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295" yWindow="1950" windowWidth="15285" windowHeight="4305" tabRatio="885"/>
  </bookViews>
  <sheets>
    <sheet name="ImportantDisclosures" sheetId="26" r:id="rId1"/>
    <sheet name="SheetVisibilityStatus" sheetId="30" state="veryHidden" r:id="rId2"/>
    <sheet name="CircularReferenceAlert" sheetId="29" r:id="rId3"/>
    <sheet name="Cover" sheetId="1" state="veryHidden" r:id="rId4"/>
    <sheet name="Financial Statements" sheetId="2" state="veryHidden" r:id="rId5"/>
    <sheet name="MW-Cache" sheetId="6" state="veryHidden" r:id="rId6"/>
    <sheet name="Segment" sheetId="12" state="veryHidden" r:id="rId7"/>
    <sheet name="IndexInformation" sheetId="27" state="veryHidden" r:id="rId8"/>
    <sheet name="ModPubIndex" sheetId="28"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s>
  <definedNames>
    <definedName name="__FDS_HYPERLINK_TOGGLE_STATE__" hidden="1">"ON"</definedName>
    <definedName name="__FDS_UNIQUE_RANGE_ID_GENERATOR_COUNTER" hidden="1">163</definedName>
    <definedName name="__FDS_USED_FOR_REUSING_RANGE_IDS_RECYCLE">{4,4,16,16,17,17,16,16,17,17,16,16,17,17,26,26,27,27,28,28,16,16,4,4,4,4}</definedName>
    <definedName name="_1__123Graph_ACHART_1E" hidden="1">[1]Aerospace!$AI$342:$AI$355</definedName>
    <definedName name="_1__FDSAUDITLINK__" hidden="1">{"fdsup://Directions/FactSet Auditing Viewer?action=AUDIT_VALUE&amp;DB=129&amp;ID1=468232&amp;VALUEID=02001&amp;SDATE=201001&amp;PERIODTYPE=SEMI_STD&amp;window=popup_no_bar&amp;width=385&amp;height=120&amp;START_MAXIMIZED=FALSE&amp;creator=factset&amp;display_string=Audit"}</definedName>
    <definedName name="_10__123Graph_DCHART_1E" hidden="1">[1]Aerospace!$AL$342:$AL$355</definedName>
    <definedName name="_10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00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000__FDSAUDITLINK__" hidden="1">{"fdsup://directions/FAT Viewer?action=UPDATE&amp;creator=factset&amp;DYN_ARGS=TRUE&amp;DOC_NAME=FAT:FQL_AUDITING_CLIENT_TEMPLATE.FAT&amp;display_string=Audit&amp;VAR:KEY=URGRCBKVUD&amp;VAR:QUERY=RkZfQ09HUyhBTk4sNDAxNzgp&amp;WINDOW=FIRST_POPUP&amp;HEIGHT=450&amp;WIDTH=450&amp;START_MAXIMIZED=FALS","E&amp;VAR:CALENDAR=US&amp;VAR:SYMBOL=UA&amp;VAR:INDEX=0"}</definedName>
    <definedName name="_1001__FDSAUDITLINK__" hidden="1">{"fdsup://directions/FAT Viewer?action=UPDATE&amp;creator=factset&amp;DYN_ARGS=TRUE&amp;DOC_NAME=FAT:FQL_AUDITING_CLIENT_TEMPLATE.FAT&amp;display_string=Audit&amp;VAR:KEY=URGRCBKVUD&amp;VAR:QUERY=RkZfQ09HUyhBTk4sNDAxNzgp&amp;WINDOW=FIRST_POPUP&amp;HEIGHT=450&amp;WIDTH=450&amp;START_MAXIMIZED=FALS","E&amp;VAR:CALENDAR=US&amp;VAR:SYMBOL=UA&amp;VAR:INDEX=0"}</definedName>
    <definedName name="_1002__FDSAUDITLINK__" hidden="1">{"fdsup://directions/FAT Viewer?action=UPDATE&amp;creator=factset&amp;DYN_ARGS=TRUE&amp;DOC_NAME=FAT:FQL_AUDITING_CLIENT_TEMPLATE.FAT&amp;display_string=Audit&amp;VAR:KEY=OPKHCXSPWL&amp;VAR:QUERY=RkZfQ09HUyhBTk4sMzk4MTMp&amp;WINDOW=FIRST_POPUP&amp;HEIGHT=450&amp;WIDTH=450&amp;START_MAXIMIZED=FALS","E&amp;VAR:CALENDAR=US&amp;VAR:SYMBOL=UA&amp;VAR:INDEX=0"}</definedName>
    <definedName name="_1003__FDSAUDITLINK__" hidden="1">{"fdsup://directions/FAT Viewer?action=UPDATE&amp;creator=factset&amp;DYN_ARGS=TRUE&amp;DOC_NAME=FAT:FQL_AUDITING_CLIENT_TEMPLATE.FAT&amp;display_string=Audit&amp;VAR:KEY=OPKHCXSPWL&amp;VAR:QUERY=RkZfQ09HUyhBTk4sMzk4MTMp&amp;WINDOW=FIRST_POPUP&amp;HEIGHT=450&amp;WIDTH=450&amp;START_MAXIMIZED=FALS","E&amp;VAR:CALENDAR=US&amp;VAR:SYMBOL=UA&amp;VAR:INDEX=0"}</definedName>
    <definedName name="_1004__FDSAUDITLINK__" hidden="1">{"fdsup://directions/FAT Viewer?action=UPDATE&amp;creator=factset&amp;DYN_ARGS=TRUE&amp;DOC_NAME=FAT:FQL_AUDITING_CLIENT_TEMPLATE.FAT&amp;display_string=Audit&amp;VAR:KEY=IPMLOFWFKH&amp;VAR:QUERY=RkZfQ09HUyhBTk4sMzk0NDcp&amp;WINDOW=FIRST_POPUP&amp;HEIGHT=450&amp;WIDTH=450&amp;START_MAXIMIZED=FALS","E&amp;VAR:CALENDAR=US&amp;VAR:SYMBOL=UA&amp;VAR:INDEX=0"}</definedName>
    <definedName name="_1005__FDSAUDITLINK__" hidden="1">{"fdsup://directions/FAT Viewer?action=UPDATE&amp;creator=factset&amp;DYN_ARGS=TRUE&amp;DOC_NAME=FAT:FQL_AUDITING_CLIENT_TEMPLATE.FAT&amp;display_string=Audit&amp;VAR:KEY=IPMLOFWFKH&amp;VAR:QUERY=RkZfQ09HUyhBTk4sMzk0NDcp&amp;WINDOW=FIRST_POPUP&amp;HEIGHT=450&amp;WIDTH=450&amp;START_MAXIMIZED=FALS","E&amp;VAR:CALENDAR=US&amp;VAR:SYMBOL=UA&amp;VAR:INDEX=0"}</definedName>
    <definedName name="_1006__FDSAUDITLINK__" hidden="1">{"fdsup://directions/FAT Viewer?action=UPDATE&amp;creator=factset&amp;DYN_ARGS=TRUE&amp;DOC_NAME=FAT:FQL_AUDITING_CLIENT_TEMPLATE.FAT&amp;display_string=Audit&amp;VAR:KEY=CXADCPMFOL&amp;VAR:QUERY=RkZfQ09HUyhBTk4sMzkwODIp&amp;WINDOW=FIRST_POPUP&amp;HEIGHT=450&amp;WIDTH=450&amp;START_MAXIMIZED=FALS","E&amp;VAR:CALENDAR=US&amp;VAR:SYMBOL=UA&amp;VAR:INDEX=0"}</definedName>
    <definedName name="_1007__FDSAUDITLINK__" hidden="1">{"fdsup://directions/FAT Viewer?action=UPDATE&amp;creator=factset&amp;DYN_ARGS=TRUE&amp;DOC_NAME=FAT:FQL_AUDITING_CLIENT_TEMPLATE.FAT&amp;display_string=Audit&amp;VAR:KEY=CXADCPMFOL&amp;VAR:QUERY=RkZfQ09HUyhBTk4sMzkwODIp&amp;WINDOW=FIRST_POPUP&amp;HEIGHT=450&amp;WIDTH=450&amp;START_MAXIMIZED=FALS","E&amp;VAR:CALENDAR=US&amp;VAR:SYMBOL=UA&amp;VAR:INDEX=0"}</definedName>
    <definedName name="_1008__FDSAUDITLINK__" hidden="1">{"fdsup://Directions/FactSet Auditing Viewer?action=AUDIT_VALUE&amp;DB=129&amp;ID1=90431110&amp;VALUEID=01001&amp;SDATE=2010&amp;PERIODTYPE=ANN_STD&amp;SCFT=3&amp;window=popup_no_bar&amp;width=385&amp;height=120&amp;START_MAXIMIZED=FALSE&amp;creator=factset&amp;display_string=Audit"}</definedName>
    <definedName name="_1009__FDSAUDITLINK__" hidden="1">{"fdsup://Directions/FactSet Auditing Viewer?action=AUDIT_VALUE&amp;DB=129&amp;ID1=90431110&amp;VALUEID=01001&amp;SDATE=2010&amp;PERIODTYPE=ANN_STD&amp;SCFT=3&amp;window=popup_no_bar&amp;width=385&amp;height=120&amp;START_MAXIMIZED=FALSE&amp;creator=factset&amp;display_string=Audit"}</definedName>
    <definedName name="_101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010__FDSAUDITLINK__" hidden="1">{"fdsup://Directions/FactSet Auditing Viewer?action=AUDIT_VALUE&amp;DB=129&amp;ID1=90431110&amp;VALUEID=01001&amp;SDATE=2009&amp;PERIODTYPE=ANN_STD&amp;SCFT=3&amp;window=popup_no_bar&amp;width=385&amp;height=120&amp;START_MAXIMIZED=FALSE&amp;creator=factset&amp;display_string=Audit"}</definedName>
    <definedName name="_1011__FDSAUDITLINK__" hidden="1">{"fdsup://Directions/FactSet Auditing Viewer?action=AUDIT_VALUE&amp;DB=129&amp;ID1=90431110&amp;VALUEID=01001&amp;SDATE=2009&amp;PERIODTYPE=ANN_STD&amp;SCFT=3&amp;window=popup_no_bar&amp;width=385&amp;height=120&amp;START_MAXIMIZED=FALSE&amp;creator=factset&amp;display_string=Audit"}</definedName>
    <definedName name="_1012__FDSAUDITLINK__" hidden="1">{"fdsup://Directions/FactSet Auditing Viewer?action=AUDIT_VALUE&amp;DB=129&amp;ID1=90431110&amp;VALUEID=01001&amp;SDATE=2008&amp;PERIODTYPE=ANN_STD&amp;SCFT=3&amp;window=popup_no_bar&amp;width=385&amp;height=120&amp;START_MAXIMIZED=FALSE&amp;creator=factset&amp;display_string=Audit"}</definedName>
    <definedName name="_1013__FDSAUDITLINK__" hidden="1">{"fdsup://Directions/FactSet Auditing Viewer?action=AUDIT_VALUE&amp;DB=129&amp;ID1=90431110&amp;VALUEID=01001&amp;SDATE=2008&amp;PERIODTYPE=ANN_STD&amp;SCFT=3&amp;window=popup_no_bar&amp;width=385&amp;height=120&amp;START_MAXIMIZED=FALSE&amp;creator=factset&amp;display_string=Audit"}</definedName>
    <definedName name="_1014__FDSAUDITLINK__" hidden="1">{"fdsup://Directions/FactSet Auditing Viewer?action=AUDIT_VALUE&amp;DB=129&amp;ID1=90431110&amp;VALUEID=01001&amp;SDATE=2007&amp;PERIODTYPE=ANN_STD&amp;SCFT=3&amp;window=popup_no_bar&amp;width=385&amp;height=120&amp;START_MAXIMIZED=FALSE&amp;creator=factset&amp;display_string=Audit"}</definedName>
    <definedName name="_1015__FDSAUDITLINK__" hidden="1">{"fdsup://Directions/FactSet Auditing Viewer?action=AUDIT_VALUE&amp;DB=129&amp;ID1=90431110&amp;VALUEID=01001&amp;SDATE=2007&amp;PERIODTYPE=ANN_STD&amp;SCFT=3&amp;window=popup_no_bar&amp;width=385&amp;height=120&amp;START_MAXIMIZED=FALSE&amp;creator=factset&amp;display_string=Audit"}</definedName>
    <definedName name="_1016__FDSAUDITLINK__" hidden="1">{"fdsup://Directions/FactSet Auditing Viewer?action=AUDIT_VALUE&amp;DB=129&amp;ID1=90431110&amp;VALUEID=01001&amp;SDATE=2006&amp;PERIODTYPE=ANN_STD&amp;SCFT=3&amp;window=popup_no_bar&amp;width=385&amp;height=120&amp;START_MAXIMIZED=FALSE&amp;creator=factset&amp;display_string=Audit"}</definedName>
    <definedName name="_1017__FDSAUDITLINK__" hidden="1">{"fdsup://Directions/FactSet Auditing Viewer?action=AUDIT_VALUE&amp;DB=129&amp;ID1=90431110&amp;VALUEID=01001&amp;SDATE=2006&amp;PERIODTYPE=ANN_STD&amp;SCFT=3&amp;window=popup_no_bar&amp;width=385&amp;height=120&amp;START_MAXIMIZED=FALSE&amp;creator=factset&amp;display_string=Audit"}</definedName>
    <definedName name="_1018__FDSAUDITLINK__" hidden="1">{"fdsup://Directions/FactSet Auditing Viewer?action=AUDIT_VALUE&amp;DB=129&amp;ID1=97809710&amp;VALUEID=18184&amp;SDATE=2010&amp;PERIODTYPE=ANN_STD&amp;SCFT=3&amp;window=popup_no_bar&amp;width=385&amp;height=120&amp;START_MAXIMIZED=FALSE&amp;creator=factset&amp;display_string=Audit"}</definedName>
    <definedName name="_1019__FDSAUDITLINK__" hidden="1">{"fdsup://Directions/FactSet Auditing Viewer?action=AUDIT_VALUE&amp;DB=129&amp;ID1=97809710&amp;VALUEID=18184&amp;SDATE=2010&amp;PERIODTYPE=ANN_STD&amp;SCFT=3&amp;window=popup_no_bar&amp;width=385&amp;height=120&amp;START_MAXIMIZED=FALSE&amp;creator=factset&amp;display_string=Audit"}</definedName>
    <definedName name="_102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020__FDSAUDITLINK__" hidden="1">{"fdsup://Directions/FactSet Auditing Viewer?action=AUDIT_VALUE&amp;DB=129&amp;ID1=97809710&amp;VALUEID=18184&amp;SDATE=2009&amp;PERIODTYPE=ANN_STD&amp;SCFT=3&amp;window=popup_no_bar&amp;width=385&amp;height=120&amp;START_MAXIMIZED=FALSE&amp;creator=factset&amp;display_string=Audit"}</definedName>
    <definedName name="_1021__FDSAUDITLINK__" hidden="1">{"fdsup://Directions/FactSet Auditing Viewer?action=AUDIT_VALUE&amp;DB=129&amp;ID1=97809710&amp;VALUEID=18184&amp;SDATE=2009&amp;PERIODTYPE=ANN_STD&amp;SCFT=3&amp;window=popup_no_bar&amp;width=385&amp;height=120&amp;START_MAXIMIZED=FALSE&amp;creator=factset&amp;display_string=Audit"}</definedName>
    <definedName name="_1022__FDSAUDITLINK__" hidden="1">{"fdsup://Directions/FactSet Auditing Viewer?action=AUDIT_VALUE&amp;DB=129&amp;ID1=97809710&amp;VALUEID=18184&amp;SDATE=2008&amp;PERIODTYPE=ANN_STD&amp;SCFT=3&amp;window=popup_no_bar&amp;width=385&amp;height=120&amp;START_MAXIMIZED=FALSE&amp;creator=factset&amp;display_string=Audit"}</definedName>
    <definedName name="_1023__FDSAUDITLINK__" hidden="1">{"fdsup://Directions/FactSet Auditing Viewer?action=AUDIT_VALUE&amp;DB=129&amp;ID1=97809710&amp;VALUEID=18184&amp;SDATE=2008&amp;PERIODTYPE=ANN_STD&amp;SCFT=3&amp;window=popup_no_bar&amp;width=385&amp;height=120&amp;START_MAXIMIZED=FALSE&amp;creator=factset&amp;display_string=Audit"}</definedName>
    <definedName name="_1024__FDSAUDITLINK__" hidden="1">{"fdsup://Directions/FactSet Auditing Viewer?action=AUDIT_VALUE&amp;DB=129&amp;ID1=97809710&amp;VALUEID=18184&amp;SDATE=2007&amp;PERIODTYPE=ANN_STD&amp;SCFT=3&amp;window=popup_no_bar&amp;width=385&amp;height=120&amp;START_MAXIMIZED=FALSE&amp;creator=factset&amp;display_string=Audit"}</definedName>
    <definedName name="_1025__FDSAUDITLINK__" hidden="1">{"fdsup://Directions/FactSet Auditing Viewer?action=AUDIT_VALUE&amp;DB=129&amp;ID1=97809710&amp;VALUEID=18184&amp;SDATE=2007&amp;PERIODTYPE=ANN_STD&amp;SCFT=3&amp;window=popup_no_bar&amp;width=385&amp;height=120&amp;START_MAXIMIZED=FALSE&amp;creator=factset&amp;display_string=Audit"}</definedName>
    <definedName name="_1026__FDSAUDITLINK__" hidden="1">{"fdsup://Directions/FactSet Auditing Viewer?action=AUDIT_VALUE&amp;DB=129&amp;ID1=97809710&amp;VALUEID=18184&amp;SDATE=2006&amp;PERIODTYPE=ANN_STD&amp;SCFT=3&amp;window=popup_no_bar&amp;width=385&amp;height=120&amp;START_MAXIMIZED=FALSE&amp;creator=factset&amp;display_string=Audit"}</definedName>
    <definedName name="_1027__FDSAUDITLINK__" hidden="1">{"fdsup://Directions/FactSet Auditing Viewer?action=AUDIT_VALUE&amp;DB=129&amp;ID1=97809710&amp;VALUEID=18184&amp;SDATE=2006&amp;PERIODTYPE=ANN_STD&amp;SCFT=3&amp;window=popup_no_bar&amp;width=385&amp;height=120&amp;START_MAXIMIZED=FALSE&amp;creator=factset&amp;display_string=Audit"}</definedName>
    <definedName name="_1028__FDSAUDITLINK__" hidden="1">{"fdsup://Directions/FactSet Auditing Viewer?action=AUDIT_VALUE&amp;DB=129&amp;ID1=90431110&amp;VALUEID=18184&amp;SDATE=2010&amp;PERIODTYPE=ANN_STD&amp;SCFT=3&amp;window=popup_no_bar&amp;width=385&amp;height=120&amp;START_MAXIMIZED=FALSE&amp;creator=factset&amp;display_string=Audit"}</definedName>
    <definedName name="_1029__FDSAUDITLINK__" hidden="1">{"fdsup://Directions/FactSet Auditing Viewer?action=AUDIT_VALUE&amp;DB=129&amp;ID1=90431110&amp;VALUEID=18184&amp;SDATE=2010&amp;PERIODTYPE=ANN_STD&amp;SCFT=3&amp;window=popup_no_bar&amp;width=385&amp;height=120&amp;START_MAXIMIZED=FALSE&amp;creator=factset&amp;display_string=Audit"}</definedName>
    <definedName name="_103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1030__FDSAUDITLINK__" hidden="1">{"fdsup://Directions/FactSet Auditing Viewer?action=AUDIT_VALUE&amp;DB=129&amp;ID1=90431110&amp;VALUEID=18184&amp;SDATE=2009&amp;PERIODTYPE=ANN_STD&amp;SCFT=3&amp;window=popup_no_bar&amp;width=385&amp;height=120&amp;START_MAXIMIZED=FALSE&amp;creator=factset&amp;display_string=Audit"}</definedName>
    <definedName name="_1031__FDSAUDITLINK__" hidden="1">{"fdsup://Directions/FactSet Auditing Viewer?action=AUDIT_VALUE&amp;DB=129&amp;ID1=90431110&amp;VALUEID=18184&amp;SDATE=2009&amp;PERIODTYPE=ANN_STD&amp;SCFT=3&amp;window=popup_no_bar&amp;width=385&amp;height=120&amp;START_MAXIMIZED=FALSE&amp;creator=factset&amp;display_string=Audit"}</definedName>
    <definedName name="_1032__FDSAUDITLINK__" hidden="1">{"fdsup://Directions/FactSet Auditing Viewer?action=AUDIT_VALUE&amp;DB=129&amp;ID1=90431110&amp;VALUEID=18184&amp;SDATE=2008&amp;PERIODTYPE=ANN_STD&amp;SCFT=3&amp;window=popup_no_bar&amp;width=385&amp;height=120&amp;START_MAXIMIZED=FALSE&amp;creator=factset&amp;display_string=Audit"}</definedName>
    <definedName name="_1033__FDSAUDITLINK__" hidden="1">{"fdsup://Directions/FactSet Auditing Viewer?action=AUDIT_VALUE&amp;DB=129&amp;ID1=90431110&amp;VALUEID=18184&amp;SDATE=2008&amp;PERIODTYPE=ANN_STD&amp;SCFT=3&amp;window=popup_no_bar&amp;width=385&amp;height=120&amp;START_MAXIMIZED=FALSE&amp;creator=factset&amp;display_string=Audit"}</definedName>
    <definedName name="_1034__FDSAUDITLINK__" hidden="1">{"fdsup://Directions/FactSet Auditing Viewer?action=AUDIT_VALUE&amp;DB=129&amp;ID1=90431110&amp;VALUEID=18184&amp;SDATE=2007&amp;PERIODTYPE=ANN_STD&amp;SCFT=3&amp;window=popup_no_bar&amp;width=385&amp;height=120&amp;START_MAXIMIZED=FALSE&amp;creator=factset&amp;display_string=Audit"}</definedName>
    <definedName name="_1035__FDSAUDITLINK__" hidden="1">{"fdsup://Directions/FactSet Auditing Viewer?action=AUDIT_VALUE&amp;DB=129&amp;ID1=90431110&amp;VALUEID=18184&amp;SDATE=2007&amp;PERIODTYPE=ANN_STD&amp;SCFT=3&amp;window=popup_no_bar&amp;width=385&amp;height=120&amp;START_MAXIMIZED=FALSE&amp;creator=factset&amp;display_string=Audit"}</definedName>
    <definedName name="_1036__FDSAUDITLINK__" hidden="1">{"fdsup://Directions/FactSet Auditing Viewer?action=AUDIT_VALUE&amp;DB=129&amp;ID1=90431110&amp;VALUEID=18184&amp;SDATE=2006&amp;PERIODTYPE=ANN_STD&amp;SCFT=3&amp;window=popup_no_bar&amp;width=385&amp;height=120&amp;START_MAXIMIZED=FALSE&amp;creator=factset&amp;display_string=Audit"}</definedName>
    <definedName name="_1037__FDSAUDITLINK__" hidden="1">{"fdsup://Directions/FactSet Auditing Viewer?action=AUDIT_VALUE&amp;DB=129&amp;ID1=90431110&amp;VALUEID=18184&amp;SDATE=2006&amp;PERIODTYPE=ANN_STD&amp;SCFT=3&amp;window=popup_no_bar&amp;width=385&amp;height=120&amp;START_MAXIMIZED=FALSE&amp;creator=factset&amp;display_string=Audit"}</definedName>
    <definedName name="_1038__FDSAUDITLINK__" hidden="1">{"fdsup://directions/FAT Viewer?action=UPDATE&amp;creator=factset&amp;DYN_ARGS=TRUE&amp;DOC_NAME=FAT:FQL_AUDITING_CLIENT_TEMPLATE.FAT&amp;display_string=Audit&amp;VAR:KEY=FQZUXEHOXS&amp;VAR:QUERY=RkZfTUlTQ19GVU5EU19DRihRVFIsMzkyNjMp&amp;WINDOW=FIRST_POPUP&amp;HEIGHT=450&amp;WIDTH=450&amp;START_MA","XIMIZED=FALSE&amp;VAR:CALENDAR=US&amp;VAR:SYMBOL=EL&amp;VAR:INDEX=0"}</definedName>
    <definedName name="_1039__FDSAUDITLINK__" hidden="1">{"fdsup://directions/FAT Viewer?action=UPDATE&amp;creator=factset&amp;DYN_ARGS=TRUE&amp;DOC_NAME=FAT:FQL_AUDITING_CLIENT_TEMPLATE.FAT&amp;display_string=Audit&amp;VAR:KEY=FQZUXEHOXS&amp;VAR:QUERY=RkZfTUlTQ19GVU5EU19DRihRVFIsMzkyNjMp&amp;WINDOW=FIRST_POPUP&amp;HEIGHT=450&amp;WIDTH=450&amp;START_MA","XIMIZED=FALSE&amp;VAR:CALENDAR=US&amp;VAR:SYMBOL=EL&amp;VAR:INDEX=0"}</definedName>
    <definedName name="_104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1040__FDSAUDITLINK__" hidden="1">{"fdsup://directions/FAT Viewer?action=UPDATE&amp;creator=factset&amp;DYN_ARGS=TRUE&amp;DOC_NAME=FAT:FQL_AUDITING_CLIENT_TEMPLATE.FAT&amp;display_string=Audit&amp;VAR:KEY=LATQTUDKTE&amp;VAR:QUERY=RkZfTUlTQ19GVU5EU19DRihRVFIsMzkxNzIp&amp;WINDOW=FIRST_POPUP&amp;HEIGHT=450&amp;WIDTH=450&amp;START_MA","XIMIZED=FALSE&amp;VAR:CALENDAR=US&amp;VAR:SYMBOL=EL&amp;VAR:INDEX=0"}</definedName>
    <definedName name="_1041__FDSAUDITLINK__" hidden="1">{"fdsup://directions/FAT Viewer?action=UPDATE&amp;creator=factset&amp;DYN_ARGS=TRUE&amp;DOC_NAME=FAT:FQL_AUDITING_CLIENT_TEMPLATE.FAT&amp;display_string=Audit&amp;VAR:KEY=LATQTUDKTE&amp;VAR:QUERY=RkZfTUlTQ19GVU5EU19DRihRVFIsMzkxNzIp&amp;WINDOW=FIRST_POPUP&amp;HEIGHT=450&amp;WIDTH=450&amp;START_MA","XIMIZED=FALSE&amp;VAR:CALENDAR=US&amp;VAR:SYMBOL=EL&amp;VAR:INDEX=0"}</definedName>
    <definedName name="_1042__FDSAUDITLINK__" hidden="1">{"fdsup://directions/FAT Viewer?action=UPDATE&amp;creator=factset&amp;DYN_ARGS=TRUE&amp;DOC_NAME=FAT:FQL_AUDITING_CLIENT_TEMPLATE.FAT&amp;display_string=Audit&amp;VAR:KEY=ZERCBAPQDG&amp;VAR:QUERY=RkZfTUlTQ19GVU5EU19DRihRVFIsMzkwODIp&amp;WINDOW=FIRST_POPUP&amp;HEIGHT=450&amp;WIDTH=450&amp;START_MA","XIMIZED=FALSE&amp;VAR:CALENDAR=US&amp;VAR:SYMBOL=EL&amp;VAR:INDEX=0"}</definedName>
    <definedName name="_1043__FDSAUDITLINK__" hidden="1">{"fdsup://directions/FAT Viewer?action=UPDATE&amp;creator=factset&amp;DYN_ARGS=TRUE&amp;DOC_NAME=FAT:FQL_AUDITING_CLIENT_TEMPLATE.FAT&amp;display_string=Audit&amp;VAR:KEY=ZERCBAPQDG&amp;VAR:QUERY=RkZfTUlTQ19GVU5EU19DRihRVFIsMzkwODIp&amp;WINDOW=FIRST_POPUP&amp;HEIGHT=450&amp;WIDTH=450&amp;START_MA","XIMIZED=FALSE&amp;VAR:CALENDAR=US&amp;VAR:SYMBOL=EL&amp;VAR:INDEX=0"}</definedName>
    <definedName name="_1044__FDSAUDITLINK__" hidden="1">{"fdsup://directions/FAT Viewer?action=UPDATE&amp;creator=factset&amp;DYN_ARGS=TRUE&amp;DOC_NAME=FAT:FQL_AUDITING_CLIENT_TEMPLATE.FAT&amp;display_string=Audit&amp;VAR:KEY=BIJSFCTIBY&amp;VAR:QUERY=RkZfTUlTQ19GVU5EU19DRihRVFIsOS8zMS8wNik=&amp;WINDOW=FIRST_POPUP&amp;HEIGHT=450&amp;WIDTH=450&amp;STAR","T_MAXIMIZED=FALSE&amp;VAR:CALENDAR=US&amp;VAR:SYMBOL=EL&amp;VAR:INDEX=0"}</definedName>
    <definedName name="_1045__FDSAUDITLINK__" hidden="1">{"fdsup://directions/FAT Viewer?action=UPDATE&amp;creator=factset&amp;DYN_ARGS=TRUE&amp;DOC_NAME=FAT:FQL_AUDITING_CLIENT_TEMPLATE.FAT&amp;display_string=Audit&amp;VAR:KEY=BIJSFCTIBY&amp;VAR:QUERY=RkZfTUlTQ19GVU5EU19DRihRVFIsOS8zMS8wNik=&amp;WINDOW=FIRST_POPUP&amp;HEIGHT=450&amp;WIDTH=450&amp;STAR","T_MAXIMIZED=FALSE&amp;VAR:CALENDAR=US&amp;VAR:SYMBOL=EL&amp;VAR:INDEX=0"}</definedName>
    <definedName name="_1046__FDSAUDITLINK__" hidden="1">{"fdsup://directions/FAT Viewer?action=UPDATE&amp;creator=factset&amp;DYN_ARGS=TRUE&amp;DOC_NAME=FAT:FQL_AUDITING_CLIENT_TEMPLATE.FAT&amp;display_string=Audit&amp;VAR:KEY=NUZATYZENY&amp;VAR:QUERY=RkZfREVCVF9DRihRVFIsMzkyNjMp&amp;WINDOW=FIRST_POPUP&amp;HEIGHT=450&amp;WIDTH=450&amp;START_MAXIMIZED=","FALSE&amp;VAR:CALENDAR=US&amp;VAR:SYMBOL=EL&amp;VAR:INDEX=0"}</definedName>
    <definedName name="_1047__FDSAUDITLINK__" hidden="1">{"fdsup://directions/FAT Viewer?action=UPDATE&amp;creator=factset&amp;DYN_ARGS=TRUE&amp;DOC_NAME=FAT:FQL_AUDITING_CLIENT_TEMPLATE.FAT&amp;display_string=Audit&amp;VAR:KEY=NUZATYZENY&amp;VAR:QUERY=RkZfREVCVF9DRihRVFIsMzkyNjMp&amp;WINDOW=FIRST_POPUP&amp;HEIGHT=450&amp;WIDTH=450&amp;START_MAXIMIZED=","FALSE&amp;VAR:CALENDAR=US&amp;VAR:SYMBOL=EL&amp;VAR:INDEX=0"}</definedName>
    <definedName name="_1048__FDSAUDITLINK__" hidden="1">{"fdsup://directions/FAT Viewer?action=UPDATE&amp;creator=factset&amp;DYN_ARGS=TRUE&amp;DOC_NAME=FAT:FQL_AUDITING_CLIENT_TEMPLATE.FAT&amp;display_string=Audit&amp;VAR:KEY=FYLQJABGJA&amp;VAR:QUERY=RkZfREVCVF9DRihRVFIsMzkxNzIp&amp;WINDOW=FIRST_POPUP&amp;HEIGHT=450&amp;WIDTH=450&amp;START_MAXIMIZED=","FALSE&amp;VAR:CALENDAR=US&amp;VAR:SYMBOL=EL&amp;VAR:INDEX=0"}</definedName>
    <definedName name="_1049__FDSAUDITLINK__" hidden="1">{"fdsup://directions/FAT Viewer?action=UPDATE&amp;creator=factset&amp;DYN_ARGS=TRUE&amp;DOC_NAME=FAT:FQL_AUDITING_CLIENT_TEMPLATE.FAT&amp;display_string=Audit&amp;VAR:KEY=FYLQJABGJA&amp;VAR:QUERY=RkZfREVCVF9DRihRVFIsMzkxNzIp&amp;WINDOW=FIRST_POPUP&amp;HEIGHT=450&amp;WIDTH=450&amp;START_MAXIMIZED=","FALSE&amp;VAR:CALENDAR=US&amp;VAR:SYMBOL=EL&amp;VAR:INDEX=0"}</definedName>
    <definedName name="_105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050__FDSAUDITLINK__" hidden="1">{"fdsup://directions/FAT Viewer?action=UPDATE&amp;creator=factset&amp;DYN_ARGS=TRUE&amp;DOC_NAME=FAT:FQL_AUDITING_CLIENT_TEMPLATE.FAT&amp;display_string=Audit&amp;VAR:KEY=VQVGFEFODW&amp;VAR:QUERY=RkZfREVCVF9DRihRVFIsMzkwODIp&amp;WINDOW=FIRST_POPUP&amp;HEIGHT=450&amp;WIDTH=450&amp;START_MAXIMIZED=","FALSE&amp;VAR:CALENDAR=US&amp;VAR:SYMBOL=EL&amp;VAR:INDEX=0"}</definedName>
    <definedName name="_1051__FDSAUDITLINK__" hidden="1">{"fdsup://directions/FAT Viewer?action=UPDATE&amp;creator=factset&amp;DYN_ARGS=TRUE&amp;DOC_NAME=FAT:FQL_AUDITING_CLIENT_TEMPLATE.FAT&amp;display_string=Audit&amp;VAR:KEY=VQVGFEFODW&amp;VAR:QUERY=RkZfREVCVF9DRihRVFIsMzkwODIp&amp;WINDOW=FIRST_POPUP&amp;HEIGHT=450&amp;WIDTH=450&amp;START_MAXIMIZED=","FALSE&amp;VAR:CALENDAR=US&amp;VAR:SYMBOL=EL&amp;VAR:INDEX=0"}</definedName>
    <definedName name="_1052__FDSAUDITLINK__" hidden="1">{"fdsup://directions/FAT Viewer?action=UPDATE&amp;creator=factset&amp;DYN_ARGS=TRUE&amp;DOC_NAME=FAT:FQL_AUDITING_CLIENT_TEMPLATE.FAT&amp;display_string=Audit&amp;VAR:KEY=ZWBOFYNKPC&amp;VAR:QUERY=RkZfREVCVF9DRihRVFIsOS8zMS8wNik=&amp;WINDOW=FIRST_POPUP&amp;HEIGHT=450&amp;WIDTH=450&amp;START_MAXIMI","ZED=FALSE&amp;VAR:CALENDAR=US&amp;VAR:SYMBOL=EL&amp;VAR:INDEX=0"}</definedName>
    <definedName name="_1053__FDSAUDITLINK__" hidden="1">{"fdsup://directions/FAT Viewer?action=UPDATE&amp;creator=factset&amp;DYN_ARGS=TRUE&amp;DOC_NAME=FAT:FQL_AUDITING_CLIENT_TEMPLATE.FAT&amp;display_string=Audit&amp;VAR:KEY=ZWBOFYNKPC&amp;VAR:QUERY=RkZfREVCVF9DRihRVFIsOS8zMS8wNik=&amp;WINDOW=FIRST_POPUP&amp;HEIGHT=450&amp;WIDTH=450&amp;START_MAXIMI","ZED=FALSE&amp;VAR:CALENDAR=US&amp;VAR:SYMBOL=EL&amp;VAR:INDEX=0"}</definedName>
    <definedName name="_1054__FDSAUDITLINK__" hidden="1">{"fdsup://directions/FAT Viewer?action=UPDATE&amp;creator=factset&amp;DYN_ARGS=TRUE&amp;DOC_NAME=FAT:FQL_AUDITING_CLIENT_TEMPLATE.FAT&amp;display_string=Audit&amp;VAR:KEY=NYHAFGNEFM&amp;VAR:QUERY=RkZfQ0FQRVgoUVRSLDM5MjYzKQ==&amp;WINDOW=FIRST_POPUP&amp;HEIGHT=450&amp;WIDTH=450&amp;START_MAXIMIZED=","FALSE&amp;VAR:CALENDAR=US&amp;VAR:SYMBOL=EL&amp;VAR:INDEX=0"}</definedName>
    <definedName name="_1055__FDSAUDITLINK__" hidden="1">{"fdsup://directions/FAT Viewer?action=UPDATE&amp;creator=factset&amp;DYN_ARGS=TRUE&amp;DOC_NAME=FAT:FQL_AUDITING_CLIENT_TEMPLATE.FAT&amp;display_string=Audit&amp;VAR:KEY=NYHAFGNEFM&amp;VAR:QUERY=RkZfQ0FQRVgoUVRSLDM5MjYzKQ==&amp;WINDOW=FIRST_POPUP&amp;HEIGHT=450&amp;WIDTH=450&amp;START_MAXIMIZED=","FALSE&amp;VAR:CALENDAR=US&amp;VAR:SYMBOL=EL&amp;VAR:INDEX=0"}</definedName>
    <definedName name="_1056__FDSAUDITLINK__" hidden="1">{"fdsup://directions/FAT Viewer?action=UPDATE&amp;creator=factset&amp;DYN_ARGS=TRUE&amp;DOC_NAME=FAT:FQL_AUDITING_CLIENT_TEMPLATE.FAT&amp;display_string=Audit&amp;VAR:KEY=XQLWTUVAJK&amp;VAR:QUERY=RkZfQ0FQRVgoUVRSLDM5MTcyKQ==&amp;WINDOW=FIRST_POPUP&amp;HEIGHT=450&amp;WIDTH=450&amp;START_MAXIMIZED=","FALSE&amp;VAR:CALENDAR=US&amp;VAR:SYMBOL=EL&amp;VAR:INDEX=0"}</definedName>
    <definedName name="_1057__FDSAUDITLINK__" hidden="1">{"fdsup://directions/FAT Viewer?action=UPDATE&amp;creator=factset&amp;DYN_ARGS=TRUE&amp;DOC_NAME=FAT:FQL_AUDITING_CLIENT_TEMPLATE.FAT&amp;display_string=Audit&amp;VAR:KEY=XQLWTUVAJK&amp;VAR:QUERY=RkZfQ0FQRVgoUVRSLDM5MTcyKQ==&amp;WINDOW=FIRST_POPUP&amp;HEIGHT=450&amp;WIDTH=450&amp;START_MAXIMIZED=","FALSE&amp;VAR:CALENDAR=US&amp;VAR:SYMBOL=EL&amp;VAR:INDEX=0"}</definedName>
    <definedName name="_1058__FDSAUDITLINK__" hidden="1">{"fdsup://directions/FAT Viewer?action=UPDATE&amp;creator=factset&amp;DYN_ARGS=TRUE&amp;DOC_NAME=FAT:FQL_AUDITING_CLIENT_TEMPLATE.FAT&amp;display_string=Audit&amp;VAR:KEY=DWTEJYZSPK&amp;VAR:QUERY=RkZfQ0FQRVgoUVRSLDM5MDgyKQ==&amp;WINDOW=FIRST_POPUP&amp;HEIGHT=450&amp;WIDTH=450&amp;START_MAXIMIZED=","FALSE&amp;VAR:CALENDAR=US&amp;VAR:SYMBOL=EL&amp;VAR:INDEX=0"}</definedName>
    <definedName name="_1059__FDSAUDITLINK__" hidden="1">{"fdsup://directions/FAT Viewer?action=UPDATE&amp;creator=factset&amp;DYN_ARGS=TRUE&amp;DOC_NAME=FAT:FQL_AUDITING_CLIENT_TEMPLATE.FAT&amp;display_string=Audit&amp;VAR:KEY=DWTEJYZSPK&amp;VAR:QUERY=RkZfQ0FQRVgoUVRSLDM5MDgyKQ==&amp;WINDOW=FIRST_POPUP&amp;HEIGHT=450&amp;WIDTH=450&amp;START_MAXIMIZED=","FALSE&amp;VAR:CALENDAR=US&amp;VAR:SYMBOL=EL&amp;VAR:INDEX=0"}</definedName>
    <definedName name="_106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060__FDSAUDITLINK__" hidden="1">{"fdsup://directions/FAT Viewer?action=UPDATE&amp;creator=factset&amp;DYN_ARGS=TRUE&amp;DOC_NAME=FAT:FQL_AUDITING_CLIENT_TEMPLATE.FAT&amp;display_string=Audit&amp;VAR:KEY=HUNUDUHALA&amp;VAR:QUERY=RkZfQ0FQRVgoUVRSLDkvMzEvMDYp&amp;WINDOW=FIRST_POPUP&amp;HEIGHT=450&amp;WIDTH=450&amp;START_MAXIMIZED=","FALSE&amp;VAR:CALENDAR=US&amp;VAR:SYMBOL=EL&amp;VAR:INDEX=0"}</definedName>
    <definedName name="_1061__FDSAUDITLINK__" hidden="1">{"fdsup://directions/FAT Viewer?action=UPDATE&amp;creator=factset&amp;DYN_ARGS=TRUE&amp;DOC_NAME=FAT:FQL_AUDITING_CLIENT_TEMPLATE.FAT&amp;display_string=Audit&amp;VAR:KEY=HUNUDUHALA&amp;VAR:QUERY=RkZfQ0FQRVgoUVRSLDkvMzEvMDYp&amp;WINDOW=FIRST_POPUP&amp;HEIGHT=450&amp;WIDTH=450&amp;START_MAXIMIZED=","FALSE&amp;VAR:CALENDAR=US&amp;VAR:SYMBOL=EL&amp;VAR:INDEX=0"}</definedName>
    <definedName name="_1062__FDSAUDITLINK__" hidden="1">{"fdsup://Directions/FactSet Auditing Viewer?action=AUDIT_VALUE&amp;DB=129&amp;ID1=51843910&amp;VALUEID=03351&amp;SDATE=200703&amp;PERIODTYPE=QTR_STD&amp;SCFT=3&amp;window=popup_no_bar&amp;width=385&amp;height=120&amp;START_MAXIMIZED=FALSE&amp;creator=factset&amp;display_string=Audit"}</definedName>
    <definedName name="_1063__FDSAUDITLINK__" hidden="1">{"fdsup://Directions/FactSet Auditing Viewer?action=AUDIT_VALUE&amp;DB=129&amp;ID1=51843910&amp;VALUEID=03351&amp;SDATE=200703&amp;PERIODTYPE=QTR_STD&amp;SCFT=3&amp;window=popup_no_bar&amp;width=385&amp;height=120&amp;START_MAXIMIZED=FALSE&amp;creator=factset&amp;display_string=Audit"}</definedName>
    <definedName name="_1064__FDSAUDITLINK__" hidden="1">{"fdsup://Directions/FactSet Auditing Viewer?action=AUDIT_VALUE&amp;DB=129&amp;ID1=51843910&amp;VALUEID=03101&amp;SDATE=200703&amp;PERIODTYPE=QTR_STD&amp;SCFT=3&amp;window=popup_no_bar&amp;width=385&amp;height=120&amp;START_MAXIMIZED=FALSE&amp;creator=factset&amp;display_string=Audit"}</definedName>
    <definedName name="_1065__FDSAUDITLINK__" hidden="1">{"fdsup://Directions/FactSet Auditing Viewer?action=AUDIT_VALUE&amp;DB=129&amp;ID1=51843910&amp;VALUEID=03101&amp;SDATE=200703&amp;PERIODTYPE=QTR_STD&amp;SCFT=3&amp;window=popup_no_bar&amp;width=385&amp;height=120&amp;START_MAXIMIZED=FALSE&amp;creator=factset&amp;display_string=Audit"}</definedName>
    <definedName name="_1066__FDSAUDITLINK__" hidden="1">{"fdsup://directions/FAT Viewer?action=UPDATE&amp;creator=factset&amp;DYN_ARGS=TRUE&amp;DOC_NAME=FAT:FQL_AUDITING_CLIENT_TEMPLATE.FAT&amp;display_string=Audit&amp;VAR:KEY=PWPCFYDYNE&amp;VAR:QUERY=RkZfU0hMRFJTX0VRKFFUUiwzOTI2Myk=&amp;WINDOW=FIRST_POPUP&amp;HEIGHT=450&amp;WIDTH=450&amp;START_MAXIMI","ZED=FALSE&amp;VAR:CALENDAR=US&amp;VAR:SYMBOL=EL&amp;VAR:INDEX=0"}</definedName>
    <definedName name="_1067__FDSAUDITLINK__" hidden="1">{"fdsup://directions/FAT Viewer?action=UPDATE&amp;creator=factset&amp;DYN_ARGS=TRUE&amp;DOC_NAME=FAT:FQL_AUDITING_CLIENT_TEMPLATE.FAT&amp;display_string=Audit&amp;VAR:KEY=PWPCFYDYNE&amp;VAR:QUERY=RkZfU0hMRFJTX0VRKFFUUiwzOTI2Myk=&amp;WINDOW=FIRST_POPUP&amp;HEIGHT=450&amp;WIDTH=450&amp;START_MAXIMI","ZED=FALSE&amp;VAR:CALENDAR=US&amp;VAR:SYMBOL=EL&amp;VAR:INDEX=0"}</definedName>
    <definedName name="_1068__FDSAUDITLINK__" hidden="1">{"fdsup://directions/FAT Viewer?action=UPDATE&amp;creator=factset&amp;DYN_ARGS=TRUE&amp;DOC_NAME=FAT:FQL_AUDITING_CLIENT_TEMPLATE.FAT&amp;display_string=Audit&amp;VAR:KEY=HABILCHEZO&amp;VAR:QUERY=RkZfU0hMRFJTX0VRKFFUUiwzOTE3Mik=&amp;WINDOW=FIRST_POPUP&amp;HEIGHT=450&amp;WIDTH=450&amp;START_MAXIMI","ZED=FALSE&amp;VAR:CALENDAR=US&amp;VAR:SYMBOL=EL&amp;VAR:INDEX=0"}</definedName>
    <definedName name="_1069__FDSAUDITLINK__" hidden="1">{"fdsup://directions/FAT Viewer?action=UPDATE&amp;creator=factset&amp;DYN_ARGS=TRUE&amp;DOC_NAME=FAT:FQL_AUDITING_CLIENT_TEMPLATE.FAT&amp;display_string=Audit&amp;VAR:KEY=HABILCHEZO&amp;VAR:QUERY=RkZfU0hMRFJTX0VRKFFUUiwzOTE3Mik=&amp;WINDOW=FIRST_POPUP&amp;HEIGHT=450&amp;WIDTH=450&amp;START_MAXIMI","ZED=FALSE&amp;VAR:CALENDAR=US&amp;VAR:SYMBOL=EL&amp;VAR:INDEX=0"}</definedName>
    <definedName name="_107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PUHKZUFYXG&amp;VAR:QUERY=RkZfU0hMRFJTX0VRKFFUUiwzOTA4Mik=&amp;WINDOW=FIRST_POPUP&amp;HEIGHT=450&amp;WIDTH=450&amp;START_MAXIMI","ZED=FALSE&amp;VAR:CALENDAR=US&amp;VAR:SYMBOL=EL&amp;VAR:INDEX=0"}</definedName>
    <definedName name="_1071__FDSAUDITLINK__" hidden="1">{"fdsup://directions/FAT Viewer?action=UPDATE&amp;creator=factset&amp;DYN_ARGS=TRUE&amp;DOC_NAME=FAT:FQL_AUDITING_CLIENT_TEMPLATE.FAT&amp;display_string=Audit&amp;VAR:KEY=PUHKZUFYXG&amp;VAR:QUERY=RkZfU0hMRFJTX0VRKFFUUiwzOTA4Mik=&amp;WINDOW=FIRST_POPUP&amp;HEIGHT=450&amp;WIDTH=450&amp;START_MAXIMI","ZED=FALSE&amp;VAR:CALENDAR=US&amp;VAR:SYMBOL=EL&amp;VAR:INDEX=0"}</definedName>
    <definedName name="_1072__FDSAUDITLINK__" hidden="1">{"fdsup://directions/FAT Viewer?action=UPDATE&amp;creator=factset&amp;DYN_ARGS=TRUE&amp;DOC_NAME=FAT:FQL_AUDITING_CLIENT_TEMPLATE.FAT&amp;display_string=Audit&amp;VAR:KEY=LAVKJARQJE&amp;VAR:QUERY=RkZfU0hMRFJTX0VRKFFUUiw5LzMxLzA2KQ==&amp;WINDOW=FIRST_POPUP&amp;HEIGHT=450&amp;WIDTH=450&amp;START_MA","XIMIZED=FALSE&amp;VAR:CALENDAR=US&amp;VAR:SYMBOL=EL&amp;VAR:INDEX=0"}</definedName>
    <definedName name="_1073__FDSAUDITLINK__" hidden="1">{"fdsup://directions/FAT Viewer?action=UPDATE&amp;creator=factset&amp;DYN_ARGS=TRUE&amp;DOC_NAME=FAT:FQL_AUDITING_CLIENT_TEMPLATE.FAT&amp;display_string=Audit&amp;VAR:KEY=LAVKJARQJE&amp;VAR:QUERY=RkZfU0hMRFJTX0VRKFFUUiw5LzMxLzA2KQ==&amp;WINDOW=FIRST_POPUP&amp;HEIGHT=450&amp;WIDTH=450&amp;START_MA","XIMIZED=FALSE&amp;VAR:CALENDAR=US&amp;VAR:SYMBOL=EL&amp;VAR:INDEX=0"}</definedName>
    <definedName name="_1074__FDSAUDITLINK__" hidden="1">{"fdsup://Directions/FactSet Auditing Viewer?action=AUDIT_VALUE&amp;DB=129&amp;ID1=51843910&amp;VALUEID=03495&amp;SDATE=200703&amp;PERIODTYPE=QTR_STD&amp;SCFT=3&amp;window=popup_no_bar&amp;width=385&amp;height=120&amp;START_MAXIMIZED=FALSE&amp;creator=factset&amp;display_string=Audit"}</definedName>
    <definedName name="_1075__FDSAUDITLINK__" hidden="1">{"fdsup://Directions/FactSet Auditing Viewer?action=AUDIT_VALUE&amp;DB=129&amp;ID1=51843910&amp;VALUEID=03495&amp;SDATE=200703&amp;PERIODTYPE=QTR_STD&amp;SCFT=3&amp;window=popup_no_bar&amp;width=385&amp;height=120&amp;START_MAXIMIZED=FALSE&amp;creator=factset&amp;display_string=Audit"}</definedName>
    <definedName name="_1076__FDSAUDITLINK__" hidden="1">{"fdsup://Directions/FactSet Auditing Viewer?action=AUDIT_VALUE&amp;DB=129&amp;ID1=51843910&amp;VALUEID=03499&amp;SDATE=200703&amp;PERIODTYPE=QTR_STD&amp;SCFT=3&amp;window=popup_no_bar&amp;width=385&amp;height=120&amp;START_MAXIMIZED=FALSE&amp;creator=factset&amp;display_string=Audit"}</definedName>
    <definedName name="_1077__FDSAUDITLINK__" hidden="1">{"fdsup://Directions/FactSet Auditing Viewer?action=AUDIT_VALUE&amp;DB=129&amp;ID1=51843910&amp;VALUEID=03499&amp;SDATE=200703&amp;PERIODTYPE=QTR_STD&amp;SCFT=3&amp;window=popup_no_bar&amp;width=385&amp;height=120&amp;START_MAXIMIZED=FALSE&amp;creator=factset&amp;display_string=Audit"}</definedName>
    <definedName name="_1078__FDSAUDITLINK__" hidden="1">{"fdsup://Directions/FactSet Auditing Viewer?action=AUDIT_VALUE&amp;DB=129&amp;ID1=51843910&amp;VALUEID=03481&amp;SDATE=200703&amp;PERIODTYPE=QTR_STD&amp;SCFT=3&amp;window=popup_no_bar&amp;width=385&amp;height=120&amp;START_MAXIMIZED=FALSE&amp;creator=factset&amp;display_string=Audit"}</definedName>
    <definedName name="_1079__FDSAUDITLINK__" hidden="1">{"fdsup://Directions/FactSet Auditing Viewer?action=AUDIT_VALUE&amp;DB=129&amp;ID1=51843910&amp;VALUEID=03481&amp;SDATE=200703&amp;PERIODTYPE=QTR_STD&amp;SCFT=3&amp;window=popup_no_bar&amp;width=385&amp;height=120&amp;START_MAXIMIZED=FALSE&amp;creator=factset&amp;display_string=Audit"}</definedName>
    <definedName name="_108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080__FDSAUDITLINK__" hidden="1">{"fdsup://Directions/FactSet Auditing Viewer?action=AUDIT_VALUE&amp;DB=129&amp;ID1=51843910&amp;VALUEID=03480&amp;SDATE=200703&amp;PERIODTYPE=QTR_STD&amp;SCFT=3&amp;window=popup_no_bar&amp;width=385&amp;height=120&amp;START_MAXIMIZED=FALSE&amp;creator=factset&amp;display_string=Audit"}</definedName>
    <definedName name="_1081__FDSAUDITLINK__" hidden="1">{"fdsup://Directions/FactSet Auditing Viewer?action=AUDIT_VALUE&amp;DB=129&amp;ID1=51843910&amp;VALUEID=03480&amp;SDATE=200703&amp;PERIODTYPE=QTR_STD&amp;SCFT=3&amp;window=popup_no_bar&amp;width=385&amp;height=120&amp;START_MAXIMIZED=FALSE&amp;creator=factset&amp;display_string=Audit"}</definedName>
    <definedName name="_1082__FDSAUDITLINK__" hidden="1">{"fdsup://directions/FAT Viewer?action=UPDATE&amp;creator=factset&amp;DYN_ARGS=TRUE&amp;DOC_NAME=FAT:FQL_AUDITING_CLIENT_TEMPLATE.FAT&amp;display_string=Audit&amp;VAR:KEY=ZKVAFQTQNO&amp;VAR:QUERY=RkZfTElBQlNfT1RIKFFUUiwzOTI2Myk=&amp;WINDOW=FIRST_POPUP&amp;HEIGHT=450&amp;WIDTH=450&amp;START_MAXIMI","ZED=FALSE&amp;VAR:CALENDAR=US&amp;VAR:SYMBOL=EL&amp;VAR:INDEX=0"}</definedName>
    <definedName name="_1083__FDSAUDITLINK__" hidden="1">{"fdsup://directions/FAT Viewer?action=UPDATE&amp;creator=factset&amp;DYN_ARGS=TRUE&amp;DOC_NAME=FAT:FQL_AUDITING_CLIENT_TEMPLATE.FAT&amp;display_string=Audit&amp;VAR:KEY=ZKVAFQTQNO&amp;VAR:QUERY=RkZfTElBQlNfT1RIKFFUUiwzOTI2Myk=&amp;WINDOW=FIRST_POPUP&amp;HEIGHT=450&amp;WIDTH=450&amp;START_MAXIMI","ZED=FALSE&amp;VAR:CALENDAR=US&amp;VAR:SYMBOL=EL&amp;VAR:INDEX=0"}</definedName>
    <definedName name="_1084__FDSAUDITLINK__" hidden="1">{"fdsup://directions/FAT Viewer?action=UPDATE&amp;creator=factset&amp;DYN_ARGS=TRUE&amp;DOC_NAME=FAT:FQL_AUDITING_CLIENT_TEMPLATE.FAT&amp;display_string=Audit&amp;VAR:KEY=PEHKPSVOHA&amp;VAR:QUERY=RkZfTElBQlNfT1RIKFFUUiwzOTE3Mik=&amp;WINDOW=FIRST_POPUP&amp;HEIGHT=450&amp;WIDTH=450&amp;START_MAXIMI","ZED=FALSE&amp;VAR:CALENDAR=US&amp;VAR:SYMBOL=EL&amp;VAR:INDEX=0"}</definedName>
    <definedName name="_1085__FDSAUDITLINK__" hidden="1">{"fdsup://directions/FAT Viewer?action=UPDATE&amp;creator=factset&amp;DYN_ARGS=TRUE&amp;DOC_NAME=FAT:FQL_AUDITING_CLIENT_TEMPLATE.FAT&amp;display_string=Audit&amp;VAR:KEY=PEHKPSVOHA&amp;VAR:QUERY=RkZfTElBQlNfT1RIKFFUUiwzOTE3Mik=&amp;WINDOW=FIRST_POPUP&amp;HEIGHT=450&amp;WIDTH=450&amp;START_MAXIMI","ZED=FALSE&amp;VAR:CALENDAR=US&amp;VAR:SYMBOL=EL&amp;VAR:INDEX=0"}</definedName>
    <definedName name="_1086__FDSAUDITLINK__" hidden="1">{"fdsup://directions/FAT Viewer?action=UPDATE&amp;creator=factset&amp;DYN_ARGS=TRUE&amp;DOC_NAME=FAT:FQL_AUDITING_CLIENT_TEMPLATE.FAT&amp;display_string=Audit&amp;VAR:KEY=LYBGPEFOLU&amp;VAR:QUERY=RkZfTElBQlNfT1RIKFFUUiwzOTA4Mik=&amp;WINDOW=FIRST_POPUP&amp;HEIGHT=450&amp;WIDTH=450&amp;START_MAXIMI","ZED=FALSE&amp;VAR:CALENDAR=US&amp;VAR:SYMBOL=EL&amp;VAR:INDEX=0"}</definedName>
    <definedName name="_1087__FDSAUDITLINK__" hidden="1">{"fdsup://directions/FAT Viewer?action=UPDATE&amp;creator=factset&amp;DYN_ARGS=TRUE&amp;DOC_NAME=FAT:FQL_AUDITING_CLIENT_TEMPLATE.FAT&amp;display_string=Audit&amp;VAR:KEY=LYBGPEFOLU&amp;VAR:QUERY=RkZfTElBQlNfT1RIKFFUUiwzOTA4Mik=&amp;WINDOW=FIRST_POPUP&amp;HEIGHT=450&amp;WIDTH=450&amp;START_MAXIMI","ZED=FALSE&amp;VAR:CALENDAR=US&amp;VAR:SYMBOL=EL&amp;VAR:INDEX=0"}</definedName>
    <definedName name="_1088__FDSAUDITLINK__" hidden="1">{"fdsup://directions/FAT Viewer?action=UPDATE&amp;creator=factset&amp;DYN_ARGS=TRUE&amp;DOC_NAME=FAT:FQL_AUDITING_CLIENT_TEMPLATE.FAT&amp;display_string=Audit&amp;VAR:KEY=PIZAVQPGXC&amp;VAR:QUERY=RkZfTElBQlNfT1RIKFFUUiw5LzMxLzA2KQ==&amp;WINDOW=FIRST_POPUP&amp;HEIGHT=450&amp;WIDTH=450&amp;START_MA","XIMIZED=FALSE&amp;VAR:CALENDAR=US&amp;VAR:SYMBOL=EL&amp;VAR:INDEX=0"}</definedName>
    <definedName name="_1089__FDSAUDITLINK__" hidden="1">{"fdsup://directions/FAT Viewer?action=UPDATE&amp;creator=factset&amp;DYN_ARGS=TRUE&amp;DOC_NAME=FAT:FQL_AUDITING_CLIENT_TEMPLATE.FAT&amp;display_string=Audit&amp;VAR:KEY=PIZAVQPGXC&amp;VAR:QUERY=RkZfTElBQlNfT1RIKFFUUiw5LzMxLzA2KQ==&amp;WINDOW=FIRST_POPUP&amp;HEIGHT=450&amp;WIDTH=450&amp;START_MA","XIMIZED=FALSE&amp;VAR:CALENDAR=US&amp;VAR:SYMBOL=EL&amp;VAR:INDEX=0"}</definedName>
    <definedName name="_109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090__FDSAUDITLINK__" hidden="1">{"fdsup://directions/FAT Viewer?action=UPDATE&amp;creator=factset&amp;DYN_ARGS=TRUE&amp;DOC_NAME=FAT:FQL_AUDITING_CLIENT_TEMPLATE.FAT&amp;display_string=Audit&amp;VAR:KEY=LWLOJKLWDE&amp;VAR:QUERY=RkZfREVCVF9MVChRVFIsMzkyNjMp&amp;WINDOW=FIRST_POPUP&amp;HEIGHT=450&amp;WIDTH=450&amp;START_MAXIMIZED=","FALSE&amp;VAR:CALENDAR=US&amp;VAR:SYMBOL=EL&amp;VAR:INDEX=0"}</definedName>
    <definedName name="_1091__FDSAUDITLINK__" hidden="1">{"fdsup://directions/FAT Viewer?action=UPDATE&amp;creator=factset&amp;DYN_ARGS=TRUE&amp;DOC_NAME=FAT:FQL_AUDITING_CLIENT_TEMPLATE.FAT&amp;display_string=Audit&amp;VAR:KEY=LWLOJKLWDE&amp;VAR:QUERY=RkZfREVCVF9MVChRVFIsMzkyNjMp&amp;WINDOW=FIRST_POPUP&amp;HEIGHT=450&amp;WIDTH=450&amp;START_MAXIMIZED=","FALSE&amp;VAR:CALENDAR=US&amp;VAR:SYMBOL=EL&amp;VAR:INDEX=0"}</definedName>
    <definedName name="_1092__FDSAUDITLINK__" hidden="1">{"fdsup://directions/FAT Viewer?action=UPDATE&amp;creator=factset&amp;DYN_ARGS=TRUE&amp;DOC_NAME=FAT:FQL_AUDITING_CLIENT_TEMPLATE.FAT&amp;display_string=Audit&amp;VAR:KEY=DQLABIRYVI&amp;VAR:QUERY=RkZfREVCVF9MVChRVFIsMzkxNzIp&amp;WINDOW=FIRST_POPUP&amp;HEIGHT=450&amp;WIDTH=450&amp;START_MAXIMIZED=","FALSE&amp;VAR:CALENDAR=US&amp;VAR:SYMBOL=EL&amp;VAR:INDEX=0"}</definedName>
    <definedName name="_1093__FDSAUDITLINK__" hidden="1">{"fdsup://directions/FAT Viewer?action=UPDATE&amp;creator=factset&amp;DYN_ARGS=TRUE&amp;DOC_NAME=FAT:FQL_AUDITING_CLIENT_TEMPLATE.FAT&amp;display_string=Audit&amp;VAR:KEY=DQLABIRYVI&amp;VAR:QUERY=RkZfREVCVF9MVChRVFIsMzkxNzIp&amp;WINDOW=FIRST_POPUP&amp;HEIGHT=450&amp;WIDTH=450&amp;START_MAXIMIZED=","FALSE&amp;VAR:CALENDAR=US&amp;VAR:SYMBOL=EL&amp;VAR:INDEX=0"}</definedName>
    <definedName name="_1094__FDSAUDITLINK__" hidden="1">{"fdsup://directions/FAT Viewer?action=UPDATE&amp;creator=factset&amp;DYN_ARGS=TRUE&amp;DOC_NAME=FAT:FQL_AUDITING_CLIENT_TEMPLATE.FAT&amp;display_string=Audit&amp;VAR:KEY=RCXKXOXWFK&amp;VAR:QUERY=RkZfREVCVF9MVChRVFIsMzkwODIp&amp;WINDOW=FIRST_POPUP&amp;HEIGHT=450&amp;WIDTH=450&amp;START_MAXIMIZED=","FALSE&amp;VAR:CALENDAR=US&amp;VAR:SYMBOL=EL&amp;VAR:INDEX=0"}</definedName>
    <definedName name="_1095__FDSAUDITLINK__" hidden="1">{"fdsup://directions/FAT Viewer?action=UPDATE&amp;creator=factset&amp;DYN_ARGS=TRUE&amp;DOC_NAME=FAT:FQL_AUDITING_CLIENT_TEMPLATE.FAT&amp;display_string=Audit&amp;VAR:KEY=RCXKXOXWFK&amp;VAR:QUERY=RkZfREVCVF9MVChRVFIsMzkwODIp&amp;WINDOW=FIRST_POPUP&amp;HEIGHT=450&amp;WIDTH=450&amp;START_MAXIMIZED=","FALSE&amp;VAR:CALENDAR=US&amp;VAR:SYMBOL=EL&amp;VAR:INDEX=0"}</definedName>
    <definedName name="_1096__FDSAUDITLINK__" hidden="1">{"fdsup://directions/FAT Viewer?action=UPDATE&amp;creator=factset&amp;DYN_ARGS=TRUE&amp;DOC_NAME=FAT:FQL_AUDITING_CLIENT_TEMPLATE.FAT&amp;display_string=Audit&amp;VAR:KEY=ZKNKJMXMNW&amp;VAR:QUERY=RkZfREVCVF9MVChRVFIsOS8zMS8wNik=&amp;WINDOW=FIRST_POPUP&amp;HEIGHT=450&amp;WIDTH=450&amp;START_MAXIMI","ZED=FALSE&amp;VAR:CALENDAR=US&amp;VAR:SYMBOL=EL&amp;VAR:INDEX=0"}</definedName>
    <definedName name="_1097__FDSAUDITLINK__" hidden="1">{"fdsup://directions/FAT Viewer?action=UPDATE&amp;creator=factset&amp;DYN_ARGS=TRUE&amp;DOC_NAME=FAT:FQL_AUDITING_CLIENT_TEMPLATE.FAT&amp;display_string=Audit&amp;VAR:KEY=ZKNKJMXMNW&amp;VAR:QUERY=RkZfREVCVF9MVChRVFIsOS8zMS8wNik=&amp;WINDOW=FIRST_POPUP&amp;HEIGHT=450&amp;WIDTH=450&amp;START_MAXIMI","ZED=FALSE&amp;VAR:CALENDAR=US&amp;VAR:SYMBOL=EL&amp;VAR:INDEX=0"}</definedName>
    <definedName name="_1098__FDSAUDITLINK__" hidden="1">{"fdsup://directions/FAT Viewer?action=UPDATE&amp;creator=factset&amp;DYN_ARGS=TRUE&amp;DOC_NAME=FAT:FQL_AUDITING_CLIENT_TEMPLATE.FAT&amp;display_string=Audit&amp;VAR:KEY=BOZCVQNANY&amp;VAR:QUERY=RkZfTElBQlNfQ1VSUl9PVEgoUVRSLDM5MjYzKQ==&amp;WINDOW=FIRST_POPUP&amp;HEIGHT=450&amp;WIDTH=450&amp;STAR","T_MAXIMIZED=FALSE&amp;VAR:CALENDAR=US&amp;VAR:SYMBOL=EL&amp;VAR:INDEX=0"}</definedName>
    <definedName name="_1099__FDSAUDITLINK__" hidden="1">{"fdsup://directions/FAT Viewer?action=UPDATE&amp;creator=factset&amp;DYN_ARGS=TRUE&amp;DOC_NAME=FAT:FQL_AUDITING_CLIENT_TEMPLATE.FAT&amp;display_string=Audit&amp;VAR:KEY=BOZCVQNANY&amp;VAR:QUERY=RkZfTElBQlNfQ1VSUl9PVEgoUVRSLDM5MjYzKQ==&amp;WINDOW=FIRST_POPUP&amp;HEIGHT=450&amp;WIDTH=450&amp;STAR","T_MAXIMIZED=FALSE&amp;VAR:CALENDAR=US&amp;VAR:SYMBOL=EL&amp;VAR:INDEX=0"}</definedName>
    <definedName name="_11__123Graph_XCHART_2E" hidden="1">[1]Aerospace!$A$342:$A$374</definedName>
    <definedName name="_11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10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100__FDSAUDITLINK__" hidden="1">{"fdsup://directions/FAT Viewer?action=UPDATE&amp;creator=factset&amp;DYN_ARGS=TRUE&amp;DOC_NAME=FAT:FQL_AUDITING_CLIENT_TEMPLATE.FAT&amp;display_string=Audit&amp;VAR:KEY=FCNGBITIDE&amp;VAR:QUERY=RkZfTElBQlNfQ1VSUl9PVEgoUVRSLDM5MTcyKQ==&amp;WINDOW=FIRST_POPUP&amp;HEIGHT=450&amp;WIDTH=450&amp;STAR","T_MAXIMIZED=FALSE&amp;VAR:CALENDAR=US&amp;VAR:SYMBOL=EL&amp;VAR:INDEX=0"}</definedName>
    <definedName name="_1101__FDSAUDITLINK__" hidden="1">{"fdsup://directions/FAT Viewer?action=UPDATE&amp;creator=factset&amp;DYN_ARGS=TRUE&amp;DOC_NAME=FAT:FQL_AUDITING_CLIENT_TEMPLATE.FAT&amp;display_string=Audit&amp;VAR:KEY=FCNGBITIDE&amp;VAR:QUERY=RkZfTElBQlNfQ1VSUl9PVEgoUVRSLDM5MTcyKQ==&amp;WINDOW=FIRST_POPUP&amp;HEIGHT=450&amp;WIDTH=450&amp;STAR","T_MAXIMIZED=FALSE&amp;VAR:CALENDAR=US&amp;VAR:SYMBOL=EL&amp;VAR:INDEX=0"}</definedName>
    <definedName name="_1102__FDSAUDITLINK__" hidden="1">{"fdsup://directions/FAT Viewer?action=UPDATE&amp;creator=factset&amp;DYN_ARGS=TRUE&amp;DOC_NAME=FAT:FQL_AUDITING_CLIENT_TEMPLATE.FAT&amp;display_string=Audit&amp;VAR:KEY=VAFKFSZILM&amp;VAR:QUERY=RkZfTElBQlNfQ1VSUl9PVEgoUVRSLDM5MDgyKQ==&amp;WINDOW=FIRST_POPUP&amp;HEIGHT=450&amp;WIDTH=450&amp;STAR","T_MAXIMIZED=FALSE&amp;VAR:CALENDAR=US&amp;VAR:SYMBOL=EL&amp;VAR:INDEX=0"}</definedName>
    <definedName name="_1103__FDSAUDITLINK__" hidden="1">{"fdsup://directions/FAT Viewer?action=UPDATE&amp;creator=factset&amp;DYN_ARGS=TRUE&amp;DOC_NAME=FAT:FQL_AUDITING_CLIENT_TEMPLATE.FAT&amp;display_string=Audit&amp;VAR:KEY=VAFKFSZILM&amp;VAR:QUERY=RkZfTElBQlNfQ1VSUl9PVEgoUVRSLDM5MDgyKQ==&amp;WINDOW=FIRST_POPUP&amp;HEIGHT=450&amp;WIDTH=450&amp;STAR","T_MAXIMIZED=FALSE&amp;VAR:CALENDAR=US&amp;VAR:SYMBOL=EL&amp;VAR:INDEX=0"}</definedName>
    <definedName name="_1104__FDSAUDITLINK__" hidden="1">{"fdsup://directions/FAT Viewer?action=UPDATE&amp;creator=factset&amp;DYN_ARGS=TRUE&amp;DOC_NAME=FAT:FQL_AUDITING_CLIENT_TEMPLATE.FAT&amp;display_string=Audit&amp;VAR:KEY=BWXCRANQVG&amp;VAR:QUERY=RkZfTElBQlNfQ1VSUl9PVEgoUVRSLDkvMzEvMDYp&amp;WINDOW=FIRST_POPUP&amp;HEIGHT=450&amp;WIDTH=450&amp;STAR","T_MAXIMIZED=FALSE&amp;VAR:CALENDAR=US&amp;VAR:SYMBOL=EL&amp;VAR:INDEX=0"}</definedName>
    <definedName name="_1105__FDSAUDITLINK__" hidden="1">{"fdsup://directions/FAT Viewer?action=UPDATE&amp;creator=factset&amp;DYN_ARGS=TRUE&amp;DOC_NAME=FAT:FQL_AUDITING_CLIENT_TEMPLATE.FAT&amp;display_string=Audit&amp;VAR:KEY=BWXCRANQVG&amp;VAR:QUERY=RkZfTElBQlNfQ1VSUl9PVEgoUVRSLDkvMzEvMDYp&amp;WINDOW=FIRST_POPUP&amp;HEIGHT=450&amp;WIDTH=450&amp;STAR","T_MAXIMIZED=FALSE&amp;VAR:CALENDAR=US&amp;VAR:SYMBOL=EL&amp;VAR:INDEX=0"}</definedName>
    <definedName name="_1106__FDSAUDITLINK__" hidden="1">{"fdsup://Directions/FactSet Auditing Viewer?action=AUDIT_VALUE&amp;DB=129&amp;ID1=51843910&amp;VALUEID=03063&amp;SDATE=200703&amp;PERIODTYPE=QTR_STD&amp;SCFT=3&amp;window=popup_no_bar&amp;width=385&amp;height=120&amp;START_MAXIMIZED=FALSE&amp;creator=factset&amp;display_string=Audit"}</definedName>
    <definedName name="_1107__FDSAUDITLINK__" hidden="1">{"fdsup://Directions/FactSet Auditing Viewer?action=AUDIT_VALUE&amp;DB=129&amp;ID1=51843910&amp;VALUEID=03063&amp;SDATE=200703&amp;PERIODTYPE=QTR_STD&amp;SCFT=3&amp;window=popup_no_bar&amp;width=385&amp;height=120&amp;START_MAXIMIZED=FALSE&amp;creator=factset&amp;display_string=Audit"}</definedName>
    <definedName name="_1108__FDSAUDITLINK__" hidden="1">{"fdsup://Directions/FactSet Auditing Viewer?action=AUDIT_VALUE&amp;DB=129&amp;ID1=51843910&amp;VALUEID=03040&amp;SDATE=200703&amp;PERIODTYPE=QTR_STD&amp;SCFT=3&amp;window=popup_no_bar&amp;width=385&amp;height=120&amp;START_MAXIMIZED=FALSE&amp;creator=factset&amp;display_string=Audit"}</definedName>
    <definedName name="_1109__FDSAUDITLINK__" hidden="1">{"fdsup://Directions/FactSet Auditing Viewer?action=AUDIT_VALUE&amp;DB=129&amp;ID1=51843910&amp;VALUEID=03040&amp;SDATE=200703&amp;PERIODTYPE=QTR_STD&amp;SCFT=3&amp;window=popup_no_bar&amp;width=385&amp;height=120&amp;START_MAXIMIZED=FALSE&amp;creator=factset&amp;display_string=Audit"}</definedName>
    <definedName name="_111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110__FDSAUDITLINK__" hidden="1">{"fdsup://Directions/FactSet Auditing Viewer?action=AUDIT_VALUE&amp;DB=129&amp;ID1=51843910&amp;VALUEID=03051&amp;SDATE=200703&amp;PERIODTYPE=QTR_STD&amp;SCFT=3&amp;window=popup_no_bar&amp;width=385&amp;height=120&amp;START_MAXIMIZED=FALSE&amp;creator=factset&amp;display_string=Audit"}</definedName>
    <definedName name="_1111__FDSAUDITLINK__" hidden="1">{"fdsup://Directions/FactSet Auditing Viewer?action=AUDIT_VALUE&amp;DB=129&amp;ID1=51843910&amp;VALUEID=03051&amp;SDATE=200703&amp;PERIODTYPE=QTR_STD&amp;SCFT=3&amp;window=popup_no_bar&amp;width=385&amp;height=120&amp;START_MAXIMIZED=FALSE&amp;creator=factset&amp;display_string=Audit"}</definedName>
    <definedName name="_1112__FDSAUDITLINK__" hidden="1">{"fdsup://directions/FAT Viewer?action=UPDATE&amp;creator=factset&amp;DYN_ARGS=TRUE&amp;DOC_NAME=FAT:FQL_AUDITING_CLIENT_TEMPLATE.FAT&amp;display_string=Audit&amp;VAR:KEY=DKTSJYRKTS&amp;VAR:QUERY=RkZfQVNTRVRTX09USChRVFIsMzkyNjMp&amp;WINDOW=FIRST_POPUP&amp;HEIGHT=450&amp;WIDTH=450&amp;START_MAXIMI","ZED=FALSE&amp;VAR:CALENDAR=US&amp;VAR:SYMBOL=EL&amp;VAR:INDEX=0"}</definedName>
    <definedName name="_1113__FDSAUDITLINK__" hidden="1">{"fdsup://directions/FAT Viewer?action=UPDATE&amp;creator=factset&amp;DYN_ARGS=TRUE&amp;DOC_NAME=FAT:FQL_AUDITING_CLIENT_TEMPLATE.FAT&amp;display_string=Audit&amp;VAR:KEY=DKTSJYRKTS&amp;VAR:QUERY=RkZfQVNTRVRTX09USChRVFIsMzkyNjMp&amp;WINDOW=FIRST_POPUP&amp;HEIGHT=450&amp;WIDTH=450&amp;START_MAXIMI","ZED=FALSE&amp;VAR:CALENDAR=US&amp;VAR:SYMBOL=EL&amp;VAR:INDEX=0"}</definedName>
    <definedName name="_1114__FDSAUDITLINK__" hidden="1">{"fdsup://directions/FAT Viewer?action=UPDATE&amp;creator=factset&amp;DYN_ARGS=TRUE&amp;DOC_NAME=FAT:FQL_AUDITING_CLIENT_TEMPLATE.FAT&amp;display_string=Audit&amp;VAR:KEY=DMPUZYNUTC&amp;VAR:QUERY=RkZfQVNTRVRTX09USChRVFIsMzkxNzIp&amp;WINDOW=FIRST_POPUP&amp;HEIGHT=450&amp;WIDTH=450&amp;START_MAXIMI","ZED=FALSE&amp;VAR:CALENDAR=US&amp;VAR:SYMBOL=EL&amp;VAR:INDEX=0"}</definedName>
    <definedName name="_1115__FDSAUDITLINK__" hidden="1">{"fdsup://directions/FAT Viewer?action=UPDATE&amp;creator=factset&amp;DYN_ARGS=TRUE&amp;DOC_NAME=FAT:FQL_AUDITING_CLIENT_TEMPLATE.FAT&amp;display_string=Audit&amp;VAR:KEY=DMPUZYNUTC&amp;VAR:QUERY=RkZfQVNTRVRTX09USChRVFIsMzkxNzIp&amp;WINDOW=FIRST_POPUP&amp;HEIGHT=450&amp;WIDTH=450&amp;START_MAXIMI","ZED=FALSE&amp;VAR:CALENDAR=US&amp;VAR:SYMBOL=EL&amp;VAR:INDEX=0"}</definedName>
    <definedName name="_1116__FDSAUDITLINK__" hidden="1">{"fdsup://directions/FAT Viewer?action=UPDATE&amp;creator=factset&amp;DYN_ARGS=TRUE&amp;DOC_NAME=FAT:FQL_AUDITING_CLIENT_TEMPLATE.FAT&amp;display_string=Audit&amp;VAR:KEY=LSXWDAJANC&amp;VAR:QUERY=RkZfQVNTRVRTX09USChRVFIsMzkwODIp&amp;WINDOW=FIRST_POPUP&amp;HEIGHT=450&amp;WIDTH=450&amp;START_MAXIMI","ZED=FALSE&amp;VAR:CALENDAR=US&amp;VAR:SYMBOL=EL&amp;VAR:INDEX=0"}</definedName>
    <definedName name="_1117__FDSAUDITLINK__" hidden="1">{"fdsup://directions/FAT Viewer?action=UPDATE&amp;creator=factset&amp;DYN_ARGS=TRUE&amp;DOC_NAME=FAT:FQL_AUDITING_CLIENT_TEMPLATE.FAT&amp;display_string=Audit&amp;VAR:KEY=LSXWDAJANC&amp;VAR:QUERY=RkZfQVNTRVRTX09USChRVFIsMzkwODIp&amp;WINDOW=FIRST_POPUP&amp;HEIGHT=450&amp;WIDTH=450&amp;START_MAXIMI","ZED=FALSE&amp;VAR:CALENDAR=US&amp;VAR:SYMBOL=EL&amp;VAR:INDEX=0"}</definedName>
    <definedName name="_1118__FDSAUDITLINK__" hidden="1">{"fdsup://directions/FAT Viewer?action=UPDATE&amp;creator=factset&amp;DYN_ARGS=TRUE&amp;DOC_NAME=FAT:FQL_AUDITING_CLIENT_TEMPLATE.FAT&amp;display_string=Audit&amp;VAR:KEY=TUPQZWDGJA&amp;VAR:QUERY=RkZfQVNTRVRTX09USChRVFIsOS8zMS8wNik=&amp;WINDOW=FIRST_POPUP&amp;HEIGHT=450&amp;WIDTH=450&amp;START_MA","XIMIZED=FALSE&amp;VAR:CALENDAR=US&amp;VAR:SYMBOL=EL&amp;VAR:INDEX=0"}</definedName>
    <definedName name="_1119__FDSAUDITLINK__" hidden="1">{"fdsup://directions/FAT Viewer?action=UPDATE&amp;creator=factset&amp;DYN_ARGS=TRUE&amp;DOC_NAME=FAT:FQL_AUDITING_CLIENT_TEMPLATE.FAT&amp;display_string=Audit&amp;VAR:KEY=TUPQZWDGJA&amp;VAR:QUERY=RkZfQVNTRVRTX09USChRVFIsOS8zMS8wNik=&amp;WINDOW=FIRST_POPUP&amp;HEIGHT=450&amp;WIDTH=450&amp;START_MA","XIMIZED=FALSE&amp;VAR:CALENDAR=US&amp;VAR:SYMBOL=EL&amp;VAR:INDEX=0"}</definedName>
    <definedName name="_112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120__FDSAUDITLINK__" hidden="1">{"fdsup://directions/FAT Viewer?action=UPDATE&amp;creator=factset&amp;DYN_ARGS=TRUE&amp;DOC_NAME=FAT:FQL_AUDITING_CLIENT_TEMPLATE.FAT&amp;display_string=Audit&amp;VAR:KEY=TKTQBWDQBO&amp;VAR:QUERY=RkZfSU5WRVNUX0FEVihRVFIsMzkyNjMp&amp;WINDOW=FIRST_POPUP&amp;HEIGHT=450&amp;WIDTH=450&amp;START_MAXIMI","ZED=FALSE&amp;VAR:CALENDAR=US&amp;VAR:SYMBOL=EL&amp;VAR:INDEX=0"}</definedName>
    <definedName name="_1121__FDSAUDITLINK__" hidden="1">{"fdsup://directions/FAT Viewer?action=UPDATE&amp;creator=factset&amp;DYN_ARGS=TRUE&amp;DOC_NAME=FAT:FQL_AUDITING_CLIENT_TEMPLATE.FAT&amp;display_string=Audit&amp;VAR:KEY=TKTQBWDQBO&amp;VAR:QUERY=RkZfSU5WRVNUX0FEVihRVFIsMzkyNjMp&amp;WINDOW=FIRST_POPUP&amp;HEIGHT=450&amp;WIDTH=450&amp;START_MAXIMI","ZED=FALSE&amp;VAR:CALENDAR=US&amp;VAR:SYMBOL=EL&amp;VAR:INDEX=0"}</definedName>
    <definedName name="_1122__FDSAUDITLINK__" hidden="1">{"fdsup://directions/FAT Viewer?action=UPDATE&amp;creator=factset&amp;DYN_ARGS=TRUE&amp;DOC_NAME=FAT:FQL_AUDITING_CLIENT_TEMPLATE.FAT&amp;display_string=Audit&amp;VAR:KEY=PINKFCDANO&amp;VAR:QUERY=RkZfSU5WRVNUX0FEVihRVFIsMzkxNzIp&amp;WINDOW=FIRST_POPUP&amp;HEIGHT=450&amp;WIDTH=450&amp;START_MAXIMI","ZED=FALSE&amp;VAR:CALENDAR=US&amp;VAR:SYMBOL=EL&amp;VAR:INDEX=0"}</definedName>
    <definedName name="_1123__FDSAUDITLINK__" hidden="1">{"fdsup://directions/FAT Viewer?action=UPDATE&amp;creator=factset&amp;DYN_ARGS=TRUE&amp;DOC_NAME=FAT:FQL_AUDITING_CLIENT_TEMPLATE.FAT&amp;display_string=Audit&amp;VAR:KEY=PINKFCDANO&amp;VAR:QUERY=RkZfSU5WRVNUX0FEVihRVFIsMzkxNzIp&amp;WINDOW=FIRST_POPUP&amp;HEIGHT=450&amp;WIDTH=450&amp;START_MAXIMI","ZED=FALSE&amp;VAR:CALENDAR=US&amp;VAR:SYMBOL=EL&amp;VAR:INDEX=0"}</definedName>
    <definedName name="_1124__FDSAUDITLINK__" hidden="1">{"fdsup://directions/FAT Viewer?action=UPDATE&amp;creator=factset&amp;DYN_ARGS=TRUE&amp;DOC_NAME=FAT:FQL_AUDITING_CLIENT_TEMPLATE.FAT&amp;display_string=Audit&amp;VAR:KEY=XOHODQNOJS&amp;VAR:QUERY=RkZfSU5WRVNUX0FEVihRVFIsMzkwODIp&amp;WINDOW=FIRST_POPUP&amp;HEIGHT=450&amp;WIDTH=450&amp;START_MAXIMI","ZED=FALSE&amp;VAR:CALENDAR=US&amp;VAR:SYMBOL=EL&amp;VAR:INDEX=0"}</definedName>
    <definedName name="_1125__FDSAUDITLINK__" hidden="1">{"fdsup://directions/FAT Viewer?action=UPDATE&amp;creator=factset&amp;DYN_ARGS=TRUE&amp;DOC_NAME=FAT:FQL_AUDITING_CLIENT_TEMPLATE.FAT&amp;display_string=Audit&amp;VAR:KEY=XOHODQNOJS&amp;VAR:QUERY=RkZfSU5WRVNUX0FEVihRVFIsMzkwODIp&amp;WINDOW=FIRST_POPUP&amp;HEIGHT=450&amp;WIDTH=450&amp;START_MAXIMI","ZED=FALSE&amp;VAR:CALENDAR=US&amp;VAR:SYMBOL=EL&amp;VAR:INDEX=0"}</definedName>
    <definedName name="_1126__FDSAUDITLINK__" hidden="1">{"fdsup://directions/FAT Viewer?action=UPDATE&amp;creator=factset&amp;DYN_ARGS=TRUE&amp;DOC_NAME=FAT:FQL_AUDITING_CLIENT_TEMPLATE.FAT&amp;display_string=Audit&amp;VAR:KEY=DKBQPGVCVM&amp;VAR:QUERY=RkZfSU5WRVNUX0FEVihRVFIsOS8zMS8wNik=&amp;WINDOW=FIRST_POPUP&amp;HEIGHT=450&amp;WIDTH=450&amp;START_MA","XIMIZED=FALSE&amp;VAR:CALENDAR=US&amp;VAR:SYMBOL=EL&amp;VAR:INDEX=0"}</definedName>
    <definedName name="_1127__FDSAUDITLINK__" hidden="1">{"fdsup://directions/FAT Viewer?action=UPDATE&amp;creator=factset&amp;DYN_ARGS=TRUE&amp;DOC_NAME=FAT:FQL_AUDITING_CLIENT_TEMPLATE.FAT&amp;display_string=Audit&amp;VAR:KEY=DKBQPGVCVM&amp;VAR:QUERY=RkZfSU5WRVNUX0FEVihRVFIsOS8zMS8wNik=&amp;WINDOW=FIRST_POPUP&amp;HEIGHT=450&amp;WIDTH=450&amp;START_MA","XIMIZED=FALSE&amp;VAR:CALENDAR=US&amp;VAR:SYMBOL=EL&amp;VAR:INDEX=0"}</definedName>
    <definedName name="_1128__FDSAUDITLINK__" hidden="1">{"fdsup://Directions/FactSet Auditing Viewer?action=AUDIT_VALUE&amp;DB=129&amp;ID1=51843910&amp;VALUEID=02501&amp;SDATE=200703&amp;PERIODTYPE=QTR_STD&amp;SCFT=3&amp;window=popup_no_bar&amp;width=385&amp;height=120&amp;START_MAXIMIZED=FALSE&amp;creator=factset&amp;display_string=Audit"}</definedName>
    <definedName name="_1129__FDSAUDITLINK__" hidden="1">{"fdsup://Directions/FactSet Auditing Viewer?action=AUDIT_VALUE&amp;DB=129&amp;ID1=51843910&amp;VALUEID=02501&amp;SDATE=200703&amp;PERIODTYPE=QTR_STD&amp;SCFT=3&amp;window=popup_no_bar&amp;width=385&amp;height=120&amp;START_MAXIMIZED=FALSE&amp;creator=factset&amp;display_string=Audit"}</definedName>
    <definedName name="_113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130__FDSAUDITLINK__" hidden="1">{"fdsup://directions/FAT Viewer?action=UPDATE&amp;creator=factset&amp;DYN_ARGS=TRUE&amp;DOC_NAME=FAT:FQL_AUDITING_CLIENT_TEMPLATE.FAT&amp;display_string=Audit&amp;VAR:KEY=XIBYNUFERI&amp;VAR:QUERY=RkZfQVNTRVRTX0NVUlJfT1RIKFFUUiwzOTI2Myk=&amp;WINDOW=FIRST_POPUP&amp;HEIGHT=450&amp;WIDTH=450&amp;STAR","T_MAXIMIZED=FALSE&amp;VAR:CALENDAR=US&amp;VAR:SYMBOL=EL&amp;VAR:INDEX=0"}</definedName>
    <definedName name="_1131__FDSAUDITLINK__" hidden="1">{"fdsup://directions/FAT Viewer?action=UPDATE&amp;creator=factset&amp;DYN_ARGS=TRUE&amp;DOC_NAME=FAT:FQL_AUDITING_CLIENT_TEMPLATE.FAT&amp;display_string=Audit&amp;VAR:KEY=XIBYNUFERI&amp;VAR:QUERY=RkZfQVNTRVRTX0NVUlJfT1RIKFFUUiwzOTI2Myk=&amp;WINDOW=FIRST_POPUP&amp;HEIGHT=450&amp;WIDTH=450&amp;STAR","T_MAXIMIZED=FALSE&amp;VAR:CALENDAR=US&amp;VAR:SYMBOL=EL&amp;VAR:INDEX=0"}</definedName>
    <definedName name="_1132__FDSAUDITLINK__" hidden="1">{"fdsup://directions/FAT Viewer?action=UPDATE&amp;creator=factset&amp;DYN_ARGS=TRUE&amp;DOC_NAME=FAT:FQL_AUDITING_CLIENT_TEMPLATE.FAT&amp;display_string=Audit&amp;VAR:KEY=BMFQPSVYTY&amp;VAR:QUERY=RkZfQVNTRVRTX0NVUlJfT1RIKFFUUiwzOTE3Mik=&amp;WINDOW=FIRST_POPUP&amp;HEIGHT=450&amp;WIDTH=450&amp;STAR","T_MAXIMIZED=FALSE&amp;VAR:CALENDAR=US&amp;VAR:SYMBOL=EL&amp;VAR:INDEX=0"}</definedName>
    <definedName name="_1133__FDSAUDITLINK__" hidden="1">{"fdsup://directions/FAT Viewer?action=UPDATE&amp;creator=factset&amp;DYN_ARGS=TRUE&amp;DOC_NAME=FAT:FQL_AUDITING_CLIENT_TEMPLATE.FAT&amp;display_string=Audit&amp;VAR:KEY=BMFQPSVYTY&amp;VAR:QUERY=RkZfQVNTRVRTX0NVUlJfT1RIKFFUUiwzOTE3Mik=&amp;WINDOW=FIRST_POPUP&amp;HEIGHT=450&amp;WIDTH=450&amp;STAR","T_MAXIMIZED=FALSE&amp;VAR:CALENDAR=US&amp;VAR:SYMBOL=EL&amp;VAR:INDEX=0"}</definedName>
    <definedName name="_1134__FDSAUDITLINK__" hidden="1">{"fdsup://directions/FAT Viewer?action=UPDATE&amp;creator=factset&amp;DYN_ARGS=TRUE&amp;DOC_NAME=FAT:FQL_AUDITING_CLIENT_TEMPLATE.FAT&amp;display_string=Audit&amp;VAR:KEY=DSHIPSFWDS&amp;VAR:QUERY=RkZfQVNTRVRTX0NVUlJfT1RIKFFUUiwzOTA4Mik=&amp;WINDOW=FIRST_POPUP&amp;HEIGHT=450&amp;WIDTH=450&amp;STAR","T_MAXIMIZED=FALSE&amp;VAR:CALENDAR=US&amp;VAR:SYMBOL=EL&amp;VAR:INDEX=0"}</definedName>
    <definedName name="_1135__FDSAUDITLINK__" hidden="1">{"fdsup://directions/FAT Viewer?action=UPDATE&amp;creator=factset&amp;DYN_ARGS=TRUE&amp;DOC_NAME=FAT:FQL_AUDITING_CLIENT_TEMPLATE.FAT&amp;display_string=Audit&amp;VAR:KEY=DSHIPSFWDS&amp;VAR:QUERY=RkZfQVNTRVRTX0NVUlJfT1RIKFFUUiwzOTA4Mik=&amp;WINDOW=FIRST_POPUP&amp;HEIGHT=450&amp;WIDTH=450&amp;STAR","T_MAXIMIZED=FALSE&amp;VAR:CALENDAR=US&amp;VAR:SYMBOL=EL&amp;VAR:INDEX=0"}</definedName>
    <definedName name="_1136__FDSAUDITLINK__" hidden="1">{"fdsup://directions/FAT Viewer?action=UPDATE&amp;creator=factset&amp;DYN_ARGS=TRUE&amp;DOC_NAME=FAT:FQL_AUDITING_CLIENT_TEMPLATE.FAT&amp;display_string=Audit&amp;VAR:KEY=XSJIRYNGHC&amp;VAR:QUERY=RkZfQVNTRVRTX0NVUlJfT1RIKFFUUiw5LzMxLzA2KQ==&amp;WINDOW=FIRST_POPUP&amp;HEIGHT=450&amp;WIDTH=450&amp;","START_MAXIMIZED=FALSE&amp;VAR:CALENDAR=US&amp;VAR:SYMBOL=EL&amp;VAR:INDEX=0"}</definedName>
    <definedName name="_1137__FDSAUDITLINK__" hidden="1">{"fdsup://directions/FAT Viewer?action=UPDATE&amp;creator=factset&amp;DYN_ARGS=TRUE&amp;DOC_NAME=FAT:FQL_AUDITING_CLIENT_TEMPLATE.FAT&amp;display_string=Audit&amp;VAR:KEY=XSJIRYNGHC&amp;VAR:QUERY=RkZfQVNTRVRTX0NVUlJfT1RIKFFUUiw5LzMxLzA2KQ==&amp;WINDOW=FIRST_POPUP&amp;HEIGHT=450&amp;WIDTH=450&amp;","START_MAXIMIZED=FALSE&amp;VAR:CALENDAR=US&amp;VAR:SYMBOL=EL&amp;VAR:INDEX=0"}</definedName>
    <definedName name="_1138__FDSAUDITLINK__" hidden="1">{"fdsup://Directions/FactSet Auditing Viewer?action=AUDIT_VALUE&amp;DB=129&amp;ID1=51843910&amp;VALUEID=02101&amp;SDATE=200703&amp;PERIODTYPE=QTR_STD&amp;SCFT=3&amp;window=popup_no_bar&amp;width=385&amp;height=120&amp;START_MAXIMIZED=FALSE&amp;creator=factset&amp;display_string=Audit"}</definedName>
    <definedName name="_1139__FDSAUDITLINK__" hidden="1">{"fdsup://Directions/FactSet Auditing Viewer?action=AUDIT_VALUE&amp;DB=129&amp;ID1=51843910&amp;VALUEID=02101&amp;SDATE=200703&amp;PERIODTYPE=QTR_STD&amp;SCFT=3&amp;window=popup_no_bar&amp;width=385&amp;height=120&amp;START_MAXIMIZED=FALSE&amp;creator=factset&amp;display_string=Audit"}</definedName>
    <definedName name="_114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140__FDSAUDITLINK__" hidden="1">{"fdsup://Directions/FactSet Auditing Viewer?action=AUDIT_VALUE&amp;DB=129&amp;ID1=51843910&amp;VALUEID=02051&amp;SDATE=200703&amp;PERIODTYPE=QTR_STD&amp;SCFT=3&amp;window=popup_no_bar&amp;width=385&amp;height=120&amp;START_MAXIMIZED=FALSE&amp;creator=factset&amp;display_string=Audit"}</definedName>
    <definedName name="_1141__FDSAUDITLINK__" hidden="1">{"fdsup://Directions/FactSet Auditing Viewer?action=AUDIT_VALUE&amp;DB=129&amp;ID1=51843910&amp;VALUEID=02051&amp;SDATE=200703&amp;PERIODTYPE=QTR_STD&amp;SCFT=3&amp;window=popup_no_bar&amp;width=385&amp;height=120&amp;START_MAXIMIZED=FALSE&amp;creator=factset&amp;display_string=Audit"}</definedName>
    <definedName name="_1142__FDSAUDITLINK__" hidden="1">{"fdsup://Directions/FactSet Auditing Viewer?action=AUDIT_VALUE&amp;DB=129&amp;ID1=51843910&amp;VALUEID=02001&amp;SDATE=200703&amp;PERIODTYPE=QTR_STD&amp;SCFT=3&amp;window=popup_no_bar&amp;width=385&amp;height=120&amp;START_MAXIMIZED=FALSE&amp;creator=factset&amp;display_string=Audit"}</definedName>
    <definedName name="_1143__FDSAUDITLINK__" hidden="1">{"fdsup://Directions/FactSet Auditing Viewer?action=AUDIT_VALUE&amp;DB=129&amp;ID1=51843910&amp;VALUEID=02001&amp;SDATE=200703&amp;PERIODTYPE=QTR_STD&amp;SCFT=3&amp;window=popup_no_bar&amp;width=385&amp;height=120&amp;START_MAXIMIZED=FALSE&amp;creator=factset&amp;display_string=Audit"}</definedName>
    <definedName name="_1144__FDSAUDITLINK__" hidden="1">{"fdsup://directions/FAT Viewer?action=UPDATE&amp;creator=factset&amp;DYN_ARGS=TRUE&amp;DOC_NAME=FAT:FQL_AUDITING_CLIENT_TEMPLATE.FAT&amp;display_string=Audit&amp;VAR:KEY=FOBUJAHUHI&amp;VAR:QUERY=RkZfRVBTX0RJTChRVFIsMzkyNjMp&amp;WINDOW=FIRST_POPUP&amp;HEIGHT=450&amp;WIDTH=450&amp;START_MAXIMIZED=","FALSE&amp;VAR:CALENDAR=US&amp;VAR:SYMBOL=EL&amp;VAR:INDEX=0"}</definedName>
    <definedName name="_1145__FDSAUDITLINK__" hidden="1">{"fdsup://directions/FAT Viewer?action=UPDATE&amp;creator=factset&amp;DYN_ARGS=TRUE&amp;DOC_NAME=FAT:FQL_AUDITING_CLIENT_TEMPLATE.FAT&amp;display_string=Audit&amp;VAR:KEY=FOBUJAHUHI&amp;VAR:QUERY=RkZfRVBTX0RJTChRVFIsMzkyNjMp&amp;WINDOW=FIRST_POPUP&amp;HEIGHT=450&amp;WIDTH=450&amp;START_MAXIMIZED=","FALSE&amp;VAR:CALENDAR=US&amp;VAR:SYMBOL=EL&amp;VAR:INDEX=0"}</definedName>
    <definedName name="_1146__FDSAUDITLINK__" hidden="1">{"fdsup://directions/FAT Viewer?action=UPDATE&amp;creator=factset&amp;DYN_ARGS=TRUE&amp;DOC_NAME=FAT:FQL_AUDITING_CLIENT_TEMPLATE.FAT&amp;display_string=Audit&amp;VAR:KEY=RQPKJOFMZQ&amp;VAR:QUERY=RkZfRVBTX0RJTChRVFIsMzkxNzIp&amp;WINDOW=FIRST_POPUP&amp;HEIGHT=450&amp;WIDTH=450&amp;START_MAXIMIZED=","FALSE&amp;VAR:CALENDAR=US&amp;VAR:SYMBOL=EL&amp;VAR:INDEX=0"}</definedName>
    <definedName name="_1147__FDSAUDITLINK__" hidden="1">{"fdsup://directions/FAT Viewer?action=UPDATE&amp;creator=factset&amp;DYN_ARGS=TRUE&amp;DOC_NAME=FAT:FQL_AUDITING_CLIENT_TEMPLATE.FAT&amp;display_string=Audit&amp;VAR:KEY=RQPKJOFMZQ&amp;VAR:QUERY=RkZfRVBTX0RJTChRVFIsMzkxNzIp&amp;WINDOW=FIRST_POPUP&amp;HEIGHT=450&amp;WIDTH=450&amp;START_MAXIMIZED=","FALSE&amp;VAR:CALENDAR=US&amp;VAR:SYMBOL=EL&amp;VAR:INDEX=0"}</definedName>
    <definedName name="_1148__FDSAUDITLINK__" hidden="1">{"fdsup://directions/FAT Viewer?action=UPDATE&amp;creator=factset&amp;DYN_ARGS=TRUE&amp;DOC_NAME=FAT:FQL_AUDITING_CLIENT_TEMPLATE.FAT&amp;display_string=Audit&amp;VAR:KEY=BGXEFENEVS&amp;VAR:QUERY=RkZfRVBTX0RJTChRVFIsMzkwODIp&amp;WINDOW=FIRST_POPUP&amp;HEIGHT=450&amp;WIDTH=450&amp;START_MAXIMIZED=","FALSE&amp;VAR:CALENDAR=US&amp;VAR:SYMBOL=EL&amp;VAR:INDEX=0"}</definedName>
    <definedName name="_1149__FDSAUDITLINK__" hidden="1">{"fdsup://directions/FAT Viewer?action=UPDATE&amp;creator=factset&amp;DYN_ARGS=TRUE&amp;DOC_NAME=FAT:FQL_AUDITING_CLIENT_TEMPLATE.FAT&amp;display_string=Audit&amp;VAR:KEY=BGXEFENEVS&amp;VAR:QUERY=RkZfRVBTX0RJTChRVFIsMzkwODIp&amp;WINDOW=FIRST_POPUP&amp;HEIGHT=450&amp;WIDTH=450&amp;START_MAXIMIZED=","FALSE&amp;VAR:CALENDAR=US&amp;VAR:SYMBOL=EL&amp;VAR:INDEX=0"}</definedName>
    <definedName name="_115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1150__FDSAUDITLINK__" hidden="1">{"fdsup://directions/FAT Viewer?action=UPDATE&amp;creator=factset&amp;DYN_ARGS=TRUE&amp;DOC_NAME=FAT:FQL_AUDITING_CLIENT_TEMPLATE.FAT&amp;display_string=Audit&amp;VAR:KEY=JQHYRYPWFK&amp;VAR:QUERY=RkZfRVBTX0RJTChRVFIsOS8zMS8wNik=&amp;WINDOW=FIRST_POPUP&amp;HEIGHT=450&amp;WIDTH=450&amp;START_MAXIMI","ZED=FALSE&amp;VAR:CALENDAR=US&amp;VAR:SYMBOL=EL&amp;VAR:INDEX=0"}</definedName>
    <definedName name="_1151__FDSAUDITLINK__" hidden="1">{"fdsup://directions/FAT Viewer?action=UPDATE&amp;creator=factset&amp;DYN_ARGS=TRUE&amp;DOC_NAME=FAT:FQL_AUDITING_CLIENT_TEMPLATE.FAT&amp;display_string=Audit&amp;VAR:KEY=JQHYRYPWFK&amp;VAR:QUERY=RkZfRVBTX0RJTChRVFIsOS8zMS8wNik=&amp;WINDOW=FIRST_POPUP&amp;HEIGHT=450&amp;WIDTH=450&amp;START_MAXIMI","ZED=FALSE&amp;VAR:CALENDAR=US&amp;VAR:SYMBOL=EL&amp;VAR:INDEX=0"}</definedName>
    <definedName name="_1152__FDSAUDITLINK__" hidden="1">{"fdsup://directions/FAT Viewer?action=UPDATE&amp;creator=factset&amp;DYN_ARGS=TRUE&amp;DOC_NAME=FAT:FQL_AUDITING_CLIENT_TEMPLATE.FAT&amp;display_string=Audit&amp;VAR:KEY=BGXEXQFUTQ&amp;VAR:QUERY=RkZfUEFZX09VVF9SQVRJTyhRVFIsMzkyNjMp&amp;WINDOW=FIRST_POPUP&amp;HEIGHT=450&amp;WIDTH=450&amp;START_MA","XIMIZED=FALSE&amp;VAR:CALENDAR=US&amp;VAR:SYMBOL=EL&amp;VAR:INDEX=0"}</definedName>
    <definedName name="_1153__FDSAUDITLINK__" hidden="1">{"fdsup://directions/FAT Viewer?action=UPDATE&amp;creator=factset&amp;DYN_ARGS=TRUE&amp;DOC_NAME=FAT:FQL_AUDITING_CLIENT_TEMPLATE.FAT&amp;display_string=Audit&amp;VAR:KEY=BGXEXQFUTQ&amp;VAR:QUERY=RkZfUEFZX09VVF9SQVRJTyhRVFIsMzkyNjMp&amp;WINDOW=FIRST_POPUP&amp;HEIGHT=450&amp;WIDTH=450&amp;START_MA","XIMIZED=FALSE&amp;VAR:CALENDAR=US&amp;VAR:SYMBOL=EL&amp;VAR:INDEX=0"}</definedName>
    <definedName name="_1154__FDSAUDITLINK__" hidden="1">{"fdsup://directions/FAT Viewer?action=UPDATE&amp;creator=factset&amp;DYN_ARGS=TRUE&amp;DOC_NAME=FAT:FQL_AUDITING_CLIENT_TEMPLATE.FAT&amp;display_string=Audit&amp;VAR:KEY=BORGPSDIVY&amp;VAR:QUERY=RkZfUEFZX09VVF9SQVRJTyhRVFIsMzkxNzIp&amp;WINDOW=FIRST_POPUP&amp;HEIGHT=450&amp;WIDTH=450&amp;START_MA","XIMIZED=FALSE&amp;VAR:CALENDAR=US&amp;VAR:SYMBOL=EL&amp;VAR:INDEX=0"}</definedName>
    <definedName name="_1155__FDSAUDITLINK__" hidden="1">{"fdsup://directions/FAT Viewer?action=UPDATE&amp;creator=factset&amp;DYN_ARGS=TRUE&amp;DOC_NAME=FAT:FQL_AUDITING_CLIENT_TEMPLATE.FAT&amp;display_string=Audit&amp;VAR:KEY=DMTSBWVSXA&amp;VAR:QUERY=RkZfUEFZX09VVF9SQVRJTyhRVFIsMzkwODIp&amp;WINDOW=FIRST_POPUP&amp;HEIGHT=450&amp;WIDTH=450&amp;START_MA","XIMIZED=FALSE&amp;VAR:CALENDAR=US&amp;VAR:SYMBOL=EL&amp;VAR:INDEX=0"}</definedName>
    <definedName name="_1156__FDSAUDITLINK__" hidden="1">{"fdsup://directions/FAT Viewer?action=UPDATE&amp;creator=factset&amp;DYN_ARGS=TRUE&amp;DOC_NAME=FAT:FQL_AUDITING_CLIENT_TEMPLATE.FAT&amp;display_string=Audit&amp;VAR:KEY=POHAJGVGTM&amp;VAR:QUERY=RkZfUEFZX09VVF9SQVRJTyhRVFIsOS8zMS8wNik=&amp;WINDOW=FIRST_POPUP&amp;HEIGHT=450&amp;WIDTH=450&amp;STAR","T_MAXIMIZED=FALSE&amp;VAR:CALENDAR=US&amp;VAR:SYMBOL=EL&amp;VAR:INDEX=0"}</definedName>
    <definedName name="_1157__FDSAUDITLINK__" hidden="1">{"fdsup://directions/FAT Viewer?action=UPDATE&amp;creator=factset&amp;DYN_ARGS=TRUE&amp;DOC_NAME=FAT:FQL_AUDITING_CLIENT_TEMPLATE.FAT&amp;display_string=Audit&amp;VAR:KEY=HCPMBKDWVE&amp;VAR:QUERY=RkZfTkVUX0lOQyhRVFIsMzkyNjMp&amp;WINDOW=FIRST_POPUP&amp;HEIGHT=450&amp;WIDTH=450&amp;START_MAXIMIZED=","FALSE&amp;VAR:CALENDAR=US&amp;VAR:SYMBOL=EL&amp;VAR:INDEX=0"}</definedName>
    <definedName name="_1158__FDSAUDITLINK__" hidden="1">{"fdsup://directions/FAT Viewer?action=UPDATE&amp;creator=factset&amp;DYN_ARGS=TRUE&amp;DOC_NAME=FAT:FQL_AUDITING_CLIENT_TEMPLATE.FAT&amp;display_string=Audit&amp;VAR:KEY=HCPMBKDWVE&amp;VAR:QUERY=RkZfTkVUX0lOQyhRVFIsMzkyNjMp&amp;WINDOW=FIRST_POPUP&amp;HEIGHT=450&amp;WIDTH=450&amp;START_MAXIMIZED=","FALSE&amp;VAR:CALENDAR=US&amp;VAR:SYMBOL=EL&amp;VAR:INDEX=0"}</definedName>
    <definedName name="_1159__FDSAUDITLINK__" hidden="1">{"fdsup://directions/FAT Viewer?action=UPDATE&amp;creator=factset&amp;DYN_ARGS=TRUE&amp;DOC_NAME=FAT:FQL_AUDITING_CLIENT_TEMPLATE.FAT&amp;display_string=Audit&amp;VAR:KEY=HCZWTOXUNS&amp;VAR:QUERY=RkZfTkVUX0lOQyhRVFIsMzkxNzIp&amp;WINDOW=FIRST_POPUP&amp;HEIGHT=450&amp;WIDTH=450&amp;START_MAXIMIZED=","FALSE&amp;VAR:CALENDAR=US&amp;VAR:SYMBOL=EL&amp;VAR:INDEX=0"}</definedName>
    <definedName name="_116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1160__FDSAUDITLINK__" hidden="1">{"fdsup://directions/FAT Viewer?action=UPDATE&amp;creator=factset&amp;DYN_ARGS=TRUE&amp;DOC_NAME=FAT:FQL_AUDITING_CLIENT_TEMPLATE.FAT&amp;display_string=Audit&amp;VAR:KEY=HCZWTOXUNS&amp;VAR:QUERY=RkZfTkVUX0lOQyhRVFIsMzkxNzIp&amp;WINDOW=FIRST_POPUP&amp;HEIGHT=450&amp;WIDTH=450&amp;START_MAXIMIZED=","FALSE&amp;VAR:CALENDAR=US&amp;VAR:SYMBOL=EL&amp;VAR:INDEX=0"}</definedName>
    <definedName name="_1161__FDSAUDITLINK__" hidden="1">{"fdsup://directions/FAT Viewer?action=UPDATE&amp;creator=factset&amp;DYN_ARGS=TRUE&amp;DOC_NAME=FAT:FQL_AUDITING_CLIENT_TEMPLATE.FAT&amp;display_string=Audit&amp;VAR:KEY=FKVCJAHEDK&amp;VAR:QUERY=RkZfTkVUX0lOQyhRVFIsMzkwODIp&amp;WINDOW=FIRST_POPUP&amp;HEIGHT=450&amp;WIDTH=450&amp;START_MAXIMIZED=","FALSE&amp;VAR:CALENDAR=US&amp;VAR:SYMBOL=EL&amp;VAR:INDEX=0"}</definedName>
    <definedName name="_1162__FDSAUDITLINK__" hidden="1">{"fdsup://directions/FAT Viewer?action=UPDATE&amp;creator=factset&amp;DYN_ARGS=TRUE&amp;DOC_NAME=FAT:FQL_AUDITING_CLIENT_TEMPLATE.FAT&amp;display_string=Audit&amp;VAR:KEY=FKVCJAHEDK&amp;VAR:QUERY=RkZfTkVUX0lOQyhRVFIsMzkwODIp&amp;WINDOW=FIRST_POPUP&amp;HEIGHT=450&amp;WIDTH=450&amp;START_MAXIMIZED=","FALSE&amp;VAR:CALENDAR=US&amp;VAR:SYMBOL=EL&amp;VAR:INDEX=0"}</definedName>
    <definedName name="_1163__FDSAUDITLINK__" hidden="1">{"fdsup://directions/FAT Viewer?action=UPDATE&amp;creator=factset&amp;DYN_ARGS=TRUE&amp;DOC_NAME=FAT:FQL_AUDITING_CLIENT_TEMPLATE.FAT&amp;display_string=Audit&amp;VAR:KEY=NATWFIVEFM&amp;VAR:QUERY=RkZfTkVUX0lOQyhRVFIsOS8zMS8wNik=&amp;WINDOW=FIRST_POPUP&amp;HEIGHT=450&amp;WIDTH=450&amp;START_MAXIMI","ZED=FALSE&amp;VAR:CALENDAR=US&amp;VAR:SYMBOL=EL&amp;VAR:INDEX=0"}</definedName>
    <definedName name="_1164__FDSAUDITLINK__" hidden="1">{"fdsup://directions/FAT Viewer?action=UPDATE&amp;creator=factset&amp;DYN_ARGS=TRUE&amp;DOC_NAME=FAT:FQL_AUDITING_CLIENT_TEMPLATE.FAT&amp;display_string=Audit&amp;VAR:KEY=NATWFIVEFM&amp;VAR:QUERY=RkZfTkVUX0lOQyhRVFIsOS8zMS8wNik=&amp;WINDOW=FIRST_POPUP&amp;HEIGHT=450&amp;WIDTH=450&amp;START_MAXIMI","ZED=FALSE&amp;VAR:CALENDAR=US&amp;VAR:SYMBOL=EL&amp;VAR:INDEX=0"}</definedName>
    <definedName name="_1165__FDSAUDITLINK__" hidden="1">{"fdsup://Directions/FactSet Auditing Viewer?action=AUDIT_VALUE&amp;DB=129&amp;ID1=51843910&amp;VALUEID=01451&amp;SDATE=200704&amp;PERIODTYPE=QTR_STD&amp;SCFT=3&amp;window=popup_no_bar&amp;width=385&amp;height=120&amp;START_MAXIMIZED=FALSE&amp;creator=factset&amp;display_string=Audit"}</definedName>
    <definedName name="_1166__FDSAUDITLINK__" hidden="1">{"fdsup://Directions/FactSet Auditing Viewer?action=AUDIT_VALUE&amp;DB=129&amp;ID1=51843910&amp;VALUEID=01451&amp;SDATE=200704&amp;PERIODTYPE=QTR_STD&amp;SCFT=3&amp;window=popup_no_bar&amp;width=385&amp;height=120&amp;START_MAXIMIZED=FALSE&amp;creator=factset&amp;display_string=Audit"}</definedName>
    <definedName name="_1167__FDSAUDITLINK__" hidden="1">{"fdsup://Directions/FactSet Auditing Viewer?action=AUDIT_VALUE&amp;DB=129&amp;ID1=51843910&amp;VALUEID=01451&amp;SDATE=200703&amp;PERIODTYPE=QTR_STD&amp;SCFT=3&amp;window=popup_no_bar&amp;width=385&amp;height=120&amp;START_MAXIMIZED=FALSE&amp;creator=factset&amp;display_string=Audit"}</definedName>
    <definedName name="_1168__FDSAUDITLINK__" hidden="1">{"fdsup://Directions/FactSet Auditing Viewer?action=AUDIT_VALUE&amp;DB=129&amp;ID1=51843910&amp;VALUEID=01451&amp;SDATE=200703&amp;PERIODTYPE=QTR_STD&amp;SCFT=3&amp;window=popup_no_bar&amp;width=385&amp;height=120&amp;START_MAXIMIZED=FALSE&amp;creator=factset&amp;display_string=Audit"}</definedName>
    <definedName name="_1169__FDSAUDITLINK__" hidden="1">{"fdsup://directions/FAT Viewer?action=UPDATE&amp;creator=factset&amp;DYN_ARGS=TRUE&amp;DOC_NAME=FAT:FQL_AUDITING_CLIENT_TEMPLATE.FAT&amp;display_string=Audit&amp;VAR:KEY=TWRGRKFSVY&amp;VAR:QUERY=RkZfSU5UX0VYUF9ORVQoUVRSLDM5MjYzKQ==&amp;WINDOW=FIRST_POPUP&amp;HEIGHT=450&amp;WIDTH=450&amp;START_MA","XIMIZED=FALSE&amp;VAR:CALENDAR=US&amp;VAR:SYMBOL=EL&amp;VAR:INDEX=0"}</definedName>
    <definedName name="_117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170__FDSAUDITLINK__" hidden="1">{"fdsup://directions/FAT Viewer?action=UPDATE&amp;creator=factset&amp;DYN_ARGS=TRUE&amp;DOC_NAME=FAT:FQL_AUDITING_CLIENT_TEMPLATE.FAT&amp;display_string=Audit&amp;VAR:KEY=TWRGRKFSVY&amp;VAR:QUERY=RkZfSU5UX0VYUF9ORVQoUVRSLDM5MjYzKQ==&amp;WINDOW=FIRST_POPUP&amp;HEIGHT=450&amp;WIDTH=450&amp;START_MA","XIMIZED=FALSE&amp;VAR:CALENDAR=US&amp;VAR:SYMBOL=EL&amp;VAR:INDEX=0"}</definedName>
    <definedName name="_1171__FDSAUDITLINK__" hidden="1">{"fdsup://directions/FAT Viewer?action=UPDATE&amp;creator=factset&amp;DYN_ARGS=TRUE&amp;DOC_NAME=FAT:FQL_AUDITING_CLIENT_TEMPLATE.FAT&amp;display_string=Audit&amp;VAR:KEY=NOTYBCBITW&amp;VAR:QUERY=RkZfSU5UX0VYUF9ORVQoUVRSLDM5MTcyKQ==&amp;WINDOW=FIRST_POPUP&amp;HEIGHT=450&amp;WIDTH=450&amp;START_MA","XIMIZED=FALSE&amp;VAR:CALENDAR=US&amp;VAR:SYMBOL=EL&amp;VAR:INDEX=0"}</definedName>
    <definedName name="_1172__FDSAUDITLINK__" hidden="1">{"fdsup://directions/FAT Viewer?action=UPDATE&amp;creator=factset&amp;DYN_ARGS=TRUE&amp;DOC_NAME=FAT:FQL_AUDITING_CLIENT_TEMPLATE.FAT&amp;display_string=Audit&amp;VAR:KEY=NOTYBCBITW&amp;VAR:QUERY=RkZfSU5UX0VYUF9ORVQoUVRSLDM5MTcyKQ==&amp;WINDOW=FIRST_POPUP&amp;HEIGHT=450&amp;WIDTH=450&amp;START_MA","XIMIZED=FALSE&amp;VAR:CALENDAR=US&amp;VAR:SYMBOL=EL&amp;VAR:INDEX=0"}</definedName>
    <definedName name="_1173__FDSAUDITLINK__" hidden="1">{"fdsup://directions/FAT Viewer?action=UPDATE&amp;creator=factset&amp;DYN_ARGS=TRUE&amp;DOC_NAME=FAT:FQL_AUDITING_CLIENT_TEMPLATE.FAT&amp;display_string=Audit&amp;VAR:KEY=FYPIPYJGFW&amp;VAR:QUERY=RkZfSU5UX0VYUF9ORVQoUVRSLDM5MDgyKQ==&amp;WINDOW=FIRST_POPUP&amp;HEIGHT=450&amp;WIDTH=450&amp;START_MA","XIMIZED=FALSE&amp;VAR:CALENDAR=US&amp;VAR:SYMBOL=EL&amp;VAR:INDEX=0"}</definedName>
    <definedName name="_1174__FDSAUDITLINK__" hidden="1">{"fdsup://directions/FAT Viewer?action=UPDATE&amp;creator=factset&amp;DYN_ARGS=TRUE&amp;DOC_NAME=FAT:FQL_AUDITING_CLIENT_TEMPLATE.FAT&amp;display_string=Audit&amp;VAR:KEY=FYPIPYJGFW&amp;VAR:QUERY=RkZfSU5UX0VYUF9ORVQoUVRSLDM5MDgyKQ==&amp;WINDOW=FIRST_POPUP&amp;HEIGHT=450&amp;WIDTH=450&amp;START_MA","XIMIZED=FALSE&amp;VAR:CALENDAR=US&amp;VAR:SYMBOL=EL&amp;VAR:INDEX=0"}</definedName>
    <definedName name="_1175__FDSAUDITLINK__" hidden="1">{"fdsup://directions/FAT Viewer?action=UPDATE&amp;creator=factset&amp;DYN_ARGS=TRUE&amp;DOC_NAME=FAT:FQL_AUDITING_CLIENT_TEMPLATE.FAT&amp;display_string=Audit&amp;VAR:KEY=RGLGLOVSDA&amp;VAR:QUERY=RkZfSU5UX0VYUF9ORVQoUVRSLDkvMzEvMDYp&amp;WINDOW=FIRST_POPUP&amp;HEIGHT=450&amp;WIDTH=450&amp;START_MA","XIMIZED=FALSE&amp;VAR:CALENDAR=US&amp;VAR:SYMBOL=EL&amp;VAR:INDEX=0"}</definedName>
    <definedName name="_1176__FDSAUDITLINK__" hidden="1">{"fdsup://directions/FAT Viewer?action=UPDATE&amp;creator=factset&amp;DYN_ARGS=TRUE&amp;DOC_NAME=FAT:FQL_AUDITING_CLIENT_TEMPLATE.FAT&amp;display_string=Audit&amp;VAR:KEY=RGLGLOVSDA&amp;VAR:QUERY=RkZfSU5UX0VYUF9ORVQoUVRSLDkvMzEvMDYp&amp;WINDOW=FIRST_POPUP&amp;HEIGHT=450&amp;WIDTH=450&amp;START_MA","XIMIZED=FALSE&amp;VAR:CALENDAR=US&amp;VAR:SYMBOL=EL&amp;VAR:INDEX=0"}</definedName>
    <definedName name="_1177__FDSAUDITLINK__" hidden="1">{"fdsup://directions/FAT Viewer?action=UPDATE&amp;creator=factset&amp;DYN_ARGS=TRUE&amp;DOC_NAME=FAT:FQL_AUDITING_CLIENT_TEMPLATE.FAT&amp;display_string=Audit&amp;VAR:KEY=NIRGPKRAPS&amp;VAR:QUERY=RkZfTk9OX09QRVJfSU5DKFFUUiwzOTI2Myk=&amp;WINDOW=FIRST_POPUP&amp;HEIGHT=450&amp;WIDTH=450&amp;START_MA","XIMIZED=FALSE&amp;VAR:CALENDAR=US&amp;VAR:SYMBOL=EL&amp;VAR:INDEX=0"}</definedName>
    <definedName name="_1178__FDSAUDITLINK__" hidden="1">{"fdsup://directions/FAT Viewer?action=UPDATE&amp;creator=factset&amp;DYN_ARGS=TRUE&amp;DOC_NAME=FAT:FQL_AUDITING_CLIENT_TEMPLATE.FAT&amp;display_string=Audit&amp;VAR:KEY=NIRGPKRAPS&amp;VAR:QUERY=RkZfTk9OX09QRVJfSU5DKFFUUiwzOTI2Myk=&amp;WINDOW=FIRST_POPUP&amp;HEIGHT=450&amp;WIDTH=450&amp;START_MA","XIMIZED=FALSE&amp;VAR:CALENDAR=US&amp;VAR:SYMBOL=EL&amp;VAR:INDEX=0"}</definedName>
    <definedName name="_1179__FDSAUDITLINK__" hidden="1">{"fdsup://directions/FAT Viewer?action=UPDATE&amp;creator=factset&amp;DYN_ARGS=TRUE&amp;DOC_NAME=FAT:FQL_AUDITING_CLIENT_TEMPLATE.FAT&amp;display_string=Audit&amp;VAR:KEY=HIPKTETYVG&amp;VAR:QUERY=RkZfTk9OX09QRVJfSU5DKFFUUiwzOTE3Mik=&amp;WINDOW=FIRST_POPUP&amp;HEIGHT=450&amp;WIDTH=450&amp;START_MA","XIMIZED=FALSE&amp;VAR:CALENDAR=US&amp;VAR:SYMBOL=EL&amp;VAR:INDEX=0"}</definedName>
    <definedName name="_118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180__FDSAUDITLINK__" hidden="1">{"fdsup://directions/FAT Viewer?action=UPDATE&amp;creator=factset&amp;DYN_ARGS=TRUE&amp;DOC_NAME=FAT:FQL_AUDITING_CLIENT_TEMPLATE.FAT&amp;display_string=Audit&amp;VAR:KEY=HIPKTETYVG&amp;VAR:QUERY=RkZfTk9OX09QRVJfSU5DKFFUUiwzOTE3Mik=&amp;WINDOW=FIRST_POPUP&amp;HEIGHT=450&amp;WIDTH=450&amp;START_MA","XIMIZED=FALSE&amp;VAR:CALENDAR=US&amp;VAR:SYMBOL=EL&amp;VAR:INDEX=0"}</definedName>
    <definedName name="_1181__FDSAUDITLINK__" hidden="1">{"fdsup://directions/FAT Viewer?action=UPDATE&amp;creator=factset&amp;DYN_ARGS=TRUE&amp;DOC_NAME=FAT:FQL_AUDITING_CLIENT_TEMPLATE.FAT&amp;display_string=Audit&amp;VAR:KEY=VQHOXIFSRQ&amp;VAR:QUERY=RkZfTk9OX09QRVJfSU5DKFFUUiwzOTA4Mik=&amp;WINDOW=FIRST_POPUP&amp;HEIGHT=450&amp;WIDTH=450&amp;START_MA","XIMIZED=FALSE&amp;VAR:CALENDAR=US&amp;VAR:SYMBOL=EL&amp;VAR:INDEX=0"}</definedName>
    <definedName name="_1182__FDSAUDITLINK__" hidden="1">{"fdsup://directions/FAT Viewer?action=UPDATE&amp;creator=factset&amp;DYN_ARGS=TRUE&amp;DOC_NAME=FAT:FQL_AUDITING_CLIENT_TEMPLATE.FAT&amp;display_string=Audit&amp;VAR:KEY=VQHOXIFSRQ&amp;VAR:QUERY=RkZfTk9OX09QRVJfSU5DKFFUUiwzOTA4Mik=&amp;WINDOW=FIRST_POPUP&amp;HEIGHT=450&amp;WIDTH=450&amp;START_MA","XIMIZED=FALSE&amp;VAR:CALENDAR=US&amp;VAR:SYMBOL=EL&amp;VAR:INDEX=0"}</definedName>
    <definedName name="_1183__FDSAUDITLINK__" hidden="1">{"fdsup://directions/FAT Viewer?action=UPDATE&amp;creator=factset&amp;DYN_ARGS=TRUE&amp;DOC_NAME=FAT:FQL_AUDITING_CLIENT_TEMPLATE.FAT&amp;display_string=Audit&amp;VAR:KEY=BOPWRURGNM&amp;VAR:QUERY=RkZfTk9OX09QRVJfSU5DKFFUUiw5LzMxLzA2KQ==&amp;WINDOW=FIRST_POPUP&amp;HEIGHT=450&amp;WIDTH=450&amp;STAR","T_MAXIMIZED=FALSE&amp;VAR:CALENDAR=US&amp;VAR:SYMBOL=EL&amp;VAR:INDEX=0"}</definedName>
    <definedName name="_1184__FDSAUDITLINK__" hidden="1">{"fdsup://directions/FAT Viewer?action=UPDATE&amp;creator=factset&amp;DYN_ARGS=TRUE&amp;DOC_NAME=FAT:FQL_AUDITING_CLIENT_TEMPLATE.FAT&amp;display_string=Audit&amp;VAR:KEY=BOPWRURGNM&amp;VAR:QUERY=RkZfTk9OX09QRVJfSU5DKFFUUiw5LzMxLzA2KQ==&amp;WINDOW=FIRST_POPUP&amp;HEIGHT=450&amp;WIDTH=450&amp;STAR","T_MAXIMIZED=FALSE&amp;VAR:CALENDAR=US&amp;VAR:SYMBOL=EL&amp;VAR:INDEX=0"}</definedName>
    <definedName name="_1185__FDSAUDITLINK__" hidden="1">{"fdsup://directions/FAT Viewer?action=UPDATE&amp;creator=factset&amp;DYN_ARGS=TRUE&amp;DOC_NAME=FAT:FQL_AUDITING_CLIENT_TEMPLATE.FAT&amp;display_string=Audit&amp;VAR:KEY=BONIJKDEVI&amp;VAR:QUERY=RkZfU0dBKFFUUiwzOTI2Myk=&amp;WINDOW=FIRST_POPUP&amp;HEIGHT=450&amp;WIDTH=450&amp;START_MAXIMIZED=FALS","E&amp;VAR:CALENDAR=US&amp;VAR:SYMBOL=EL&amp;VAR:INDEX=0"}</definedName>
    <definedName name="_1186__FDSAUDITLINK__" hidden="1">{"fdsup://directions/FAT Viewer?action=UPDATE&amp;creator=factset&amp;DYN_ARGS=TRUE&amp;DOC_NAME=FAT:FQL_AUDITING_CLIENT_TEMPLATE.FAT&amp;display_string=Audit&amp;VAR:KEY=BONIJKDEVI&amp;VAR:QUERY=RkZfU0dBKFFUUiwzOTI2Myk=&amp;WINDOW=FIRST_POPUP&amp;HEIGHT=450&amp;WIDTH=450&amp;START_MAXIMIZED=FALS","E&amp;VAR:CALENDAR=US&amp;VAR:SYMBOL=EL&amp;VAR:INDEX=0"}</definedName>
    <definedName name="_1187__FDSAUDITLINK__" hidden="1">{"fdsup://directions/FAT Viewer?action=UPDATE&amp;creator=factset&amp;DYN_ARGS=TRUE&amp;DOC_NAME=FAT:FQL_AUDITING_CLIENT_TEMPLATE.FAT&amp;display_string=Audit&amp;VAR:KEY=NCTKBAVUZK&amp;VAR:QUERY=RkZfU0dBKFFUUiwzOTE3Mik=&amp;WINDOW=FIRST_POPUP&amp;HEIGHT=450&amp;WIDTH=450&amp;START_MAXIMIZED=FALS","E&amp;VAR:CALENDAR=US&amp;VAR:SYMBOL=EL&amp;VAR:INDEX=0"}</definedName>
    <definedName name="_1188__FDSAUDITLINK__" hidden="1">{"fdsup://directions/FAT Viewer?action=UPDATE&amp;creator=factset&amp;DYN_ARGS=TRUE&amp;DOC_NAME=FAT:FQL_AUDITING_CLIENT_TEMPLATE.FAT&amp;display_string=Audit&amp;VAR:KEY=NCTKBAVUZK&amp;VAR:QUERY=RkZfU0dBKFFUUiwzOTE3Mik=&amp;WINDOW=FIRST_POPUP&amp;HEIGHT=450&amp;WIDTH=450&amp;START_MAXIMIZED=FALS","E&amp;VAR:CALENDAR=US&amp;VAR:SYMBOL=EL&amp;VAR:INDEX=0"}</definedName>
    <definedName name="_1189__FDSAUDITLINK__" hidden="1">{"fdsup://directions/FAT Viewer?action=UPDATE&amp;creator=factset&amp;DYN_ARGS=TRUE&amp;DOC_NAME=FAT:FQL_AUDITING_CLIENT_TEMPLATE.FAT&amp;display_string=Audit&amp;VAR:KEY=HWDSDUHYRQ&amp;VAR:QUERY=RkZfU0dBKFFUUiwzOTA4Mik=&amp;WINDOW=FIRST_POPUP&amp;HEIGHT=450&amp;WIDTH=450&amp;START_MAXIMIZED=FALS","E&amp;VAR:CALENDAR=US&amp;VAR:SYMBOL=EL&amp;VAR:INDEX=0"}</definedName>
    <definedName name="_119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190__FDSAUDITLINK__" hidden="1">{"fdsup://directions/FAT Viewer?action=UPDATE&amp;creator=factset&amp;DYN_ARGS=TRUE&amp;DOC_NAME=FAT:FQL_AUDITING_CLIENT_TEMPLATE.FAT&amp;display_string=Audit&amp;VAR:KEY=HWDSDUHYRQ&amp;VAR:QUERY=RkZfU0dBKFFUUiwzOTA4Mik=&amp;WINDOW=FIRST_POPUP&amp;HEIGHT=450&amp;WIDTH=450&amp;START_MAXIMIZED=FALS","E&amp;VAR:CALENDAR=US&amp;VAR:SYMBOL=EL&amp;VAR:INDEX=0"}</definedName>
    <definedName name="_1191__FDSAUDITLINK__" hidden="1">{"fdsup://directions/FAT Viewer?action=UPDATE&amp;creator=factset&amp;DYN_ARGS=TRUE&amp;DOC_NAME=FAT:FQL_AUDITING_CLIENT_TEMPLATE.FAT&amp;display_string=Audit&amp;VAR:KEY=PIZOFANKTA&amp;VAR:QUERY=RkZfU0dBKFFUUiw5LzMxLzA2KQ==&amp;WINDOW=FIRST_POPUP&amp;HEIGHT=450&amp;WIDTH=450&amp;START_MAXIMIZED=","FALSE&amp;VAR:CALENDAR=US&amp;VAR:SYMBOL=EL&amp;VAR:INDEX=0"}</definedName>
    <definedName name="_1192__FDSAUDITLINK__" hidden="1">{"fdsup://directions/FAT Viewer?action=UPDATE&amp;creator=factset&amp;DYN_ARGS=TRUE&amp;DOC_NAME=FAT:FQL_AUDITING_CLIENT_TEMPLATE.FAT&amp;display_string=Audit&amp;VAR:KEY=PIZOFANKTA&amp;VAR:QUERY=RkZfU0dBKFFUUiw5LzMxLzA2KQ==&amp;WINDOW=FIRST_POPUP&amp;HEIGHT=450&amp;WIDTH=450&amp;START_MAXIMIZED=","FALSE&amp;VAR:CALENDAR=US&amp;VAR:SYMBOL=EL&amp;VAR:INDEX=0"}</definedName>
    <definedName name="_1193__FDSAUDITLINK__" hidden="1">{"fdsup://directions/FAT Viewer?action=UPDATE&amp;creator=factset&amp;DYN_ARGS=TRUE&amp;DOC_NAME=FAT:FQL_AUDITING_CLIENT_TEMPLATE.FAT&amp;display_string=Audit&amp;VAR:KEY=RAZEBYJCTC&amp;VAR:QUERY=RkZfQ09HUyhRVFIsMzkyNjMp&amp;WINDOW=FIRST_POPUP&amp;HEIGHT=450&amp;WIDTH=450&amp;START_MAXIMIZED=FALS","E&amp;VAR:CALENDAR=US&amp;VAR:SYMBOL=EL&amp;VAR:INDEX=0"}</definedName>
    <definedName name="_1194__FDSAUDITLINK__" hidden="1">{"fdsup://directions/FAT Viewer?action=UPDATE&amp;creator=factset&amp;DYN_ARGS=TRUE&amp;DOC_NAME=FAT:FQL_AUDITING_CLIENT_TEMPLATE.FAT&amp;display_string=Audit&amp;VAR:KEY=RAZEBYJCTC&amp;VAR:QUERY=RkZfQ09HUyhRVFIsMzkyNjMp&amp;WINDOW=FIRST_POPUP&amp;HEIGHT=450&amp;WIDTH=450&amp;START_MAXIMIZED=FALS","E&amp;VAR:CALENDAR=US&amp;VAR:SYMBOL=EL&amp;VAR:INDEX=0"}</definedName>
    <definedName name="_1195__FDSAUDITLINK__" hidden="1">{"fdsup://directions/FAT Viewer?action=UPDATE&amp;creator=factset&amp;DYN_ARGS=TRUE&amp;DOC_NAME=FAT:FQL_AUDITING_CLIENT_TEMPLATE.FAT&amp;display_string=Audit&amp;VAR:KEY=DYVQJEVYTA&amp;VAR:QUERY=RkZfQ09HUyhRVFIsMzkxNzIp&amp;WINDOW=FIRST_POPUP&amp;HEIGHT=450&amp;WIDTH=450&amp;START_MAXIMIZED=FALS","E&amp;VAR:CALENDAR=US&amp;VAR:SYMBOL=EL&amp;VAR:INDEX=0"}</definedName>
    <definedName name="_1196__FDSAUDITLINK__" hidden="1">{"fdsup://directions/FAT Viewer?action=UPDATE&amp;creator=factset&amp;DYN_ARGS=TRUE&amp;DOC_NAME=FAT:FQL_AUDITING_CLIENT_TEMPLATE.FAT&amp;display_string=Audit&amp;VAR:KEY=DYVQJEVYTA&amp;VAR:QUERY=RkZfQ09HUyhRVFIsMzkxNzIp&amp;WINDOW=FIRST_POPUP&amp;HEIGHT=450&amp;WIDTH=450&amp;START_MAXIMIZED=FALS","E&amp;VAR:CALENDAR=US&amp;VAR:SYMBOL=EL&amp;VAR:INDEX=0"}</definedName>
    <definedName name="_1197__FDSAUDITLINK__" hidden="1">{"fdsup://directions/FAT Viewer?action=UPDATE&amp;creator=factset&amp;DYN_ARGS=TRUE&amp;DOC_NAME=FAT:FQL_AUDITING_CLIENT_TEMPLATE.FAT&amp;display_string=Audit&amp;VAR:KEY=NMFCLABURQ&amp;VAR:QUERY=RkZfQ09HUyhRVFIsMzkwODIp&amp;WINDOW=FIRST_POPUP&amp;HEIGHT=450&amp;WIDTH=450&amp;START_MAXIMIZED=FALS","E&amp;VAR:CALENDAR=US&amp;VAR:SYMBOL=EL&amp;VAR:INDEX=0"}</definedName>
    <definedName name="_1198__FDSAUDITLINK__" hidden="1">{"fdsup://directions/FAT Viewer?action=UPDATE&amp;creator=factset&amp;DYN_ARGS=TRUE&amp;DOC_NAME=FAT:FQL_AUDITING_CLIENT_TEMPLATE.FAT&amp;display_string=Audit&amp;VAR:KEY=NMFCLABURQ&amp;VAR:QUERY=RkZfQ09HUyhRVFIsMzkwODIp&amp;WINDOW=FIRST_POPUP&amp;HEIGHT=450&amp;WIDTH=450&amp;START_MAXIMIZED=FALS","E&amp;VAR:CALENDAR=US&amp;VAR:SYMBOL=EL&amp;VAR:INDEX=0"}</definedName>
    <definedName name="_1199__FDSAUDITLINK__" hidden="1">{"fdsup://directions/FAT Viewer?action=UPDATE&amp;creator=factset&amp;DYN_ARGS=TRUE&amp;DOC_NAME=FAT:FQL_AUDITING_CLIENT_TEMPLATE.FAT&amp;display_string=Audit&amp;VAR:KEY=RQZSFYPGNS&amp;VAR:QUERY=RkZfQ09HUyhRVFIsOS8zMS8wNik=&amp;WINDOW=FIRST_POPUP&amp;HEIGHT=450&amp;WIDTH=450&amp;START_MAXIMIZED=","FALSE&amp;VAR:CALENDAR=US&amp;VAR:SYMBOL=EL&amp;VAR:INDEX=0"}</definedName>
    <definedName name="_12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20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1200__FDSAUDITLINK__" hidden="1">{"fdsup://directions/FAT Viewer?action=UPDATE&amp;creator=factset&amp;DYN_ARGS=TRUE&amp;DOC_NAME=FAT:FQL_AUDITING_CLIENT_TEMPLATE.FAT&amp;display_string=Audit&amp;VAR:KEY=RQZSFYPGNS&amp;VAR:QUERY=RkZfQ09HUyhRVFIsOS8zMS8wNik=&amp;WINDOW=FIRST_POPUP&amp;HEIGHT=450&amp;WIDTH=450&amp;START_MAXIMIZED=","FALSE&amp;VAR:CALENDAR=US&amp;VAR:SYMBOL=EL&amp;VAR:INDEX=0"}</definedName>
    <definedName name="_1201__FDSAUDITLINK__" hidden="1">{"fdsup://Directions/FactSet Auditing Viewer?action=AUDIT_VALUE&amp;DB=129&amp;ID1=51843910&amp;VALUEID=01001&amp;SDATE=200704&amp;PERIODTYPE=QTR_STD&amp;SCFT=3&amp;window=popup_no_bar&amp;width=385&amp;height=120&amp;START_MAXIMIZED=FALSE&amp;creator=factset&amp;display_string=Audit"}</definedName>
    <definedName name="_1202__FDSAUDITLINK__" hidden="1">{"fdsup://Directions/FactSet Auditing Viewer?action=AUDIT_VALUE&amp;DB=129&amp;ID1=51843910&amp;VALUEID=01001&amp;SDATE=200704&amp;PERIODTYPE=QTR_STD&amp;SCFT=3&amp;window=popup_no_bar&amp;width=385&amp;height=120&amp;START_MAXIMIZED=FALSE&amp;creator=factset&amp;display_string=Audit"}</definedName>
    <definedName name="_1203__FDSAUDITLINK__" hidden="1">{"fdsup://Directions/FactSet Auditing Viewer?action=AUDIT_VALUE&amp;DB=129&amp;ID1=51843910&amp;VALUEID=01001&amp;SDATE=200703&amp;PERIODTYPE=QTR_STD&amp;SCFT=3&amp;window=popup_no_bar&amp;width=385&amp;height=120&amp;START_MAXIMIZED=FALSE&amp;creator=factset&amp;display_string=Audit"}</definedName>
    <definedName name="_1204__FDSAUDITLINK__" hidden="1">{"fdsup://Directions/FactSet Auditing Viewer?action=AUDIT_VALUE&amp;DB=129&amp;ID1=51843910&amp;VALUEID=01001&amp;SDATE=200703&amp;PERIODTYPE=QTR_STD&amp;SCFT=3&amp;window=popup_no_bar&amp;width=385&amp;height=120&amp;START_MAXIMIZED=FALSE&amp;creator=factset&amp;display_string=Audit"}</definedName>
    <definedName name="_1205__FDSAUDITLINK__" hidden="1">{"fdsup://directions/FAT Viewer?action=UPDATE&amp;creator=factset&amp;DYN_ARGS=TRUE&amp;DOC_NAME=FAT:FQL_AUDITING_CLIENT_TEMPLATE.FAT&amp;display_string=Audit&amp;VAR:KEY=FORENOHCZW&amp;VAR:QUERY=RkZfTUlTQ19GVU5EU19DRihRVFIsMzgxNjgp&amp;WINDOW=FIRST_POPUP&amp;HEIGHT=450&amp;WIDTH=450&amp;START_MA","XIMIZED=FALSE&amp;VAR:CALENDAR=US&amp;VAR:SYMBOL=EL&amp;VAR:INDEX=0"}</definedName>
    <definedName name="_1206__FDSAUDITLINK__" hidden="1">{"fdsup://directions/FAT Viewer?action=UPDATE&amp;creator=factset&amp;DYN_ARGS=TRUE&amp;DOC_NAME=FAT:FQL_AUDITING_CLIENT_TEMPLATE.FAT&amp;display_string=Audit&amp;VAR:KEY=FORENOHCZW&amp;VAR:QUERY=RkZfTUlTQ19GVU5EU19DRihRVFIsMzgxNjgp&amp;WINDOW=FIRST_POPUP&amp;HEIGHT=450&amp;WIDTH=450&amp;START_MA","XIMIZED=FALSE&amp;VAR:CALENDAR=US&amp;VAR:SYMBOL=EL&amp;VAR:INDEX=0"}</definedName>
    <definedName name="_1207__FDSAUDITLINK__" hidden="1">{"fdsup://directions/FAT Viewer?action=UPDATE&amp;creator=factset&amp;DYN_ARGS=TRUE&amp;DOC_NAME=FAT:FQL_AUDITING_CLIENT_TEMPLATE.FAT&amp;display_string=Audit&amp;VAR:KEY=DYREBYVARS&amp;VAR:QUERY=RkZfTUlTQ19GVU5EU19DRihRVFIsMzgwNzcp&amp;WINDOW=FIRST_POPUP&amp;HEIGHT=450&amp;WIDTH=450&amp;START_MA","XIMIZED=FALSE&amp;VAR:CALENDAR=US&amp;VAR:SYMBOL=EL&amp;VAR:INDEX=0"}</definedName>
    <definedName name="_1208__FDSAUDITLINK__" hidden="1">{"fdsup://directions/FAT Viewer?action=UPDATE&amp;creator=factset&amp;DYN_ARGS=TRUE&amp;DOC_NAME=FAT:FQL_AUDITING_CLIENT_TEMPLATE.FAT&amp;display_string=Audit&amp;VAR:KEY=DYREBYVARS&amp;VAR:QUERY=RkZfTUlTQ19GVU5EU19DRihRVFIsMzgwNzcp&amp;WINDOW=FIRST_POPUP&amp;HEIGHT=450&amp;WIDTH=450&amp;START_MA","XIMIZED=FALSE&amp;VAR:CALENDAR=US&amp;VAR:SYMBOL=EL&amp;VAR:INDEX=0"}</definedName>
    <definedName name="_1209__FDSAUDITLINK__" hidden="1">{"fdsup://directions/FAT Viewer?action=UPDATE&amp;creator=factset&amp;DYN_ARGS=TRUE&amp;DOC_NAME=FAT:FQL_AUDITING_CLIENT_TEMPLATE.FAT&amp;display_string=Audit&amp;VAR:KEY=ZCXSJUJWPM&amp;VAR:QUERY=RkZfTUlTQ19GVU5EU19DRihRVFIsMzc5ODYp&amp;WINDOW=FIRST_POPUP&amp;HEIGHT=450&amp;WIDTH=450&amp;START_MA","XIMIZED=FALSE&amp;VAR:CALENDAR=US&amp;VAR:SYMBOL=EL&amp;VAR:INDEX=0"}</definedName>
    <definedName name="_121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1210__FDSAUDITLINK__" hidden="1">{"fdsup://directions/FAT Viewer?action=UPDATE&amp;creator=factset&amp;DYN_ARGS=TRUE&amp;DOC_NAME=FAT:FQL_AUDITING_CLIENT_TEMPLATE.FAT&amp;display_string=Audit&amp;VAR:KEY=ZCXSJUJWPM&amp;VAR:QUERY=RkZfTUlTQ19GVU5EU19DRihRVFIsMzc5ODYp&amp;WINDOW=FIRST_POPUP&amp;HEIGHT=450&amp;WIDTH=450&amp;START_MA","XIMIZED=FALSE&amp;VAR:CALENDAR=US&amp;VAR:SYMBOL=EL&amp;VAR:INDEX=0"}</definedName>
    <definedName name="_1211__FDSAUDITLINK__" hidden="1">{"fdsup://directions/FAT Viewer?action=UPDATE&amp;creator=factset&amp;DYN_ARGS=TRUE&amp;DOC_NAME=FAT:FQL_AUDITING_CLIENT_TEMPLATE.FAT&amp;display_string=Audit&amp;VAR:KEY=FQFETQTAHQ&amp;VAR:QUERY=RkZfTUlTQ19GVU5EU19DRihRVFIsOS8zMS8wMyk=&amp;WINDOW=FIRST_POPUP&amp;HEIGHT=450&amp;WIDTH=450&amp;STAR","T_MAXIMIZED=FALSE&amp;VAR:CALENDAR=US&amp;VAR:SYMBOL=EL&amp;VAR:INDEX=0"}</definedName>
    <definedName name="_1212__FDSAUDITLINK__" hidden="1">{"fdsup://directions/FAT Viewer?action=UPDATE&amp;creator=factset&amp;DYN_ARGS=TRUE&amp;DOC_NAME=FAT:FQL_AUDITING_CLIENT_TEMPLATE.FAT&amp;display_string=Audit&amp;VAR:KEY=FQFETQTAHQ&amp;VAR:QUERY=RkZfTUlTQ19GVU5EU19DRihRVFIsOS8zMS8wMyk=&amp;WINDOW=FIRST_POPUP&amp;HEIGHT=450&amp;WIDTH=450&amp;STAR","T_MAXIMIZED=FALSE&amp;VAR:CALENDAR=US&amp;VAR:SYMBOL=EL&amp;VAR:INDEX=0"}</definedName>
    <definedName name="_1213__FDSAUDITLINK__" hidden="1">{"fdsup://directions/FAT Viewer?action=UPDATE&amp;creator=factset&amp;DYN_ARGS=TRUE&amp;DOC_NAME=FAT:FQL_AUDITING_CLIENT_TEMPLATE.FAT&amp;display_string=Audit&amp;VAR:KEY=RUZSLMROJU&amp;VAR:QUERY=RkZfREVCVF9DRihRVFIsMzgxNjgp&amp;WINDOW=FIRST_POPUP&amp;HEIGHT=450&amp;WIDTH=450&amp;START_MAXIMIZED=","FALSE&amp;VAR:CALENDAR=US&amp;VAR:SYMBOL=EL&amp;VAR:INDEX=0"}</definedName>
    <definedName name="_1214__FDSAUDITLINK__" hidden="1">{"fdsup://directions/FAT Viewer?action=UPDATE&amp;creator=factset&amp;DYN_ARGS=TRUE&amp;DOC_NAME=FAT:FQL_AUDITING_CLIENT_TEMPLATE.FAT&amp;display_string=Audit&amp;VAR:KEY=RUZSLMROJU&amp;VAR:QUERY=RkZfREVCVF9DRihRVFIsMzgxNjgp&amp;WINDOW=FIRST_POPUP&amp;HEIGHT=450&amp;WIDTH=450&amp;START_MAXIMIZED=","FALSE&amp;VAR:CALENDAR=US&amp;VAR:SYMBOL=EL&amp;VAR:INDEX=0"}</definedName>
    <definedName name="_1215__FDSAUDITLINK__" hidden="1">{"fdsup://directions/FAT Viewer?action=UPDATE&amp;creator=factset&amp;DYN_ARGS=TRUE&amp;DOC_NAME=FAT:FQL_AUDITING_CLIENT_TEMPLATE.FAT&amp;display_string=Audit&amp;VAR:KEY=TWXQFIJSLO&amp;VAR:QUERY=RkZfREVCVF9DRihRVFIsMzgwNzcp&amp;WINDOW=FIRST_POPUP&amp;HEIGHT=450&amp;WIDTH=450&amp;START_MAXIMIZED=","FALSE&amp;VAR:CALENDAR=US&amp;VAR:SYMBOL=EL&amp;VAR:INDEX=0"}</definedName>
    <definedName name="_1216__FDSAUDITLINK__" hidden="1">{"fdsup://directions/FAT Viewer?action=UPDATE&amp;creator=factset&amp;DYN_ARGS=TRUE&amp;DOC_NAME=FAT:FQL_AUDITING_CLIENT_TEMPLATE.FAT&amp;display_string=Audit&amp;VAR:KEY=TWXQFIJSLO&amp;VAR:QUERY=RkZfREVCVF9DRihRVFIsMzgwNzcp&amp;WINDOW=FIRST_POPUP&amp;HEIGHT=450&amp;WIDTH=450&amp;START_MAXIMIZED=","FALSE&amp;VAR:CALENDAR=US&amp;VAR:SYMBOL=EL&amp;VAR:INDEX=0"}</definedName>
    <definedName name="_1217__FDSAUDITLINK__" hidden="1">{"fdsup://directions/FAT Viewer?action=UPDATE&amp;creator=factset&amp;DYN_ARGS=TRUE&amp;DOC_NAME=FAT:FQL_AUDITING_CLIENT_TEMPLATE.FAT&amp;display_string=Audit&amp;VAR:KEY=BADKLIRIJM&amp;VAR:QUERY=RkZfREVCVF9DRihRVFIsMzc5ODYp&amp;WINDOW=FIRST_POPUP&amp;HEIGHT=450&amp;WIDTH=450&amp;START_MAXIMIZED=","FALSE&amp;VAR:CALENDAR=US&amp;VAR:SYMBOL=EL&amp;VAR:INDEX=0"}</definedName>
    <definedName name="_1218__FDSAUDITLINK__" hidden="1">{"fdsup://directions/FAT Viewer?action=UPDATE&amp;creator=factset&amp;DYN_ARGS=TRUE&amp;DOC_NAME=FAT:FQL_AUDITING_CLIENT_TEMPLATE.FAT&amp;display_string=Audit&amp;VAR:KEY=BADKLIRIJM&amp;VAR:QUERY=RkZfREVCVF9DRihRVFIsMzc5ODYp&amp;WINDOW=FIRST_POPUP&amp;HEIGHT=450&amp;WIDTH=450&amp;START_MAXIMIZED=","FALSE&amp;VAR:CALENDAR=US&amp;VAR:SYMBOL=EL&amp;VAR:INDEX=0"}</definedName>
    <definedName name="_1219__FDSAUDITLINK__" hidden="1">{"fdsup://directions/FAT Viewer?action=UPDATE&amp;creator=factset&amp;DYN_ARGS=TRUE&amp;DOC_NAME=FAT:FQL_AUDITING_CLIENT_TEMPLATE.FAT&amp;display_string=Audit&amp;VAR:KEY=VSLEVIZSBS&amp;VAR:QUERY=RkZfREVCVF9DRihRVFIsOS8zMS8wMyk=&amp;WINDOW=FIRST_POPUP&amp;HEIGHT=450&amp;WIDTH=450&amp;START_MAXIMI","ZED=FALSE&amp;VAR:CALENDAR=US&amp;VAR:SYMBOL=EL&amp;VAR:INDEX=0"}</definedName>
    <definedName name="_122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1220__FDSAUDITLINK__" hidden="1">{"fdsup://directions/FAT Viewer?action=UPDATE&amp;creator=factset&amp;DYN_ARGS=TRUE&amp;DOC_NAME=FAT:FQL_AUDITING_CLIENT_TEMPLATE.FAT&amp;display_string=Audit&amp;VAR:KEY=VSLEVIZSBS&amp;VAR:QUERY=RkZfREVCVF9DRihRVFIsOS8zMS8wMyk=&amp;WINDOW=FIRST_POPUP&amp;HEIGHT=450&amp;WIDTH=450&amp;START_MAXIMI","ZED=FALSE&amp;VAR:CALENDAR=US&amp;VAR:SYMBOL=EL&amp;VAR:INDEX=0"}</definedName>
    <definedName name="_1221__FDSAUDITLINK__" hidden="1">{"fdsup://directions/FAT Viewer?action=UPDATE&amp;creator=factset&amp;DYN_ARGS=TRUE&amp;DOC_NAME=FAT:FQL_AUDITING_CLIENT_TEMPLATE.FAT&amp;display_string=Audit&amp;VAR:KEY=LSPADMBAPM&amp;VAR:QUERY=RkZfQ0FQRVgoUVRSLDM4MTY4KQ==&amp;WINDOW=FIRST_POPUP&amp;HEIGHT=450&amp;WIDTH=450&amp;START_MAXIMIZED=","FALSE&amp;VAR:CALENDAR=US&amp;VAR:SYMBOL=EL&amp;VAR:INDEX=0"}</definedName>
    <definedName name="_1222__FDSAUDITLINK__" hidden="1">{"fdsup://directions/FAT Viewer?action=UPDATE&amp;creator=factset&amp;DYN_ARGS=TRUE&amp;DOC_NAME=FAT:FQL_AUDITING_CLIENT_TEMPLATE.FAT&amp;display_string=Audit&amp;VAR:KEY=LSPADMBAPM&amp;VAR:QUERY=RkZfQ0FQRVgoUVRSLDM4MTY4KQ==&amp;WINDOW=FIRST_POPUP&amp;HEIGHT=450&amp;WIDTH=450&amp;START_MAXIMIZED=","FALSE&amp;VAR:CALENDAR=US&amp;VAR:SYMBOL=EL&amp;VAR:INDEX=0"}</definedName>
    <definedName name="_1223__FDSAUDITLINK__" hidden="1">{"fdsup://directions/FAT Viewer?action=UPDATE&amp;creator=factset&amp;DYN_ARGS=TRUE&amp;DOC_NAME=FAT:FQL_AUDITING_CLIENT_TEMPLATE.FAT&amp;display_string=Audit&amp;VAR:KEY=LMLSJEZAVW&amp;VAR:QUERY=RkZfQ0FQRVgoUVRSLDM4MDc3KQ==&amp;WINDOW=FIRST_POPUP&amp;HEIGHT=450&amp;WIDTH=450&amp;START_MAXIMIZED=","FALSE&amp;VAR:CALENDAR=US&amp;VAR:SYMBOL=EL&amp;VAR:INDEX=0"}</definedName>
    <definedName name="_1224__FDSAUDITLINK__" hidden="1">{"fdsup://directions/FAT Viewer?action=UPDATE&amp;creator=factset&amp;DYN_ARGS=TRUE&amp;DOC_NAME=FAT:FQL_AUDITING_CLIENT_TEMPLATE.FAT&amp;display_string=Audit&amp;VAR:KEY=LMLSJEZAVW&amp;VAR:QUERY=RkZfQ0FQRVgoUVRSLDM4MDc3KQ==&amp;WINDOW=FIRST_POPUP&amp;HEIGHT=450&amp;WIDTH=450&amp;START_MAXIMIZED=","FALSE&amp;VAR:CALENDAR=US&amp;VAR:SYMBOL=EL&amp;VAR:INDEX=0"}</definedName>
    <definedName name="_1225__FDSAUDITLINK__" hidden="1">{"fdsup://directions/FAT Viewer?action=UPDATE&amp;creator=factset&amp;DYN_ARGS=TRUE&amp;DOC_NAME=FAT:FQL_AUDITING_CLIENT_TEMPLATE.FAT&amp;display_string=Audit&amp;VAR:KEY=RONMHWTKXY&amp;VAR:QUERY=RkZfQ0FQRVgoUVRSLDM3OTg2KQ==&amp;WINDOW=FIRST_POPUP&amp;HEIGHT=450&amp;WIDTH=450&amp;START_MAXIMIZED=","FALSE&amp;VAR:CALENDAR=US&amp;VAR:SYMBOL=EL&amp;VAR:INDEX=0"}</definedName>
    <definedName name="_1226__FDSAUDITLINK__" hidden="1">{"fdsup://directions/FAT Viewer?action=UPDATE&amp;creator=factset&amp;DYN_ARGS=TRUE&amp;DOC_NAME=FAT:FQL_AUDITING_CLIENT_TEMPLATE.FAT&amp;display_string=Audit&amp;VAR:KEY=RONMHWTKXY&amp;VAR:QUERY=RkZfQ0FQRVgoUVRSLDM3OTg2KQ==&amp;WINDOW=FIRST_POPUP&amp;HEIGHT=450&amp;WIDTH=450&amp;START_MAXIMIZED=","FALSE&amp;VAR:CALENDAR=US&amp;VAR:SYMBOL=EL&amp;VAR:INDEX=0"}</definedName>
    <definedName name="_1227__FDSAUDITLINK__" hidden="1">{"fdsup://directions/FAT Viewer?action=UPDATE&amp;creator=factset&amp;DYN_ARGS=TRUE&amp;DOC_NAME=FAT:FQL_AUDITING_CLIENT_TEMPLATE.FAT&amp;display_string=Audit&amp;VAR:KEY=FKJOXCFCVY&amp;VAR:QUERY=RkZfQ0FQRVgoUVRSLDkvMzEvMDMp&amp;WINDOW=FIRST_POPUP&amp;HEIGHT=450&amp;WIDTH=450&amp;START_MAXIMIZED=","FALSE&amp;VAR:CALENDAR=US&amp;VAR:SYMBOL=EL&amp;VAR:INDEX=0"}</definedName>
    <definedName name="_1228__FDSAUDITLINK__" hidden="1">{"fdsup://directions/FAT Viewer?action=UPDATE&amp;creator=factset&amp;DYN_ARGS=TRUE&amp;DOC_NAME=FAT:FQL_AUDITING_CLIENT_TEMPLATE.FAT&amp;display_string=Audit&amp;VAR:KEY=FKJOXCFCVY&amp;VAR:QUERY=RkZfQ0FQRVgoUVRSLDkvMzEvMDMp&amp;WINDOW=FIRST_POPUP&amp;HEIGHT=450&amp;WIDTH=450&amp;START_MAXIMIZED=","FALSE&amp;VAR:CALENDAR=US&amp;VAR:SYMBOL=EL&amp;VAR:INDEX=0"}</definedName>
    <definedName name="_1229__FDSAUDITLINK__" hidden="1">{"fdsup://directions/FAT Viewer?action=UPDATE&amp;creator=factset&amp;DYN_ARGS=TRUE&amp;DOC_NAME=FAT:FQL_AUDITING_CLIENT_TEMPLATE.FAT&amp;display_string=Audit&amp;VAR:KEY=XQRGRETYFI&amp;VAR:QUERY=RkZfU0hMRFJTX0VRKFFUUiwzODE2OCk=&amp;WINDOW=FIRST_POPUP&amp;HEIGHT=450&amp;WIDTH=450&amp;START_MAXIMI","ZED=FALSE&amp;VAR:CALENDAR=US&amp;VAR:SYMBOL=EL&amp;VAR:INDEX=0"}</definedName>
    <definedName name="_123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1230__FDSAUDITLINK__" hidden="1">{"fdsup://directions/FAT Viewer?action=UPDATE&amp;creator=factset&amp;DYN_ARGS=TRUE&amp;DOC_NAME=FAT:FQL_AUDITING_CLIENT_TEMPLATE.FAT&amp;display_string=Audit&amp;VAR:KEY=XQRGRETYFI&amp;VAR:QUERY=RkZfU0hMRFJTX0VRKFFUUiwzODE2OCk=&amp;WINDOW=FIRST_POPUP&amp;HEIGHT=450&amp;WIDTH=450&amp;START_MAXIMI","ZED=FALSE&amp;VAR:CALENDAR=US&amp;VAR:SYMBOL=EL&amp;VAR:INDEX=0"}</definedName>
    <definedName name="_1231__FDSAUDITLINK__" hidden="1">{"fdsup://directions/FAT Viewer?action=UPDATE&amp;creator=factset&amp;DYN_ARGS=TRUE&amp;DOC_NAME=FAT:FQL_AUDITING_CLIENT_TEMPLATE.FAT&amp;display_string=Audit&amp;VAR:KEY=JWJGVYNEVK&amp;VAR:QUERY=RkZfU0hMRFJTX0VRKFFUUiwzODA3Nyk=&amp;WINDOW=FIRST_POPUP&amp;HEIGHT=450&amp;WIDTH=450&amp;START_MAXIMI","ZED=FALSE&amp;VAR:CALENDAR=US&amp;VAR:SYMBOL=EL&amp;VAR:INDEX=0"}</definedName>
    <definedName name="_1232__FDSAUDITLINK__" hidden="1">{"fdsup://directions/FAT Viewer?action=UPDATE&amp;creator=factset&amp;DYN_ARGS=TRUE&amp;DOC_NAME=FAT:FQL_AUDITING_CLIENT_TEMPLATE.FAT&amp;display_string=Audit&amp;VAR:KEY=JWJGVYNEVK&amp;VAR:QUERY=RkZfU0hMRFJTX0VRKFFUUiwzODA3Nyk=&amp;WINDOW=FIRST_POPUP&amp;HEIGHT=450&amp;WIDTH=450&amp;START_MAXIMI","ZED=FALSE&amp;VAR:CALENDAR=US&amp;VAR:SYMBOL=EL&amp;VAR:INDEX=0"}</definedName>
    <definedName name="_1233__FDSAUDITLINK__" hidden="1">{"fdsup://directions/FAT Viewer?action=UPDATE&amp;creator=factset&amp;DYN_ARGS=TRUE&amp;DOC_NAME=FAT:FQL_AUDITING_CLIENT_TEMPLATE.FAT&amp;display_string=Audit&amp;VAR:KEY=NODARCTWPY&amp;VAR:QUERY=RkZfU0hMRFJTX0VRKFFUUiwzNzk4Nik=&amp;WINDOW=FIRST_POPUP&amp;HEIGHT=450&amp;WIDTH=450&amp;START_MAXIMI","ZED=FALSE&amp;VAR:CALENDAR=US&amp;VAR:SYMBOL=EL&amp;VAR:INDEX=0"}</definedName>
    <definedName name="_1234__FDSAUDITLINK__" hidden="1">{"fdsup://directions/FAT Viewer?action=UPDATE&amp;creator=factset&amp;DYN_ARGS=TRUE&amp;DOC_NAME=FAT:FQL_AUDITING_CLIENT_TEMPLATE.FAT&amp;display_string=Audit&amp;VAR:KEY=NODARCTWPY&amp;VAR:QUERY=RkZfU0hMRFJTX0VRKFFUUiwzNzk4Nik=&amp;WINDOW=FIRST_POPUP&amp;HEIGHT=450&amp;WIDTH=450&amp;START_MAXIMI","ZED=FALSE&amp;VAR:CALENDAR=US&amp;VAR:SYMBOL=EL&amp;VAR:INDEX=0"}</definedName>
    <definedName name="_1235__FDSAUDITLINK__" hidden="1">{"fdsup://directions/FAT Viewer?action=UPDATE&amp;creator=factset&amp;DYN_ARGS=TRUE&amp;DOC_NAME=FAT:FQL_AUDITING_CLIENT_TEMPLATE.FAT&amp;display_string=Audit&amp;VAR:KEY=RSPYPSRSJO&amp;VAR:QUERY=RkZfU0hMRFJTX0VRKFFUUiw5LzMxLzAzKQ==&amp;WINDOW=FIRST_POPUP&amp;HEIGHT=450&amp;WIDTH=450&amp;START_MA","XIMIZED=FALSE&amp;VAR:CALENDAR=US&amp;VAR:SYMBOL=EL&amp;VAR:INDEX=0"}</definedName>
    <definedName name="_1236__FDSAUDITLINK__" hidden="1">{"fdsup://directions/FAT Viewer?action=UPDATE&amp;creator=factset&amp;DYN_ARGS=TRUE&amp;DOC_NAME=FAT:FQL_AUDITING_CLIENT_TEMPLATE.FAT&amp;display_string=Audit&amp;VAR:KEY=RSPYPSRSJO&amp;VAR:QUERY=RkZfU0hMRFJTX0VRKFFUUiw5LzMxLzAzKQ==&amp;WINDOW=FIRST_POPUP&amp;HEIGHT=450&amp;WIDTH=450&amp;START_MA","XIMIZED=FALSE&amp;VAR:CALENDAR=US&amp;VAR:SYMBOL=EL&amp;VAR:INDEX=0"}</definedName>
    <definedName name="_1237__FDSAUDITLINK__" hidden="1">{"fdsup://directions/FAT Viewer?action=UPDATE&amp;creator=factset&amp;DYN_ARGS=TRUE&amp;DOC_NAME=FAT:FQL_AUDITING_CLIENT_TEMPLATE.FAT&amp;display_string=Audit&amp;VAR:KEY=XIDGJWZCVC&amp;VAR:QUERY=RkZfTElBQlNfT1RIKFFUUiwzODE2OCk=&amp;WINDOW=FIRST_POPUP&amp;HEIGHT=450&amp;WIDTH=450&amp;START_MAXIMI","ZED=FALSE&amp;VAR:CALENDAR=US&amp;VAR:SYMBOL=EL&amp;VAR:INDEX=0"}</definedName>
    <definedName name="_1238__FDSAUDITLINK__" hidden="1">{"fdsup://directions/FAT Viewer?action=UPDATE&amp;creator=factset&amp;DYN_ARGS=TRUE&amp;DOC_NAME=FAT:FQL_AUDITING_CLIENT_TEMPLATE.FAT&amp;display_string=Audit&amp;VAR:KEY=XIDGJWZCVC&amp;VAR:QUERY=RkZfTElBQlNfT1RIKFFUUiwzODE2OCk=&amp;WINDOW=FIRST_POPUP&amp;HEIGHT=450&amp;WIDTH=450&amp;START_MAXIMI","ZED=FALSE&amp;VAR:CALENDAR=US&amp;VAR:SYMBOL=EL&amp;VAR:INDEX=0"}</definedName>
    <definedName name="_1239__FDSAUDITLINK__" hidden="1">{"fdsup://directions/FAT Viewer?action=UPDATE&amp;creator=factset&amp;DYN_ARGS=TRUE&amp;DOC_NAME=FAT:FQL_AUDITING_CLIENT_TEMPLATE.FAT&amp;display_string=Audit&amp;VAR:KEY=RKJWXMNCVQ&amp;VAR:QUERY=RkZfTElBQlNfT1RIKFFUUiwzODA3Nyk=&amp;WINDOW=FIRST_POPUP&amp;HEIGHT=450&amp;WIDTH=450&amp;START_MAXIMI","ZED=FALSE&amp;VAR:CALENDAR=US&amp;VAR:SYMBOL=EL&amp;VAR:INDEX=0"}</definedName>
    <definedName name="_124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1240__FDSAUDITLINK__" hidden="1">{"fdsup://directions/FAT Viewer?action=UPDATE&amp;creator=factset&amp;DYN_ARGS=TRUE&amp;DOC_NAME=FAT:FQL_AUDITING_CLIENT_TEMPLATE.FAT&amp;display_string=Audit&amp;VAR:KEY=RKJWXMNCVQ&amp;VAR:QUERY=RkZfTElBQlNfT1RIKFFUUiwzODA3Nyk=&amp;WINDOW=FIRST_POPUP&amp;HEIGHT=450&amp;WIDTH=450&amp;START_MAXIMI","ZED=FALSE&amp;VAR:CALENDAR=US&amp;VAR:SYMBOL=EL&amp;VAR:INDEX=0"}</definedName>
    <definedName name="_1241__FDSAUDITLINK__" hidden="1">{"fdsup://directions/FAT Viewer?action=UPDATE&amp;creator=factset&amp;DYN_ARGS=TRUE&amp;DOC_NAME=FAT:FQL_AUDITING_CLIENT_TEMPLATE.FAT&amp;display_string=Audit&amp;VAR:KEY=NKTEBMDEDQ&amp;VAR:QUERY=RkZfTElBQlNfT1RIKFFUUiwzNzk4Nik=&amp;WINDOW=FIRST_POPUP&amp;HEIGHT=450&amp;WIDTH=450&amp;START_MAXIMI","ZED=FALSE&amp;VAR:CALENDAR=US&amp;VAR:SYMBOL=EL&amp;VAR:INDEX=0"}</definedName>
    <definedName name="_1242__FDSAUDITLINK__" hidden="1">{"fdsup://directions/FAT Viewer?action=UPDATE&amp;creator=factset&amp;DYN_ARGS=TRUE&amp;DOC_NAME=FAT:FQL_AUDITING_CLIENT_TEMPLATE.FAT&amp;display_string=Audit&amp;VAR:KEY=NKTEBMDEDQ&amp;VAR:QUERY=RkZfTElBQlNfT1RIKFFUUiwzNzk4Nik=&amp;WINDOW=FIRST_POPUP&amp;HEIGHT=450&amp;WIDTH=450&amp;START_MAXIMI","ZED=FALSE&amp;VAR:CALENDAR=US&amp;VAR:SYMBOL=EL&amp;VAR:INDEX=0"}</definedName>
    <definedName name="_1243__FDSAUDITLINK__" hidden="1">{"fdsup://directions/FAT Viewer?action=UPDATE&amp;creator=factset&amp;DYN_ARGS=TRUE&amp;DOC_NAME=FAT:FQL_AUDITING_CLIENT_TEMPLATE.FAT&amp;display_string=Audit&amp;VAR:KEY=JUPMPIHMPK&amp;VAR:QUERY=RkZfTElBQlNfT1RIKFFUUiw5LzMxLzAzKQ==&amp;WINDOW=FIRST_POPUP&amp;HEIGHT=450&amp;WIDTH=450&amp;START_MA","XIMIZED=FALSE&amp;VAR:CALENDAR=US&amp;VAR:SYMBOL=EL&amp;VAR:INDEX=0"}</definedName>
    <definedName name="_1244__FDSAUDITLINK__" hidden="1">{"fdsup://directions/FAT Viewer?action=UPDATE&amp;creator=factset&amp;DYN_ARGS=TRUE&amp;DOC_NAME=FAT:FQL_AUDITING_CLIENT_TEMPLATE.FAT&amp;display_string=Audit&amp;VAR:KEY=JUPMPIHMPK&amp;VAR:QUERY=RkZfTElBQlNfT1RIKFFUUiw5LzMxLzAzKQ==&amp;WINDOW=FIRST_POPUP&amp;HEIGHT=450&amp;WIDTH=450&amp;START_MA","XIMIZED=FALSE&amp;VAR:CALENDAR=US&amp;VAR:SYMBOL=EL&amp;VAR:INDEX=0"}</definedName>
    <definedName name="_1245__FDSAUDITLINK__" hidden="1">{"fdsup://directions/FAT Viewer?action=UPDATE&amp;creator=factset&amp;DYN_ARGS=TRUE&amp;DOC_NAME=FAT:FQL_AUDITING_CLIENT_TEMPLATE.FAT&amp;display_string=Audit&amp;VAR:KEY=DMHQNWPQFM&amp;VAR:QUERY=RkZfREVCVF9MVChRVFIsMzgxNjgp&amp;WINDOW=FIRST_POPUP&amp;HEIGHT=450&amp;WIDTH=450&amp;START_MAXIMIZED=","FALSE&amp;VAR:CALENDAR=US&amp;VAR:SYMBOL=EL&amp;VAR:INDEX=0"}</definedName>
    <definedName name="_1246__FDSAUDITLINK__" hidden="1">{"fdsup://directions/FAT Viewer?action=UPDATE&amp;creator=factset&amp;DYN_ARGS=TRUE&amp;DOC_NAME=FAT:FQL_AUDITING_CLIENT_TEMPLATE.FAT&amp;display_string=Audit&amp;VAR:KEY=DMHQNWPQFM&amp;VAR:QUERY=RkZfREVCVF9MVChRVFIsMzgxNjgp&amp;WINDOW=FIRST_POPUP&amp;HEIGHT=450&amp;WIDTH=450&amp;START_MAXIMIZED=","FALSE&amp;VAR:CALENDAR=US&amp;VAR:SYMBOL=EL&amp;VAR:INDEX=0"}</definedName>
    <definedName name="_1247__FDSAUDITLINK__" hidden="1">{"fdsup://directions/FAT Viewer?action=UPDATE&amp;creator=factset&amp;DYN_ARGS=TRUE&amp;DOC_NAME=FAT:FQL_AUDITING_CLIENT_TEMPLATE.FAT&amp;display_string=Audit&amp;VAR:KEY=VOHQXMDAPM&amp;VAR:QUERY=RkZfREVCVF9MVChRVFIsMzgwNzcp&amp;WINDOW=FIRST_POPUP&amp;HEIGHT=450&amp;WIDTH=450&amp;START_MAXIMIZED=","FALSE&amp;VAR:CALENDAR=US&amp;VAR:SYMBOL=EL&amp;VAR:INDEX=0"}</definedName>
    <definedName name="_1248__FDSAUDITLINK__" hidden="1">{"fdsup://directions/FAT Viewer?action=UPDATE&amp;creator=factset&amp;DYN_ARGS=TRUE&amp;DOC_NAME=FAT:FQL_AUDITING_CLIENT_TEMPLATE.FAT&amp;display_string=Audit&amp;VAR:KEY=VOHQXMDAPM&amp;VAR:QUERY=RkZfREVCVF9MVChRVFIsMzgwNzcp&amp;WINDOW=FIRST_POPUP&amp;HEIGHT=450&amp;WIDTH=450&amp;START_MAXIMIZED=","FALSE&amp;VAR:CALENDAR=US&amp;VAR:SYMBOL=EL&amp;VAR:INDEX=0"}</definedName>
    <definedName name="_1249__FDSAUDITLINK__" hidden="1">{"fdsup://directions/FAT Viewer?action=UPDATE&amp;creator=factset&amp;DYN_ARGS=TRUE&amp;DOC_NAME=FAT:FQL_AUDITING_CLIENT_TEMPLATE.FAT&amp;display_string=Audit&amp;VAR:KEY=NEDUDGXGLE&amp;VAR:QUERY=RkZfREVCVF9MVChRVFIsMzc5ODYp&amp;WINDOW=FIRST_POPUP&amp;HEIGHT=450&amp;WIDTH=450&amp;START_MAXIMIZED=","FALSE&amp;VAR:CALENDAR=US&amp;VAR:SYMBOL=EL&amp;VAR:INDEX=0"}</definedName>
    <definedName name="_125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250__FDSAUDITLINK__" hidden="1">{"fdsup://directions/FAT Viewer?action=UPDATE&amp;creator=factset&amp;DYN_ARGS=TRUE&amp;DOC_NAME=FAT:FQL_AUDITING_CLIENT_TEMPLATE.FAT&amp;display_string=Audit&amp;VAR:KEY=NEDUDGXGLE&amp;VAR:QUERY=RkZfREVCVF9MVChRVFIsMzc5ODYp&amp;WINDOW=FIRST_POPUP&amp;HEIGHT=450&amp;WIDTH=450&amp;START_MAXIMIZED=","FALSE&amp;VAR:CALENDAR=US&amp;VAR:SYMBOL=EL&amp;VAR:INDEX=0"}</definedName>
    <definedName name="_1251__FDSAUDITLINK__" hidden="1">{"fdsup://directions/FAT Viewer?action=UPDATE&amp;creator=factset&amp;DYN_ARGS=TRUE&amp;DOC_NAME=FAT:FQL_AUDITING_CLIENT_TEMPLATE.FAT&amp;display_string=Audit&amp;VAR:KEY=DQZGPWJKLK&amp;VAR:QUERY=RkZfREVCVF9MVChRVFIsOS8zMS8wMyk=&amp;WINDOW=FIRST_POPUP&amp;HEIGHT=450&amp;WIDTH=450&amp;START_MAXIMI","ZED=FALSE&amp;VAR:CALENDAR=US&amp;VAR:SYMBOL=EL&amp;VAR:INDEX=0"}</definedName>
    <definedName name="_1252__FDSAUDITLINK__" hidden="1">{"fdsup://directions/FAT Viewer?action=UPDATE&amp;creator=factset&amp;DYN_ARGS=TRUE&amp;DOC_NAME=FAT:FQL_AUDITING_CLIENT_TEMPLATE.FAT&amp;display_string=Audit&amp;VAR:KEY=DQZGPWJKLK&amp;VAR:QUERY=RkZfREVCVF9MVChRVFIsOS8zMS8wMyk=&amp;WINDOW=FIRST_POPUP&amp;HEIGHT=450&amp;WIDTH=450&amp;START_MAXIMI","ZED=FALSE&amp;VAR:CALENDAR=US&amp;VAR:SYMBOL=EL&amp;VAR:INDEX=0"}</definedName>
    <definedName name="_1253__FDSAUDITLINK__" hidden="1">{"fdsup://directions/FAT Viewer?action=UPDATE&amp;creator=factset&amp;DYN_ARGS=TRUE&amp;DOC_NAME=FAT:FQL_AUDITING_CLIENT_TEMPLATE.FAT&amp;display_string=Audit&amp;VAR:KEY=HCJMVCNIPE&amp;VAR:QUERY=RkZfTElBQlNfQ1VSUl9PVEgoUVRSLDM4MTY4KQ==&amp;WINDOW=FIRST_POPUP&amp;HEIGHT=450&amp;WIDTH=450&amp;STAR","T_MAXIMIZED=FALSE&amp;VAR:CALENDAR=US&amp;VAR:SYMBOL=EL&amp;VAR:INDEX=0"}</definedName>
    <definedName name="_1254__FDSAUDITLINK__" hidden="1">{"fdsup://directions/FAT Viewer?action=UPDATE&amp;creator=factset&amp;DYN_ARGS=TRUE&amp;DOC_NAME=FAT:FQL_AUDITING_CLIENT_TEMPLATE.FAT&amp;display_string=Audit&amp;VAR:KEY=HCJMVCNIPE&amp;VAR:QUERY=RkZfTElBQlNfQ1VSUl9PVEgoUVRSLDM4MTY4KQ==&amp;WINDOW=FIRST_POPUP&amp;HEIGHT=450&amp;WIDTH=450&amp;STAR","T_MAXIMIZED=FALSE&amp;VAR:CALENDAR=US&amp;VAR:SYMBOL=EL&amp;VAR:INDEX=0"}</definedName>
    <definedName name="_1255__FDSAUDITLINK__" hidden="1">{"fdsup://directions/FAT Viewer?action=UPDATE&amp;creator=factset&amp;DYN_ARGS=TRUE&amp;DOC_NAME=FAT:FQL_AUDITING_CLIENT_TEMPLATE.FAT&amp;display_string=Audit&amp;VAR:KEY=NANALKBQZE&amp;VAR:QUERY=RkZfTElBQlNfQ1VSUl9PVEgoUVRSLDM4MDc3KQ==&amp;WINDOW=FIRST_POPUP&amp;HEIGHT=450&amp;WIDTH=450&amp;STAR","T_MAXIMIZED=FALSE&amp;VAR:CALENDAR=US&amp;VAR:SYMBOL=EL&amp;VAR:INDEX=0"}</definedName>
    <definedName name="_1256__FDSAUDITLINK__" hidden="1">{"fdsup://directions/FAT Viewer?action=UPDATE&amp;creator=factset&amp;DYN_ARGS=TRUE&amp;DOC_NAME=FAT:FQL_AUDITING_CLIENT_TEMPLATE.FAT&amp;display_string=Audit&amp;VAR:KEY=NANALKBQZE&amp;VAR:QUERY=RkZfTElBQlNfQ1VSUl9PVEgoUVRSLDM4MDc3KQ==&amp;WINDOW=FIRST_POPUP&amp;HEIGHT=450&amp;WIDTH=450&amp;STAR","T_MAXIMIZED=FALSE&amp;VAR:CALENDAR=US&amp;VAR:SYMBOL=EL&amp;VAR:INDEX=0"}</definedName>
    <definedName name="_1257__FDSAUDITLINK__" hidden="1">{"fdsup://directions/FAT Viewer?action=UPDATE&amp;creator=factset&amp;DYN_ARGS=TRUE&amp;DOC_NAME=FAT:FQL_AUDITING_CLIENT_TEMPLATE.FAT&amp;display_string=Audit&amp;VAR:KEY=NOFENOJAJQ&amp;VAR:QUERY=RkZfTElBQlNfQ1VSUl9PVEgoUVRSLDM3OTg2KQ==&amp;WINDOW=FIRST_POPUP&amp;HEIGHT=450&amp;WIDTH=450&amp;STAR","T_MAXIMIZED=FALSE&amp;VAR:CALENDAR=US&amp;VAR:SYMBOL=EL&amp;VAR:INDEX=0"}</definedName>
    <definedName name="_1258__FDSAUDITLINK__" hidden="1">{"fdsup://directions/FAT Viewer?action=UPDATE&amp;creator=factset&amp;DYN_ARGS=TRUE&amp;DOC_NAME=FAT:FQL_AUDITING_CLIENT_TEMPLATE.FAT&amp;display_string=Audit&amp;VAR:KEY=NOFENOJAJQ&amp;VAR:QUERY=RkZfTElBQlNfQ1VSUl9PVEgoUVRSLDM3OTg2KQ==&amp;WINDOW=FIRST_POPUP&amp;HEIGHT=450&amp;WIDTH=450&amp;STAR","T_MAXIMIZED=FALSE&amp;VAR:CALENDAR=US&amp;VAR:SYMBOL=EL&amp;VAR:INDEX=0"}</definedName>
    <definedName name="_1259__FDSAUDITLINK__" hidden="1">{"fdsup://directions/FAT Viewer?action=UPDATE&amp;creator=factset&amp;DYN_ARGS=TRUE&amp;DOC_NAME=FAT:FQL_AUDITING_CLIENT_TEMPLATE.FAT&amp;display_string=Audit&amp;VAR:KEY=TKLYDAHOBM&amp;VAR:QUERY=RkZfTElBQlNfQ1VSUl9PVEgoUVRSLDkvMzEvMDMp&amp;WINDOW=FIRST_POPUP&amp;HEIGHT=450&amp;WIDTH=450&amp;STAR","T_MAXIMIZED=FALSE&amp;VAR:CALENDAR=US&amp;VAR:SYMBOL=EL&amp;VAR:INDEX=0"}</definedName>
    <definedName name="_126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260__FDSAUDITLINK__" hidden="1">{"fdsup://directions/FAT Viewer?action=UPDATE&amp;creator=factset&amp;DYN_ARGS=TRUE&amp;DOC_NAME=FAT:FQL_AUDITING_CLIENT_TEMPLATE.FAT&amp;display_string=Audit&amp;VAR:KEY=TKLYDAHOBM&amp;VAR:QUERY=RkZfTElBQlNfQ1VSUl9PVEgoUVRSLDkvMzEvMDMp&amp;WINDOW=FIRST_POPUP&amp;HEIGHT=450&amp;WIDTH=450&amp;STAR","T_MAXIMIZED=FALSE&amp;VAR:CALENDAR=US&amp;VAR:SYMBOL=EL&amp;VAR:INDEX=0"}</definedName>
    <definedName name="_1261__FDSAUDITLINK__" hidden="1">{"fdsup://directions/FAT Viewer?action=UPDATE&amp;creator=factset&amp;DYN_ARGS=TRUE&amp;DOC_NAME=FAT:FQL_AUDITING_CLIENT_TEMPLATE.FAT&amp;display_string=Audit&amp;VAR:KEY=DYTCPGHADK&amp;VAR:QUERY=RkZfQVNTRVRTX09USChRVFIsMzgxNjgp&amp;WINDOW=FIRST_POPUP&amp;HEIGHT=450&amp;WIDTH=450&amp;START_MAXIMI","ZED=FALSE&amp;VAR:CALENDAR=US&amp;VAR:SYMBOL=EL&amp;VAR:INDEX=0"}</definedName>
    <definedName name="_1262__FDSAUDITLINK__" hidden="1">{"fdsup://directions/FAT Viewer?action=UPDATE&amp;creator=factset&amp;DYN_ARGS=TRUE&amp;DOC_NAME=FAT:FQL_AUDITING_CLIENT_TEMPLATE.FAT&amp;display_string=Audit&amp;VAR:KEY=DYTCPGHADK&amp;VAR:QUERY=RkZfQVNTRVRTX09USChRVFIsMzgxNjgp&amp;WINDOW=FIRST_POPUP&amp;HEIGHT=450&amp;WIDTH=450&amp;START_MAXIMI","ZED=FALSE&amp;VAR:CALENDAR=US&amp;VAR:SYMBOL=EL&amp;VAR:INDEX=0"}</definedName>
    <definedName name="_1263__FDSAUDITLINK__" hidden="1">{"fdsup://directions/FAT Viewer?action=UPDATE&amp;creator=factset&amp;DYN_ARGS=TRUE&amp;DOC_NAME=FAT:FQL_AUDITING_CLIENT_TEMPLATE.FAT&amp;display_string=Audit&amp;VAR:KEY=JCLUJYBQVK&amp;VAR:QUERY=RkZfQVNTRVRTX09USChRVFIsMzgwNzcp&amp;WINDOW=FIRST_POPUP&amp;HEIGHT=450&amp;WIDTH=450&amp;START_MAXIMI","ZED=FALSE&amp;VAR:CALENDAR=US&amp;VAR:SYMBOL=EL&amp;VAR:INDEX=0"}</definedName>
    <definedName name="_1264__FDSAUDITLINK__" hidden="1">{"fdsup://directions/FAT Viewer?action=UPDATE&amp;creator=factset&amp;DYN_ARGS=TRUE&amp;DOC_NAME=FAT:FQL_AUDITING_CLIENT_TEMPLATE.FAT&amp;display_string=Audit&amp;VAR:KEY=JCLUJYBQVK&amp;VAR:QUERY=RkZfQVNTRVRTX09USChRVFIsMzgwNzcp&amp;WINDOW=FIRST_POPUP&amp;HEIGHT=450&amp;WIDTH=450&amp;START_MAXIMI","ZED=FALSE&amp;VAR:CALENDAR=US&amp;VAR:SYMBOL=EL&amp;VAR:INDEX=0"}</definedName>
    <definedName name="_1265__FDSAUDITLINK__" hidden="1">{"fdsup://directions/FAT Viewer?action=UPDATE&amp;creator=factset&amp;DYN_ARGS=TRUE&amp;DOC_NAME=FAT:FQL_AUDITING_CLIENT_TEMPLATE.FAT&amp;display_string=Audit&amp;VAR:KEY=FOTSLWRKLK&amp;VAR:QUERY=RkZfQVNTRVRTX09USChRVFIsMzc5ODYp&amp;WINDOW=FIRST_POPUP&amp;HEIGHT=450&amp;WIDTH=450&amp;START_MAXIMI","ZED=FALSE&amp;VAR:CALENDAR=US&amp;VAR:SYMBOL=EL&amp;VAR:INDEX=0"}</definedName>
    <definedName name="_1266__FDSAUDITLINK__" hidden="1">{"fdsup://directions/FAT Viewer?action=UPDATE&amp;creator=factset&amp;DYN_ARGS=TRUE&amp;DOC_NAME=FAT:FQL_AUDITING_CLIENT_TEMPLATE.FAT&amp;display_string=Audit&amp;VAR:KEY=FOTSLWRKLK&amp;VAR:QUERY=RkZfQVNTRVRTX09USChRVFIsMzc5ODYp&amp;WINDOW=FIRST_POPUP&amp;HEIGHT=450&amp;WIDTH=450&amp;START_MAXIMI","ZED=FALSE&amp;VAR:CALENDAR=US&amp;VAR:SYMBOL=EL&amp;VAR:INDEX=0"}</definedName>
    <definedName name="_1267__FDSAUDITLINK__" hidden="1">{"fdsup://directions/FAT Viewer?action=UPDATE&amp;creator=factset&amp;DYN_ARGS=TRUE&amp;DOC_NAME=FAT:FQL_AUDITING_CLIENT_TEMPLATE.FAT&amp;display_string=Audit&amp;VAR:KEY=VCTKFUFIFO&amp;VAR:QUERY=RkZfQVNTRVRTX09USChRVFIsOS8zMS8wMyk=&amp;WINDOW=FIRST_POPUP&amp;HEIGHT=450&amp;WIDTH=450&amp;START_MA","XIMIZED=FALSE&amp;VAR:CALENDAR=US&amp;VAR:SYMBOL=EL&amp;VAR:INDEX=0"}</definedName>
    <definedName name="_1268__FDSAUDITLINK__" hidden="1">{"fdsup://directions/FAT Viewer?action=UPDATE&amp;creator=factset&amp;DYN_ARGS=TRUE&amp;DOC_NAME=FAT:FQL_AUDITING_CLIENT_TEMPLATE.FAT&amp;display_string=Audit&amp;VAR:KEY=VCTKFUFIFO&amp;VAR:QUERY=RkZfQVNTRVRTX09USChRVFIsOS8zMS8wMyk=&amp;WINDOW=FIRST_POPUP&amp;HEIGHT=450&amp;WIDTH=450&amp;START_MA","XIMIZED=FALSE&amp;VAR:CALENDAR=US&amp;VAR:SYMBOL=EL&amp;VAR:INDEX=0"}</definedName>
    <definedName name="_1269__FDSAUDITLINK__" hidden="1">{"fdsup://directions/FAT Viewer?action=UPDATE&amp;creator=factset&amp;DYN_ARGS=TRUE&amp;DOC_NAME=FAT:FQL_AUDITING_CLIENT_TEMPLATE.FAT&amp;display_string=Audit&amp;VAR:KEY=JSBMTGNCFW&amp;VAR:QUERY=RkZfSU5WRVNUX0FEVihRVFIsMzgxNjgp&amp;WINDOW=FIRST_POPUP&amp;HEIGHT=450&amp;WIDTH=450&amp;START_MAXIMI","ZED=FALSE&amp;VAR:CALENDAR=US&amp;VAR:SYMBOL=EL&amp;VAR:INDEX=0"}</definedName>
    <definedName name="_127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270__FDSAUDITLINK__" hidden="1">{"fdsup://directions/FAT Viewer?action=UPDATE&amp;creator=factset&amp;DYN_ARGS=TRUE&amp;DOC_NAME=FAT:FQL_AUDITING_CLIENT_TEMPLATE.FAT&amp;display_string=Audit&amp;VAR:KEY=JSBMTGNCFW&amp;VAR:QUERY=RkZfSU5WRVNUX0FEVihRVFIsMzgxNjgp&amp;WINDOW=FIRST_POPUP&amp;HEIGHT=450&amp;WIDTH=450&amp;START_MAXIMI","ZED=FALSE&amp;VAR:CALENDAR=US&amp;VAR:SYMBOL=EL&amp;VAR:INDEX=0"}</definedName>
    <definedName name="_1271__FDSAUDITLINK__" hidden="1">{"fdsup://directions/FAT Viewer?action=UPDATE&amp;creator=factset&amp;DYN_ARGS=TRUE&amp;DOC_NAME=FAT:FQL_AUDITING_CLIENT_TEMPLATE.FAT&amp;display_string=Audit&amp;VAR:KEY=PIXQPWXEFC&amp;VAR:QUERY=RkZfSU5WRVNUX0FEVihRVFIsMzgwNzcp&amp;WINDOW=FIRST_POPUP&amp;HEIGHT=450&amp;WIDTH=450&amp;START_MAXIMI","ZED=FALSE&amp;VAR:CALENDAR=US&amp;VAR:SYMBOL=EL&amp;VAR:INDEX=0"}</definedName>
    <definedName name="_1272__FDSAUDITLINK__" hidden="1">{"fdsup://directions/FAT Viewer?action=UPDATE&amp;creator=factset&amp;DYN_ARGS=TRUE&amp;DOC_NAME=FAT:FQL_AUDITING_CLIENT_TEMPLATE.FAT&amp;display_string=Audit&amp;VAR:KEY=PIXQPWXEFC&amp;VAR:QUERY=RkZfSU5WRVNUX0FEVihRVFIsMzgwNzcp&amp;WINDOW=FIRST_POPUP&amp;HEIGHT=450&amp;WIDTH=450&amp;START_MAXIMI","ZED=FALSE&amp;VAR:CALENDAR=US&amp;VAR:SYMBOL=EL&amp;VAR:INDEX=0"}</definedName>
    <definedName name="_1273__FDSAUDITLINK__" hidden="1">{"fdsup://directions/FAT Viewer?action=UPDATE&amp;creator=factset&amp;DYN_ARGS=TRUE&amp;DOC_NAME=FAT:FQL_AUDITING_CLIENT_TEMPLATE.FAT&amp;display_string=Audit&amp;VAR:KEY=TERQLMLGDW&amp;VAR:QUERY=RkZfSU5WRVNUX0FEVihRVFIsMzc5ODYp&amp;WINDOW=FIRST_POPUP&amp;HEIGHT=450&amp;WIDTH=450&amp;START_MAXIMI","ZED=FALSE&amp;VAR:CALENDAR=US&amp;VAR:SYMBOL=EL&amp;VAR:INDEX=0"}</definedName>
    <definedName name="_1274__FDSAUDITLINK__" hidden="1">{"fdsup://directions/FAT Viewer?action=UPDATE&amp;creator=factset&amp;DYN_ARGS=TRUE&amp;DOC_NAME=FAT:FQL_AUDITING_CLIENT_TEMPLATE.FAT&amp;display_string=Audit&amp;VAR:KEY=TERQLMLGDW&amp;VAR:QUERY=RkZfSU5WRVNUX0FEVihRVFIsMzc5ODYp&amp;WINDOW=FIRST_POPUP&amp;HEIGHT=450&amp;WIDTH=450&amp;START_MAXIMI","ZED=FALSE&amp;VAR:CALENDAR=US&amp;VAR:SYMBOL=EL&amp;VAR:INDEX=0"}</definedName>
    <definedName name="_1275__FDSAUDITLINK__" hidden="1">{"fdsup://directions/FAT Viewer?action=UPDATE&amp;creator=factset&amp;DYN_ARGS=TRUE&amp;DOC_NAME=FAT:FQL_AUDITING_CLIENT_TEMPLATE.FAT&amp;display_string=Audit&amp;VAR:KEY=ZENQVSTMTQ&amp;VAR:QUERY=RkZfSU5WRVNUX0FEVihRVFIsOS8zMS8wMyk=&amp;WINDOW=FIRST_POPUP&amp;HEIGHT=450&amp;WIDTH=450&amp;START_MA","XIMIZED=FALSE&amp;VAR:CALENDAR=US&amp;VAR:SYMBOL=EL&amp;VAR:INDEX=0"}</definedName>
    <definedName name="_1276__FDSAUDITLINK__" hidden="1">{"fdsup://directions/FAT Viewer?action=UPDATE&amp;creator=factset&amp;DYN_ARGS=TRUE&amp;DOC_NAME=FAT:FQL_AUDITING_CLIENT_TEMPLATE.FAT&amp;display_string=Audit&amp;VAR:KEY=ZENQVSTMTQ&amp;VAR:QUERY=RkZfSU5WRVNUX0FEVihRVFIsOS8zMS8wMyk=&amp;WINDOW=FIRST_POPUP&amp;HEIGHT=450&amp;WIDTH=450&amp;START_MA","XIMIZED=FALSE&amp;VAR:CALENDAR=US&amp;VAR:SYMBOL=EL&amp;VAR:INDEX=0"}</definedName>
    <definedName name="_1277__FDSAUDITLINK__" hidden="1">{"fdsup://directions/FAT Viewer?action=UPDATE&amp;creator=factset&amp;DYN_ARGS=TRUE&amp;DOC_NAME=FAT:FQL_AUDITING_CLIENT_TEMPLATE.FAT&amp;display_string=Audit&amp;VAR:KEY=VKLYHSDYXO&amp;VAR:QUERY=RkZfQVNTRVRTX0NVUlJfT1RIKFFUUiwzODE2OCk=&amp;WINDOW=FIRST_POPUP&amp;HEIGHT=450&amp;WIDTH=450&amp;STAR","T_MAXIMIZED=FALSE&amp;VAR:CALENDAR=US&amp;VAR:SYMBOL=EL&amp;VAR:INDEX=0"}</definedName>
    <definedName name="_1278__FDSAUDITLINK__" hidden="1">{"fdsup://directions/FAT Viewer?action=UPDATE&amp;creator=factset&amp;DYN_ARGS=TRUE&amp;DOC_NAME=FAT:FQL_AUDITING_CLIENT_TEMPLATE.FAT&amp;display_string=Audit&amp;VAR:KEY=VKLYHSDYXO&amp;VAR:QUERY=RkZfQVNTRVRTX0NVUlJfT1RIKFFUUiwzODE2OCk=&amp;WINDOW=FIRST_POPUP&amp;HEIGHT=450&amp;WIDTH=450&amp;STAR","T_MAXIMIZED=FALSE&amp;VAR:CALENDAR=US&amp;VAR:SYMBOL=EL&amp;VAR:INDEX=0"}</definedName>
    <definedName name="_1279__FDSAUDITLINK__" hidden="1">{"fdsup://directions/FAT Viewer?action=UPDATE&amp;creator=factset&amp;DYN_ARGS=TRUE&amp;DOC_NAME=FAT:FQL_AUDITING_CLIENT_TEMPLATE.FAT&amp;display_string=Audit&amp;VAR:KEY=TYJKZYZSDS&amp;VAR:QUERY=RkZfQVNTRVRTX0NVUlJfT1RIKFFUUiwzODA3Nyk=&amp;WINDOW=FIRST_POPUP&amp;HEIGHT=450&amp;WIDTH=450&amp;STAR","T_MAXIMIZED=FALSE&amp;VAR:CALENDAR=US&amp;VAR:SYMBOL=EL&amp;VAR:INDEX=0"}</definedName>
    <definedName name="_128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280__FDSAUDITLINK__" hidden="1">{"fdsup://directions/FAT Viewer?action=UPDATE&amp;creator=factset&amp;DYN_ARGS=TRUE&amp;DOC_NAME=FAT:FQL_AUDITING_CLIENT_TEMPLATE.FAT&amp;display_string=Audit&amp;VAR:KEY=TYJKZYZSDS&amp;VAR:QUERY=RkZfQVNTRVRTX0NVUlJfT1RIKFFUUiwzODA3Nyk=&amp;WINDOW=FIRST_POPUP&amp;HEIGHT=450&amp;WIDTH=450&amp;STAR","T_MAXIMIZED=FALSE&amp;VAR:CALENDAR=US&amp;VAR:SYMBOL=EL&amp;VAR:INDEX=0"}</definedName>
    <definedName name="_1281__FDSAUDITLINK__" hidden="1">{"fdsup://directions/FAT Viewer?action=UPDATE&amp;creator=factset&amp;DYN_ARGS=TRUE&amp;DOC_NAME=FAT:FQL_AUDITING_CLIENT_TEMPLATE.FAT&amp;display_string=Audit&amp;VAR:KEY=BCNUHOBALY&amp;VAR:QUERY=RkZfQVNTRVRTX0NVUlJfT1RIKFFUUiwzNzk4Nik=&amp;WINDOW=FIRST_POPUP&amp;HEIGHT=450&amp;WIDTH=450&amp;STAR","T_MAXIMIZED=FALSE&amp;VAR:CALENDAR=US&amp;VAR:SYMBOL=EL&amp;VAR:INDEX=0"}</definedName>
    <definedName name="_1282__FDSAUDITLINK__" hidden="1">{"fdsup://directions/FAT Viewer?action=UPDATE&amp;creator=factset&amp;DYN_ARGS=TRUE&amp;DOC_NAME=FAT:FQL_AUDITING_CLIENT_TEMPLATE.FAT&amp;display_string=Audit&amp;VAR:KEY=BCNUHOBALY&amp;VAR:QUERY=RkZfQVNTRVRTX0NVUlJfT1RIKFFUUiwzNzk4Nik=&amp;WINDOW=FIRST_POPUP&amp;HEIGHT=450&amp;WIDTH=450&amp;STAR","T_MAXIMIZED=FALSE&amp;VAR:CALENDAR=US&amp;VAR:SYMBOL=EL&amp;VAR:INDEX=0"}</definedName>
    <definedName name="_1283__FDSAUDITLINK__" hidden="1">{"fdsup://directions/FAT Viewer?action=UPDATE&amp;creator=factset&amp;DYN_ARGS=TRUE&amp;DOC_NAME=FAT:FQL_AUDITING_CLIENT_TEMPLATE.FAT&amp;display_string=Audit&amp;VAR:KEY=TSDQNMZGLE&amp;VAR:QUERY=RkZfQVNTRVRTX0NVUlJfT1RIKFFUUiw5LzMxLzAzKQ==&amp;WINDOW=FIRST_POPUP&amp;HEIGHT=450&amp;WIDTH=450&amp;","START_MAXIMIZED=FALSE&amp;VAR:CALENDAR=US&amp;VAR:SYMBOL=EL&amp;VAR:INDEX=0"}</definedName>
    <definedName name="_1284__FDSAUDITLINK__" hidden="1">{"fdsup://directions/FAT Viewer?action=UPDATE&amp;creator=factset&amp;DYN_ARGS=TRUE&amp;DOC_NAME=FAT:FQL_AUDITING_CLIENT_TEMPLATE.FAT&amp;display_string=Audit&amp;VAR:KEY=TSDQNMZGLE&amp;VAR:QUERY=RkZfQVNTRVRTX0NVUlJfT1RIKFFUUiw5LzMxLzAzKQ==&amp;WINDOW=FIRST_POPUP&amp;HEIGHT=450&amp;WIDTH=450&amp;","START_MAXIMIZED=FALSE&amp;VAR:CALENDAR=US&amp;VAR:SYMBOL=EL&amp;VAR:INDEX=0"}</definedName>
    <definedName name="_1285__FDSAUDITLINK__" hidden="1">{"fdsup://directions/FAT Viewer?action=UPDATE&amp;creator=factset&amp;DYN_ARGS=TRUE&amp;DOC_NAME=FAT:FQL_AUDITING_CLIENT_TEMPLATE.FAT&amp;display_string=Audit&amp;VAR:KEY=ROBYJKFCPY&amp;VAR:QUERY=RkZfRVBTX0RJTChRVFIsMzgxNjgp&amp;WINDOW=FIRST_POPUP&amp;HEIGHT=450&amp;WIDTH=450&amp;START_MAXIMIZED=","FALSE&amp;VAR:CALENDAR=US&amp;VAR:SYMBOL=EL&amp;VAR:INDEX=0"}</definedName>
    <definedName name="_1286__FDSAUDITLINK__" hidden="1">{"fdsup://directions/FAT Viewer?action=UPDATE&amp;creator=factset&amp;DYN_ARGS=TRUE&amp;DOC_NAME=FAT:FQL_AUDITING_CLIENT_TEMPLATE.FAT&amp;display_string=Audit&amp;VAR:KEY=ROBYJKFCPY&amp;VAR:QUERY=RkZfRVBTX0RJTChRVFIsMzgxNjgp&amp;WINDOW=FIRST_POPUP&amp;HEIGHT=450&amp;WIDTH=450&amp;START_MAXIMIZED=","FALSE&amp;VAR:CALENDAR=US&amp;VAR:SYMBOL=EL&amp;VAR:INDEX=0"}</definedName>
    <definedName name="_1287__FDSAUDITLINK__" hidden="1">{"fdsup://directions/FAT Viewer?action=UPDATE&amp;creator=factset&amp;DYN_ARGS=TRUE&amp;DOC_NAME=FAT:FQL_AUDITING_CLIENT_TEMPLATE.FAT&amp;display_string=Audit&amp;VAR:KEY=VINCPOFCLI&amp;VAR:QUERY=RkZfRVBTX0RJTChRVFIsMzgwNzcp&amp;WINDOW=FIRST_POPUP&amp;HEIGHT=450&amp;WIDTH=450&amp;START_MAXIMIZED=","FALSE&amp;VAR:CALENDAR=US&amp;VAR:SYMBOL=EL&amp;VAR:INDEX=0"}</definedName>
    <definedName name="_1288__FDSAUDITLINK__" hidden="1">{"fdsup://directions/FAT Viewer?action=UPDATE&amp;creator=factset&amp;DYN_ARGS=TRUE&amp;DOC_NAME=FAT:FQL_AUDITING_CLIENT_TEMPLATE.FAT&amp;display_string=Audit&amp;VAR:KEY=VINCPOFCLI&amp;VAR:QUERY=RkZfRVBTX0RJTChRVFIsMzgwNzcp&amp;WINDOW=FIRST_POPUP&amp;HEIGHT=450&amp;WIDTH=450&amp;START_MAXIMIZED=","FALSE&amp;VAR:CALENDAR=US&amp;VAR:SYMBOL=EL&amp;VAR:INDEX=0"}</definedName>
    <definedName name="_1289__FDSAUDITLINK__" hidden="1">{"fdsup://directions/FAT Viewer?action=UPDATE&amp;creator=factset&amp;DYN_ARGS=TRUE&amp;DOC_NAME=FAT:FQL_AUDITING_CLIENT_TEMPLATE.FAT&amp;display_string=Audit&amp;VAR:KEY=PUVMPSJSFA&amp;VAR:QUERY=RkZfRVBTX0RJTChRVFIsMzc5ODYp&amp;WINDOW=FIRST_POPUP&amp;HEIGHT=450&amp;WIDTH=450&amp;START_MAXIMIZED=","FALSE&amp;VAR:CALENDAR=US&amp;VAR:SYMBOL=EL&amp;VAR:INDEX=0"}</definedName>
    <definedName name="_129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290__FDSAUDITLINK__" hidden="1">{"fdsup://directions/FAT Viewer?action=UPDATE&amp;creator=factset&amp;DYN_ARGS=TRUE&amp;DOC_NAME=FAT:FQL_AUDITING_CLIENT_TEMPLATE.FAT&amp;display_string=Audit&amp;VAR:KEY=PUVMPSJSFA&amp;VAR:QUERY=RkZfRVBTX0RJTChRVFIsMzc5ODYp&amp;WINDOW=FIRST_POPUP&amp;HEIGHT=450&amp;WIDTH=450&amp;START_MAXIMIZED=","FALSE&amp;VAR:CALENDAR=US&amp;VAR:SYMBOL=EL&amp;VAR:INDEX=0"}</definedName>
    <definedName name="_1291__FDSAUDITLINK__" hidden="1">{"fdsup://directions/FAT Viewer?action=UPDATE&amp;creator=factset&amp;DYN_ARGS=TRUE&amp;DOC_NAME=FAT:FQL_AUDITING_CLIENT_TEMPLATE.FAT&amp;display_string=Audit&amp;VAR:KEY=JWZMNSDSZG&amp;VAR:QUERY=RkZfRVBTX0RJTChRVFIsOS8zMS8wMyk=&amp;WINDOW=FIRST_POPUP&amp;HEIGHT=450&amp;WIDTH=450&amp;START_MAXIMI","ZED=FALSE&amp;VAR:CALENDAR=US&amp;VAR:SYMBOL=EL&amp;VAR:INDEX=0"}</definedName>
    <definedName name="_1292__FDSAUDITLINK__" hidden="1">{"fdsup://directions/FAT Viewer?action=UPDATE&amp;creator=factset&amp;DYN_ARGS=TRUE&amp;DOC_NAME=FAT:FQL_AUDITING_CLIENT_TEMPLATE.FAT&amp;display_string=Audit&amp;VAR:KEY=JWZMNSDSZG&amp;VAR:QUERY=RkZfRVBTX0RJTChRVFIsOS8zMS8wMyk=&amp;WINDOW=FIRST_POPUP&amp;HEIGHT=450&amp;WIDTH=450&amp;START_MAXIMI","ZED=FALSE&amp;VAR:CALENDAR=US&amp;VAR:SYMBOL=EL&amp;VAR:INDEX=0"}</definedName>
    <definedName name="_1293__FDSAUDITLINK__" hidden="1">{"fdsup://directions/FAT Viewer?action=UPDATE&amp;creator=factset&amp;DYN_ARGS=TRUE&amp;DOC_NAME=FAT:FQL_AUDITING_CLIENT_TEMPLATE.FAT&amp;display_string=Audit&amp;VAR:KEY=FYJIZMLKNK&amp;VAR:QUERY=RkZfUEFZX09VVF9SQVRJTyhRVFIsMzgxNjgp&amp;WINDOW=FIRST_POPUP&amp;HEIGHT=450&amp;WIDTH=450&amp;START_MA","XIMIZED=FALSE&amp;VAR:CALENDAR=US&amp;VAR:SYMBOL=EL&amp;VAR:INDEX=0"}</definedName>
    <definedName name="_1294__FDSAUDITLINK__" hidden="1">{"fdsup://directions/FAT Viewer?action=UPDATE&amp;creator=factset&amp;DYN_ARGS=TRUE&amp;DOC_NAME=FAT:FQL_AUDITING_CLIENT_TEMPLATE.FAT&amp;display_string=Audit&amp;VAR:KEY=FYJIZMLKNK&amp;VAR:QUERY=RkZfUEFZX09VVF9SQVRJTyhRVFIsMzgxNjgp&amp;WINDOW=FIRST_POPUP&amp;HEIGHT=450&amp;WIDTH=450&amp;START_MA","XIMIZED=FALSE&amp;VAR:CALENDAR=US&amp;VAR:SYMBOL=EL&amp;VAR:INDEX=0"}</definedName>
    <definedName name="_1295__FDSAUDITLINK__" hidden="1">{"fdsup://directions/FAT Viewer?action=UPDATE&amp;creator=factset&amp;DYN_ARGS=TRUE&amp;DOC_NAME=FAT:FQL_AUDITING_CLIENT_TEMPLATE.FAT&amp;display_string=Audit&amp;VAR:KEY=VWDMPMVQNM&amp;VAR:QUERY=RkZfUEFZX09VVF9SQVRJTyhRVFIsMzgwNzcp&amp;WINDOW=FIRST_POPUP&amp;HEIGHT=450&amp;WIDTH=450&amp;START_MA","XIMIZED=FALSE&amp;VAR:CALENDAR=US&amp;VAR:SYMBOL=EL&amp;VAR:INDEX=0"}</definedName>
    <definedName name="_1296__FDSAUDITLINK__" hidden="1">{"fdsup://directions/FAT Viewer?action=UPDATE&amp;creator=factset&amp;DYN_ARGS=TRUE&amp;DOC_NAME=FAT:FQL_AUDITING_CLIENT_TEMPLATE.FAT&amp;display_string=Audit&amp;VAR:KEY=DAFIZWDABK&amp;VAR:QUERY=RkZfUEFZX09VVF9SQVRJTyhRVFIsMzc5ODYp&amp;WINDOW=FIRST_POPUP&amp;HEIGHT=450&amp;WIDTH=450&amp;START_MA","XIMIZED=FALSE&amp;VAR:CALENDAR=US&amp;VAR:SYMBOL=EL&amp;VAR:INDEX=0"}</definedName>
    <definedName name="_1297__FDSAUDITLINK__" hidden="1">{"fdsup://directions/FAT Viewer?action=UPDATE&amp;creator=factset&amp;DYN_ARGS=TRUE&amp;DOC_NAME=FAT:FQL_AUDITING_CLIENT_TEMPLATE.FAT&amp;display_string=Audit&amp;VAR:KEY=DAFYZMJQZM&amp;VAR:QUERY=RkZfUEFZX09VVF9SQVRJTyhRVFIsOS8zMS8wMyk=&amp;WINDOW=FIRST_POPUP&amp;HEIGHT=450&amp;WIDTH=450&amp;STAR","T_MAXIMIZED=FALSE&amp;VAR:CALENDAR=US&amp;VAR:SYMBOL=EL&amp;VAR:INDEX=0"}</definedName>
    <definedName name="_1298__FDSAUDITLINK__" hidden="1">{"fdsup://directions/FAT Viewer?action=UPDATE&amp;creator=factset&amp;DYN_ARGS=TRUE&amp;DOC_NAME=FAT:FQL_AUDITING_CLIENT_TEMPLATE.FAT&amp;display_string=Audit&amp;VAR:KEY=LUNSZYJAZY&amp;VAR:QUERY=RkZfTkVUX0lOQyhRVFIsMzgxNjgp&amp;WINDOW=FIRST_POPUP&amp;HEIGHT=450&amp;WIDTH=450&amp;START_MAXIMIZED=","FALSE&amp;VAR:CALENDAR=US&amp;VAR:SYMBOL=EL&amp;VAR:INDEX=0"}</definedName>
    <definedName name="_1299__FDSAUDITLINK__" hidden="1">{"fdsup://directions/FAT Viewer?action=UPDATE&amp;creator=factset&amp;DYN_ARGS=TRUE&amp;DOC_NAME=FAT:FQL_AUDITING_CLIENT_TEMPLATE.FAT&amp;display_string=Audit&amp;VAR:KEY=LUNSZYJAZY&amp;VAR:QUERY=RkZfTkVUX0lOQyhRVFIsMzgxNjgp&amp;WINDOW=FIRST_POPUP&amp;HEIGHT=450&amp;WIDTH=450&amp;START_MAXIMIZED=","FALSE&amp;VAR:CALENDAR=US&amp;VAR:SYMBOL=EL&amp;VAR:INDEX=0"}</definedName>
    <definedName name="_13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130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300__FDSAUDITLINK__" hidden="1">{"fdsup://directions/FAT Viewer?action=UPDATE&amp;creator=factset&amp;DYN_ARGS=TRUE&amp;DOC_NAME=FAT:FQL_AUDITING_CLIENT_TEMPLATE.FAT&amp;display_string=Audit&amp;VAR:KEY=TIXSFINOTS&amp;VAR:QUERY=RkZfTkVUX0lOQyhRVFIsMzgwNzcp&amp;WINDOW=FIRST_POPUP&amp;HEIGHT=450&amp;WIDTH=450&amp;START_MAXIMIZED=","FALSE&amp;VAR:CALENDAR=US&amp;VAR:SYMBOL=EL&amp;VAR:INDEX=0"}</definedName>
    <definedName name="_1301__FDSAUDITLINK__" hidden="1">{"fdsup://directions/FAT Viewer?action=UPDATE&amp;creator=factset&amp;DYN_ARGS=TRUE&amp;DOC_NAME=FAT:FQL_AUDITING_CLIENT_TEMPLATE.FAT&amp;display_string=Audit&amp;VAR:KEY=TIXSFINOTS&amp;VAR:QUERY=RkZfTkVUX0lOQyhRVFIsMzgwNzcp&amp;WINDOW=FIRST_POPUP&amp;HEIGHT=450&amp;WIDTH=450&amp;START_MAXIMIZED=","FALSE&amp;VAR:CALENDAR=US&amp;VAR:SYMBOL=EL&amp;VAR:INDEX=0"}</definedName>
    <definedName name="_1302__FDSAUDITLINK__" hidden="1">{"fdsup://directions/FAT Viewer?action=UPDATE&amp;creator=factset&amp;DYN_ARGS=TRUE&amp;DOC_NAME=FAT:FQL_AUDITING_CLIENT_TEMPLATE.FAT&amp;display_string=Audit&amp;VAR:KEY=HWDIPUXKNG&amp;VAR:QUERY=RkZfTkVUX0lOQyhRVFIsMzc5ODYp&amp;WINDOW=FIRST_POPUP&amp;HEIGHT=450&amp;WIDTH=450&amp;START_MAXIMIZED=","FALSE&amp;VAR:CALENDAR=US&amp;VAR:SYMBOL=EL&amp;VAR:INDEX=0"}</definedName>
    <definedName name="_1303__FDSAUDITLINK__" hidden="1">{"fdsup://directions/FAT Viewer?action=UPDATE&amp;creator=factset&amp;DYN_ARGS=TRUE&amp;DOC_NAME=FAT:FQL_AUDITING_CLIENT_TEMPLATE.FAT&amp;display_string=Audit&amp;VAR:KEY=HWDIPUXKNG&amp;VAR:QUERY=RkZfTkVUX0lOQyhRVFIsMzc5ODYp&amp;WINDOW=FIRST_POPUP&amp;HEIGHT=450&amp;WIDTH=450&amp;START_MAXIMIZED=","FALSE&amp;VAR:CALENDAR=US&amp;VAR:SYMBOL=EL&amp;VAR:INDEX=0"}</definedName>
    <definedName name="_1304__FDSAUDITLINK__" hidden="1">{"fdsup://directions/FAT Viewer?action=UPDATE&amp;creator=factset&amp;DYN_ARGS=TRUE&amp;DOC_NAME=FAT:FQL_AUDITING_CLIENT_TEMPLATE.FAT&amp;display_string=Audit&amp;VAR:KEY=TKTYZYBCTS&amp;VAR:QUERY=RkZfTkVUX0lOQyhRVFIsOS8zMS8wMyk=&amp;WINDOW=FIRST_POPUP&amp;HEIGHT=450&amp;WIDTH=450&amp;START_MAXIMI","ZED=FALSE&amp;VAR:CALENDAR=US&amp;VAR:SYMBOL=EL&amp;VAR:INDEX=0"}</definedName>
    <definedName name="_1305__FDSAUDITLINK__" hidden="1">{"fdsup://directions/FAT Viewer?action=UPDATE&amp;creator=factset&amp;DYN_ARGS=TRUE&amp;DOC_NAME=FAT:FQL_AUDITING_CLIENT_TEMPLATE.FAT&amp;display_string=Audit&amp;VAR:KEY=TKTYZYBCTS&amp;VAR:QUERY=RkZfTkVUX0lOQyhRVFIsOS8zMS8wMyk=&amp;WINDOW=FIRST_POPUP&amp;HEIGHT=450&amp;WIDTH=450&amp;START_MAXIMI","ZED=FALSE&amp;VAR:CALENDAR=US&amp;VAR:SYMBOL=EL&amp;VAR:INDEX=0"}</definedName>
    <definedName name="_1306__FDSAUDITLINK__" hidden="1">{"fdsup://directions/FAT Viewer?action=UPDATE&amp;creator=factset&amp;DYN_ARGS=TRUE&amp;DOC_NAME=FAT:FQL_AUDITING_CLIENT_TEMPLATE.FAT&amp;display_string=Audit&amp;VAR:KEY=FKVITCRILM&amp;VAR:QUERY=RkZfSU5UX0VYUF9ORVQoUVRSLDM4MTY4KQ==&amp;WINDOW=FIRST_POPUP&amp;HEIGHT=450&amp;WIDTH=450&amp;START_MA","XIMIZED=FALSE&amp;VAR:CALENDAR=US&amp;VAR:SYMBOL=EL&amp;VAR:INDEX=0"}</definedName>
    <definedName name="_1307__FDSAUDITLINK__" hidden="1">{"fdsup://directions/FAT Viewer?action=UPDATE&amp;creator=factset&amp;DYN_ARGS=TRUE&amp;DOC_NAME=FAT:FQL_AUDITING_CLIENT_TEMPLATE.FAT&amp;display_string=Audit&amp;VAR:KEY=FKVITCRILM&amp;VAR:QUERY=RkZfSU5UX0VYUF9ORVQoUVRSLDM4MTY4KQ==&amp;WINDOW=FIRST_POPUP&amp;HEIGHT=450&amp;WIDTH=450&amp;START_MA","XIMIZED=FALSE&amp;VAR:CALENDAR=US&amp;VAR:SYMBOL=EL&amp;VAR:INDEX=0"}</definedName>
    <definedName name="_1308__FDSAUDITLINK__" hidden="1">{"fdsup://directions/FAT Viewer?action=UPDATE&amp;creator=factset&amp;DYN_ARGS=TRUE&amp;DOC_NAME=FAT:FQL_AUDITING_CLIENT_TEMPLATE.FAT&amp;display_string=Audit&amp;VAR:KEY=VQLEJUXUDQ&amp;VAR:QUERY=RkZfSU5UX0VYUF9ORVQoUVRSLDM4MDc3KQ==&amp;WINDOW=FIRST_POPUP&amp;HEIGHT=450&amp;WIDTH=450&amp;START_MA","XIMIZED=FALSE&amp;VAR:CALENDAR=US&amp;VAR:SYMBOL=EL&amp;VAR:INDEX=0"}</definedName>
    <definedName name="_1309__FDSAUDITLINK__" hidden="1">{"fdsup://directions/FAT Viewer?action=UPDATE&amp;creator=factset&amp;DYN_ARGS=TRUE&amp;DOC_NAME=FAT:FQL_AUDITING_CLIENT_TEMPLATE.FAT&amp;display_string=Audit&amp;VAR:KEY=VQLEJUXUDQ&amp;VAR:QUERY=RkZfSU5UX0VYUF9ORVQoUVRSLDM4MDc3KQ==&amp;WINDOW=FIRST_POPUP&amp;HEIGHT=450&amp;WIDTH=450&amp;START_MA","XIMIZED=FALSE&amp;VAR:CALENDAR=US&amp;VAR:SYMBOL=EL&amp;VAR:INDEX=0"}</definedName>
    <definedName name="_131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310__FDSAUDITLINK__" hidden="1">{"fdsup://directions/FAT Viewer?action=UPDATE&amp;creator=factset&amp;DYN_ARGS=TRUE&amp;DOC_NAME=FAT:FQL_AUDITING_CLIENT_TEMPLATE.FAT&amp;display_string=Audit&amp;VAR:KEY=HWLQLQFSZG&amp;VAR:QUERY=RkZfSU5UX0VYUF9ORVQoUVRSLDM3OTg2KQ==&amp;WINDOW=FIRST_POPUP&amp;HEIGHT=450&amp;WIDTH=450&amp;START_MA","XIMIZED=FALSE&amp;VAR:CALENDAR=US&amp;VAR:SYMBOL=EL&amp;VAR:INDEX=0"}</definedName>
    <definedName name="_1311__FDSAUDITLINK__" hidden="1">{"fdsup://directions/FAT Viewer?action=UPDATE&amp;creator=factset&amp;DYN_ARGS=TRUE&amp;DOC_NAME=FAT:FQL_AUDITING_CLIENT_TEMPLATE.FAT&amp;display_string=Audit&amp;VAR:KEY=HWLQLQFSZG&amp;VAR:QUERY=RkZfSU5UX0VYUF9ORVQoUVRSLDM3OTg2KQ==&amp;WINDOW=FIRST_POPUP&amp;HEIGHT=450&amp;WIDTH=450&amp;START_MA","XIMIZED=FALSE&amp;VAR:CALENDAR=US&amp;VAR:SYMBOL=EL&amp;VAR:INDEX=0"}</definedName>
    <definedName name="_1312__FDSAUDITLINK__" hidden="1">{"fdsup://directions/FAT Viewer?action=UPDATE&amp;creator=factset&amp;DYN_ARGS=TRUE&amp;DOC_NAME=FAT:FQL_AUDITING_CLIENT_TEMPLATE.FAT&amp;display_string=Audit&amp;VAR:KEY=LMZGLANURG&amp;VAR:QUERY=RkZfSU5UX0VYUF9ORVQoUVRSLDkvMzEvMDMp&amp;WINDOW=FIRST_POPUP&amp;HEIGHT=450&amp;WIDTH=450&amp;START_MA","XIMIZED=FALSE&amp;VAR:CALENDAR=US&amp;VAR:SYMBOL=EL&amp;VAR:INDEX=0"}</definedName>
    <definedName name="_1313__FDSAUDITLINK__" hidden="1">{"fdsup://directions/FAT Viewer?action=UPDATE&amp;creator=factset&amp;DYN_ARGS=TRUE&amp;DOC_NAME=FAT:FQL_AUDITING_CLIENT_TEMPLATE.FAT&amp;display_string=Audit&amp;VAR:KEY=LMZGLANURG&amp;VAR:QUERY=RkZfSU5UX0VYUF9ORVQoUVRSLDkvMzEvMDMp&amp;WINDOW=FIRST_POPUP&amp;HEIGHT=450&amp;WIDTH=450&amp;START_MA","XIMIZED=FALSE&amp;VAR:CALENDAR=US&amp;VAR:SYMBOL=EL&amp;VAR:INDEX=0"}</definedName>
    <definedName name="_1314__FDSAUDITLINK__" hidden="1">{"fdsup://directions/FAT Viewer?action=UPDATE&amp;creator=factset&amp;DYN_ARGS=TRUE&amp;DOC_NAME=FAT:FQL_AUDITING_CLIENT_TEMPLATE.FAT&amp;display_string=Audit&amp;VAR:KEY=JULERWLQVO&amp;VAR:QUERY=RkZfTk9OX09QRVJfSU5DKFFUUiwzODE2OCk=&amp;WINDOW=FIRST_POPUP&amp;HEIGHT=450&amp;WIDTH=450&amp;START_MA","XIMIZED=FALSE&amp;VAR:CALENDAR=US&amp;VAR:SYMBOL=EL&amp;VAR:INDEX=0"}</definedName>
    <definedName name="_1315__FDSAUDITLINK__" hidden="1">{"fdsup://directions/FAT Viewer?action=UPDATE&amp;creator=factset&amp;DYN_ARGS=TRUE&amp;DOC_NAME=FAT:FQL_AUDITING_CLIENT_TEMPLATE.FAT&amp;display_string=Audit&amp;VAR:KEY=JULERWLQVO&amp;VAR:QUERY=RkZfTk9OX09QRVJfSU5DKFFUUiwzODE2OCk=&amp;WINDOW=FIRST_POPUP&amp;HEIGHT=450&amp;WIDTH=450&amp;START_MA","XIMIZED=FALSE&amp;VAR:CALENDAR=US&amp;VAR:SYMBOL=EL&amp;VAR:INDEX=0"}</definedName>
    <definedName name="_1316__FDSAUDITLINK__" hidden="1">{"fdsup://directions/FAT Viewer?action=UPDATE&amp;creator=factset&amp;DYN_ARGS=TRUE&amp;DOC_NAME=FAT:FQL_AUDITING_CLIENT_TEMPLATE.FAT&amp;display_string=Audit&amp;VAR:KEY=BSLMLIFQFE&amp;VAR:QUERY=RkZfTk9OX09QRVJfSU5DKFFUUiwzODA3Nyk=&amp;WINDOW=FIRST_POPUP&amp;HEIGHT=450&amp;WIDTH=450&amp;START_MA","XIMIZED=FALSE&amp;VAR:CALENDAR=US&amp;VAR:SYMBOL=EL&amp;VAR:INDEX=0"}</definedName>
    <definedName name="_1317__FDSAUDITLINK__" hidden="1">{"fdsup://directions/FAT Viewer?action=UPDATE&amp;creator=factset&amp;DYN_ARGS=TRUE&amp;DOC_NAME=FAT:FQL_AUDITING_CLIENT_TEMPLATE.FAT&amp;display_string=Audit&amp;VAR:KEY=BSLMLIFQFE&amp;VAR:QUERY=RkZfTk9OX09QRVJfSU5DKFFUUiwzODA3Nyk=&amp;WINDOW=FIRST_POPUP&amp;HEIGHT=450&amp;WIDTH=450&amp;START_MA","XIMIZED=FALSE&amp;VAR:CALENDAR=US&amp;VAR:SYMBOL=EL&amp;VAR:INDEX=0"}</definedName>
    <definedName name="_1318__FDSAUDITLINK__" hidden="1">{"fdsup://directions/FAT Viewer?action=UPDATE&amp;creator=factset&amp;DYN_ARGS=TRUE&amp;DOC_NAME=FAT:FQL_AUDITING_CLIENT_TEMPLATE.FAT&amp;display_string=Audit&amp;VAR:KEY=BULKZGTYHY&amp;VAR:QUERY=RkZfTk9OX09QRVJfSU5DKFFUUiwzNzk4Nik=&amp;WINDOW=FIRST_POPUP&amp;HEIGHT=450&amp;WIDTH=450&amp;START_MA","XIMIZED=FALSE&amp;VAR:CALENDAR=US&amp;VAR:SYMBOL=EL&amp;VAR:INDEX=0"}</definedName>
    <definedName name="_1319__FDSAUDITLINK__" hidden="1">{"fdsup://directions/FAT Viewer?action=UPDATE&amp;creator=factset&amp;DYN_ARGS=TRUE&amp;DOC_NAME=FAT:FQL_AUDITING_CLIENT_TEMPLATE.FAT&amp;display_string=Audit&amp;VAR:KEY=BULKZGTYHY&amp;VAR:QUERY=RkZfTk9OX09QRVJfSU5DKFFUUiwzNzk4Nik=&amp;WINDOW=FIRST_POPUP&amp;HEIGHT=450&amp;WIDTH=450&amp;START_MA","XIMIZED=FALSE&amp;VAR:CALENDAR=US&amp;VAR:SYMBOL=EL&amp;VAR:INDEX=0"}</definedName>
    <definedName name="_132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1320__FDSAUDITLINK__" hidden="1">{"fdsup://directions/FAT Viewer?action=UPDATE&amp;creator=factset&amp;DYN_ARGS=TRUE&amp;DOC_NAME=FAT:FQL_AUDITING_CLIENT_TEMPLATE.FAT&amp;display_string=Audit&amp;VAR:KEY=HGDOBQXIRY&amp;VAR:QUERY=RkZfTk9OX09QRVJfSU5DKFFUUiw5LzMxLzAzKQ==&amp;WINDOW=FIRST_POPUP&amp;HEIGHT=450&amp;WIDTH=450&amp;STAR","T_MAXIMIZED=FALSE&amp;VAR:CALENDAR=US&amp;VAR:SYMBOL=EL&amp;VAR:INDEX=0"}</definedName>
    <definedName name="_1321__FDSAUDITLINK__" hidden="1">{"fdsup://directions/FAT Viewer?action=UPDATE&amp;creator=factset&amp;DYN_ARGS=TRUE&amp;DOC_NAME=FAT:FQL_AUDITING_CLIENT_TEMPLATE.FAT&amp;display_string=Audit&amp;VAR:KEY=HGDOBQXIRY&amp;VAR:QUERY=RkZfTk9OX09QRVJfSU5DKFFUUiw5LzMxLzAzKQ==&amp;WINDOW=FIRST_POPUP&amp;HEIGHT=450&amp;WIDTH=450&amp;STAR","T_MAXIMIZED=FALSE&amp;VAR:CALENDAR=US&amp;VAR:SYMBOL=EL&amp;VAR:INDEX=0"}</definedName>
    <definedName name="_1322__FDSAUDITLINK__" hidden="1">{"fdsup://directions/FAT Viewer?action=UPDATE&amp;creator=factset&amp;DYN_ARGS=TRUE&amp;DOC_NAME=FAT:FQL_AUDITING_CLIENT_TEMPLATE.FAT&amp;display_string=Audit&amp;VAR:KEY=FUJYJQVWNE&amp;VAR:QUERY=RkZfU0dBKFFUUiwzODE2OCk=&amp;WINDOW=FIRST_POPUP&amp;HEIGHT=450&amp;WIDTH=450&amp;START_MAXIMIZED=FALS","E&amp;VAR:CALENDAR=US&amp;VAR:SYMBOL=EL&amp;VAR:INDEX=0"}</definedName>
    <definedName name="_1323__FDSAUDITLINK__" hidden="1">{"fdsup://directions/FAT Viewer?action=UPDATE&amp;creator=factset&amp;DYN_ARGS=TRUE&amp;DOC_NAME=FAT:FQL_AUDITING_CLIENT_TEMPLATE.FAT&amp;display_string=Audit&amp;VAR:KEY=FUJYJQVWNE&amp;VAR:QUERY=RkZfU0dBKFFUUiwzODE2OCk=&amp;WINDOW=FIRST_POPUP&amp;HEIGHT=450&amp;WIDTH=450&amp;START_MAXIMIZED=FALS","E&amp;VAR:CALENDAR=US&amp;VAR:SYMBOL=EL&amp;VAR:INDEX=0"}</definedName>
    <definedName name="_1324__FDSAUDITLINK__" hidden="1">{"fdsup://Directions/FactSet Auditing Viewer?action=AUDIT_VALUE&amp;DB=129&amp;ID1=51843910&amp;VALUEID=03499&amp;SDATE=200703&amp;PERIODTYPE=QTR_STD&amp;SCFT=3&amp;window=popup_no_bar&amp;width=385&amp;height=120&amp;START_MAXIMIZED=FALSE&amp;creator=factset&amp;display_string=Audit"}</definedName>
    <definedName name="_1325__FDSAUDITLINK__" hidden="1">{"fdsup://Directions/FactSet Auditing Viewer?action=AUDIT_VALUE&amp;DB=129&amp;ID1=51843910&amp;VALUEID=03499&amp;SDATE=200703&amp;PERIODTYPE=QTR_STD&amp;SCFT=3&amp;window=popup_no_bar&amp;width=385&amp;height=120&amp;START_MAXIMIZED=FALSE&amp;creator=factset&amp;display_string=Audit"}</definedName>
    <definedName name="_133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134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135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136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137__FDSAUDITLINK__" hidden="1">{"fdsup://Directions/FactSet Auditing Viewer?action=AUDIT_VALUE&amp;DB=129&amp;ID1=B10RZP&amp;VALUEID=02001&amp;SDATE=201101&amp;PERIODTYPE=SEMI_STD&amp;SCFT=3&amp;window=popup_no_bar&amp;width=385&amp;height=120&amp;START_MAXIMIZED=FALSE&amp;creator=factset&amp;display_string=Audit"}</definedName>
    <definedName name="_138__FDSAUDITLINK__" hidden="1">{"fdsup://Directions/FactSet Auditing Viewer?action=AUDIT_VALUE&amp;DB=129&amp;ID1=B12T3J&amp;VALUEID=02001&amp;SDATE=201102&amp;PERIODTYPE=QTR_STD&amp;SCFT=3&amp;window=popup_no_bar&amp;width=385&amp;height=120&amp;START_MAXIMIZED=FALSE&amp;creator=factset&amp;display_string=Audit"}</definedName>
    <definedName name="_139__FDSAUDITLINK__" hidden="1">{"fdsup://Directions/FactSet Auditing Viewer?action=AUDIT_VALUE&amp;DB=129&amp;ID1=507670&amp;VALUEID=02001&amp;SDATE=201102&amp;PERIODTYPE=QTR_STD&amp;SCFT=3&amp;window=popup_no_bar&amp;width=385&amp;height=120&amp;START_MAXIMIZED=FALSE&amp;creator=factset&amp;display_string=Audit"}</definedName>
    <definedName name="_14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140__FDSAUDITLINK__" hidden="1">{"fdsup://Directions/FactSet Auditing Viewer?action=AUDIT_VALUE&amp;DB=129&amp;ID1=510740&amp;VALUEID=02001&amp;SDATE=201102&amp;PERIODTYPE=QTR_STD&amp;SCFT=3&amp;window=popup_no_bar&amp;width=385&amp;height=120&amp;START_MAXIMIZED=FALSE&amp;creator=factset&amp;display_string=Audit"}</definedName>
    <definedName name="_141__FDSAUDITLINK__" hidden="1">{"fdsup://Directions/FactSet Auditing Viewer?action=AUDIT_VALUE&amp;DB=129&amp;ID1=405780&amp;VALUEID=02001&amp;SDATE=201101&amp;PERIODTYPE=SEMI_STD&amp;SCFT=3&amp;window=popup_no_bar&amp;width=385&amp;height=120&amp;START_MAXIMIZED=FALSE&amp;creator=factset&amp;display_string=Audit"}</definedName>
    <definedName name="_142__FDSAUDITLINK__" hidden="1">{"fdsup://Directions/FactSet Auditing Viewer?action=AUDIT_VALUE&amp;DB=129&amp;ID1=94862610&amp;VALUEID=02001&amp;SDATE=201102&amp;PERIODTYPE=QTR_STD&amp;SCFT=3&amp;window=popup_no_bar&amp;width=385&amp;height=120&amp;START_MAXIMIZED=FALSE&amp;creator=factset&amp;display_string=Audit"}</definedName>
    <definedName name="_143__FDSAUDITLINK__" hidden="1">{"fdsup://Directions/FactSet Auditing Viewer?action=AUDIT_VALUE&amp;DB=129&amp;ID1=651880&amp;VALUEID=02001&amp;SDATE=2010&amp;PERIODTYPE=ANN_STD&amp;SCFT=3&amp;window=popup_no_bar&amp;width=385&amp;height=120&amp;START_MAXIMIZED=FALSE&amp;creator=factset&amp;display_string=Audit"}</definedName>
    <definedName name="_144__FDSAUDITLINK__" hidden="1">{"fdsup://Directions/FactSet Auditing Viewer?action=AUDIT_VALUE&amp;DB=129&amp;ID1=680526&amp;VALUEID=02001&amp;SDATE=2010&amp;PERIODTYPE=ANN_STD&amp;SCFT=3&amp;window=popup_no_bar&amp;width=385&amp;height=120&amp;START_MAXIMIZED=FALSE&amp;creator=factset&amp;display_string=Audit"}</definedName>
    <definedName name="_145__FDSAUDITLINK__" hidden="1">{"fdsup://Directions/FactSet Auditing Viewer?action=AUDIT_VALUE&amp;DB=129&amp;ID1=648380&amp;VALUEID=02001&amp;SDATE=2010&amp;PERIODTYPE=ANN_STD&amp;SCFT=3&amp;window=popup_no_bar&amp;width=385&amp;height=120&amp;START_MAXIMIZED=FALSE&amp;creator=factset&amp;display_string=Audit"}</definedName>
    <definedName name="_146__FDSAUDITLINK__" hidden="1">{"fdsup://Directions/FactSet Auditing Viewer?action=AUDIT_VALUE&amp;DB=129&amp;ID1=B24CGK&amp;VALUEID=02001&amp;SDATE=201102&amp;PERIODTYPE=QTR_STD&amp;SCFT=3&amp;window=popup_no_bar&amp;width=385&amp;height=120&amp;START_MAXIMIZED=FALSE&amp;creator=factset&amp;display_string=Audit"}</definedName>
    <definedName name="_147__FDSAUDITLINK__" hidden="1">{"fdsup://Directions/FactSet Auditing Viewer?action=AUDIT_VALUE&amp;DB=129&amp;ID1=29266R10&amp;VALUEID=02001&amp;SDATE=201103&amp;PERIODTYPE=QTR_STD&amp;SCFT=3&amp;window=popup_no_bar&amp;width=385&amp;height=120&amp;START_MAXIMIZED=FALSE&amp;creator=factset&amp;display_string=Audit"}</definedName>
    <definedName name="_148__FDSAUDITLINK__" hidden="1">{"fdsup://Directions/FactSet Auditing Viewer?action=AUDIT_VALUE&amp;DB=129&amp;ID1=B1S34K&amp;VALUEID=02001&amp;SDATE=2010&amp;PERIODTYPE=ANN_STD&amp;SCFT=3&amp;window=popup_no_bar&amp;width=385&amp;height=120&amp;START_MAXIMIZED=FALSE&amp;creator=factset&amp;display_string=Audit"}</definedName>
    <definedName name="_149__FDSAUDITLINK__" hidden="1">{"fdsup://directions/FAT Viewer?action=UPDATE&amp;creator=factset&amp;DYN_ARGS=TRUE&amp;DOC_NAME=FAT:FQL_AUDITING_CLIENT_TEMPLATE.FAT&amp;display_string=Audit&amp;VAR:KEY=IXQTUZQLWD&amp;VAR:QUERY=RkZfREVCVChBTk4sMCk=&amp;WINDOW=FIRST_POPUP&amp;HEIGHT=450&amp;WIDTH=450&amp;START_MAXIMIZED=FALSE&amp;VA","R:CALENDAR=US&amp;VAR:SYMBOL=B1S34K&amp;VAR:INDEX=0"}</definedName>
    <definedName name="_15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150__FDSAUDITLINK__" hidden="1">{"fdsup://Directions/FactSet Auditing Viewer?action=AUDIT_VALUE&amp;DB=129&amp;ID1=626167&amp;VALUEID=02001&amp;SDATE=2010&amp;PERIODTYPE=ANN_STD&amp;SCFT=3&amp;window=popup_no_bar&amp;width=385&amp;height=120&amp;START_MAXIMIZED=FALSE&amp;creator=factset&amp;display_string=Audit"}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UFULWBMTWF&amp;VAR:QUERY=RkZfREVCVChBTk4sMCk=&amp;WINDOW=FIRST_POPUP&amp;HEIGHT=450&amp;WIDTH=450&amp;START_MAXIMIZED=FALSE&amp;VA","R:CALENDAR=US&amp;VAR:SYMBOL=626167&amp;VAR:INDEX=0"}</definedName>
    <definedName name="_152__FDSAUDITLINK__" hidden="1">{"fdsup://Directions/FactSet Auditing Viewer?action=AUDIT_VALUE&amp;DB=129&amp;ID1=629735&amp;VALUEID=02001&amp;SDATE=2010&amp;PERIODTYPE=ANN_STD&amp;SCFT=3&amp;window=popup_no_bar&amp;width=385&amp;height=120&amp;START_MAXIMIZED=FALSE&amp;creator=factset&amp;display_string=Audit"}</definedName>
    <definedName name="_153__FDSAUDITLINK__" hidden="1">{"fdsup://directions/FAT Viewer?action=UPDATE&amp;creator=factset&amp;DYN_ARGS=TRUE&amp;DOC_NAME=FAT:FQL_AUDITING_CLIENT_TEMPLATE.FAT&amp;display_string=Audit&amp;VAR:KEY=SZYFKLKZMJ&amp;VAR:QUERY=RkZfREVCVChBTk4sMCk=&amp;WINDOW=FIRST_POPUP&amp;HEIGHT=450&amp;WIDTH=450&amp;START_MAXIMIZED=FALSE&amp;VA","R:CALENDAR=US&amp;VAR:SYMBOL=629735&amp;VAR:INDEX=0"}</definedName>
    <definedName name="_154__FDSAUDITLINK__" hidden="1">{"fdsup://Directions/FactSet Auditing Viewer?action=AUDIT_VALUE&amp;DB=129&amp;ID1=613969&amp;VALUEID=02001&amp;SDATE=2010&amp;PERIODTYPE=ANN_STD&amp;SCFT=3&amp;window=popup_no_bar&amp;width=385&amp;height=120&amp;START_MAXIMIZED=FALSE&amp;creator=factset&amp;display_string=Audit"}</definedName>
    <definedName name="_155__FDSAUDITLINK__" hidden="1">{"fdsup://directions/FAT Viewer?action=UPDATE&amp;creator=factset&amp;DYN_ARGS=TRUE&amp;DOC_NAME=FAT:FQL_AUDITING_CLIENT_TEMPLATE.FAT&amp;display_string=Audit&amp;VAR:KEY=IXIPQNSFYF&amp;VAR:QUERY=RkZfREVCVChBTk4sMCk=&amp;WINDOW=FIRST_POPUP&amp;HEIGHT=450&amp;WIDTH=450&amp;START_MAXIMIZED=FALSE&amp;VA","R:CALENDAR=US&amp;VAR:SYMBOL=613969&amp;VAR:INDEX=0"}</definedName>
    <definedName name="_156__FDSAUDITLINK__" hidden="1">{"fdsup://Directions/FactSet Auditing Viewer?action=AUDIT_VALUE&amp;DB=129&amp;ID1=613623&amp;VALUEID=02001&amp;SDATE=201101&amp;PERIODTYPE=SEMI_STD&amp;SCFT=3&amp;window=popup_no_bar&amp;width=385&amp;height=120&amp;START_MAXIMIZED=FALSE&amp;creator=factset&amp;display_string=Audit"}</definedName>
    <definedName name="_157__FDSAUDITLINK__" hidden="1">{"fdsup://Directions/FactSet Auditing Viewer?action=AUDIT_VALUE&amp;DB=129&amp;ID1=634445&amp;VALUEID=02001&amp;SDATE=201102&amp;PERIODTYPE=QTR_STD&amp;SCFT=3&amp;window=popup_no_bar&amp;width=385&amp;height=120&amp;START_MAXIMIZED=FALSE&amp;creator=factset&amp;display_string=Audit"}</definedName>
    <definedName name="_158__FDSAUDITLINK__" hidden="1">{"fdsup://Directions/FactSet Auditing Viewer?action=AUDIT_VALUE&amp;DB=129&amp;ID1=B15SK5&amp;VALUEID=02001&amp;SDATE=201102&amp;PERIODTYPE=QTR_STD&amp;SCFT=3&amp;window=popup_no_bar&amp;width=385&amp;height=120&amp;START_MAXIMIZED=FALSE&amp;creator=factset&amp;display_string=Audit"}</definedName>
    <definedName name="_159__FDSAUDITLINK__" hidden="1">{"fdsup://Directions/FactSet Auditing Viewer?action=AUDIT_VALUE&amp;DB=129&amp;ID1=691148&amp;VALUEID=02001&amp;SDATE=2010&amp;PERIODTYPE=ANN_STD&amp;SCFT=3&amp;window=popup_no_bar&amp;width=385&amp;height=120&amp;START_MAXIMIZED=FALSE&amp;creator=factset&amp;display_string=Audit"}</definedName>
    <definedName name="_16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160__FDSAUDITLINK__" hidden="1">{"fdsup://Directions/FactSet Auditing Viewer?action=AUDIT_VALUE&amp;DB=129&amp;ID1=B2QY96&amp;VALUEID=02001&amp;SDATE=201102&amp;PERIODTYPE=QTR_STD&amp;SCFT=3&amp;window=popup_no_bar&amp;width=385&amp;height=120&amp;START_MAXIMIZED=FALSE&amp;creator=factset&amp;display_string=Audit"}</definedName>
    <definedName name="_161__FDSAUDITLINK__" hidden="1">{"fdsup://Directions/FactSet Auditing Viewer?action=AUDIT_VALUE&amp;DB=129&amp;ID1=B014K5&amp;VALUEID=02001&amp;SDATE=201102&amp;PERIODTYPE=QTR_STD&amp;SCFT=3&amp;window=popup_no_bar&amp;width=385&amp;height=120&amp;START_MAXIMIZED=FALSE&amp;creator=factset&amp;display_string=Audit"}</definedName>
    <definedName name="_162__FDSAUDITLINK__" hidden="1">{"fdsup://Directions/FactSet Auditing Viewer?action=AUDIT_VALUE&amp;DB=129&amp;ID1=B00G25&amp;VALUEID=02001&amp;SDATE=201102&amp;PERIODTYPE=QTR_STD&amp;SCFT=3&amp;window=popup_no_bar&amp;width=385&amp;height=120&amp;START_MAXIMIZED=FALSE&amp;creator=factset&amp;display_string=Audit"}</definedName>
    <definedName name="_163__FDSAUDITLINK__" hidden="1">{"fdsup://Directions/FactSet Auditing Viewer?action=AUDIT_VALUE&amp;DB=129&amp;ID1=97809710&amp;VALUEID=04050&amp;SDATE=2009&amp;PERIODTYPE=ANN_STD&amp;SCFT=3&amp;window=popup_no_bar&amp;width=385&amp;height=120&amp;START_MAXIMIZED=FALSE&amp;creator=factset&amp;display_string=Audit"}</definedName>
    <definedName name="_164__FDSAUDITLINK__" hidden="1">{"fdsup://Directions/FactSet Auditing Viewer?action=AUDIT_VALUE&amp;DB=129&amp;ID1=97809710&amp;VALUEID=04049&amp;SDATE=2009&amp;PERIODTYPE=ANN_STD&amp;SCFT=3&amp;window=popup_no_bar&amp;width=385&amp;height=120&amp;START_MAXIMIZED=FALSE&amp;creator=factset&amp;display_string=Audit"}</definedName>
    <definedName name="_165__FDSAUDITLINK__" hidden="1">{"fdsup://Directions/FactSet Auditing Viewer?action=AUDIT_VALUE&amp;DB=129&amp;ID1=97809710&amp;VALUEID=04050&amp;SDATE=2009&amp;PERIODTYPE=ANN_STD&amp;SCFT=3&amp;window=popup_no_bar&amp;width=385&amp;height=120&amp;START_MAXIMIZED=FALSE&amp;creator=factset&amp;display_string=Audit"}</definedName>
    <definedName name="_166__FDSAUDITLINK__" hidden="1">{"fdsup://Directions/FactSet Auditing Viewer?action=AUDIT_VALUE&amp;DB=129&amp;ID1=97809710&amp;VALUEID=04049&amp;SDATE=2009&amp;PERIODTYPE=ANN_STD&amp;SCFT=3&amp;window=popup_no_bar&amp;width=385&amp;height=120&amp;START_MAXIMIZED=FALSE&amp;creator=factset&amp;display_string=Audit"}</definedName>
    <definedName name="_167__FDSAUDITLINK__" hidden="1">{"fdsup://Directions/FactSet Auditing Viewer?action=AUDIT_VALUE&amp;DB=129&amp;ID1=97809710&amp;VALUEID=04050&amp;SDATE=2008&amp;PERIODTYPE=ANN_STD&amp;SCFT=3&amp;window=popup_no_bar&amp;width=385&amp;height=120&amp;START_MAXIMIZED=FALSE&amp;creator=factset&amp;display_string=Audit"}</definedName>
    <definedName name="_168__FDSAUDITLINK__" hidden="1">{"fdsup://Directions/FactSet Auditing Viewer?action=AUDIT_VALUE&amp;DB=129&amp;ID1=97809710&amp;VALUEID=04049&amp;SDATE=2008&amp;PERIODTYPE=ANN_STD&amp;SCFT=3&amp;window=popup_no_bar&amp;width=385&amp;height=120&amp;START_MAXIMIZED=FALSE&amp;creator=factset&amp;display_string=Audit"}</definedName>
    <definedName name="_169__FDSAUDITLINK__" hidden="1">{"fdsup://Directions/FactSet Auditing Viewer?action=AUDIT_VALUE&amp;DB=129&amp;ID1=97809710&amp;VALUEID=04050&amp;SDATE=2008&amp;PERIODTYPE=ANN_STD&amp;SCFT=3&amp;window=popup_no_bar&amp;width=385&amp;height=120&amp;START_MAXIMIZED=FALSE&amp;creator=factset&amp;display_string=Audit"}</definedName>
    <definedName name="_17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170__FDSAUDITLINK__" hidden="1">{"fdsup://Directions/FactSet Auditing Viewer?action=AUDIT_VALUE&amp;DB=129&amp;ID1=97809710&amp;VALUEID=04049&amp;SDATE=2008&amp;PERIODTYPE=ANN_STD&amp;SCFT=3&amp;window=popup_no_bar&amp;width=385&amp;height=120&amp;START_MAXIMIZED=FALSE&amp;creator=factset&amp;display_string=Audit"}</definedName>
    <definedName name="_171__FDSAUDITLINK__" hidden="1">{"fdsup://Directions/FactSet Auditing Viewer?action=AUDIT_VALUE&amp;DB=129&amp;ID1=97809710&amp;VALUEID=04050&amp;SDATE=2007&amp;PERIODTYPE=ANN_STD&amp;SCFT=3&amp;window=popup_no_bar&amp;width=385&amp;height=120&amp;START_MAXIMIZED=FALSE&amp;creator=factset&amp;display_string=Audit"}</definedName>
    <definedName name="_172__FDSAUDITLINK__" hidden="1">{"fdsup://Directions/FactSet Auditing Viewer?action=AUDIT_VALUE&amp;DB=129&amp;ID1=97809710&amp;VALUEID=04049&amp;SDATE=2007&amp;PERIODTYPE=ANN_STD&amp;SCFT=3&amp;window=popup_no_bar&amp;width=385&amp;height=120&amp;START_MAXIMIZED=FALSE&amp;creator=factset&amp;display_string=Audit"}</definedName>
    <definedName name="_173__FDSAUDITLINK__" hidden="1">{"fdsup://Directions/FactSet Auditing Viewer?action=AUDIT_VALUE&amp;DB=129&amp;ID1=97809710&amp;VALUEID=04050&amp;SDATE=2007&amp;PERIODTYPE=ANN_STD&amp;SCFT=3&amp;window=popup_no_bar&amp;width=385&amp;height=120&amp;START_MAXIMIZED=FALSE&amp;creator=factset&amp;display_string=Audit"}</definedName>
    <definedName name="_174__FDSAUDITLINK__" hidden="1">{"fdsup://Directions/FactSet Auditing Viewer?action=AUDIT_VALUE&amp;DB=129&amp;ID1=97809710&amp;VALUEID=04049&amp;SDATE=2007&amp;PERIODTYPE=ANN_STD&amp;SCFT=3&amp;window=popup_no_bar&amp;width=385&amp;height=120&amp;START_MAXIMIZED=FALSE&amp;creator=factset&amp;display_string=Audit"}</definedName>
    <definedName name="_175__FDSAUDITLINK__" hidden="1">{"fdsup://Directions/FactSet Auditing Viewer?action=AUDIT_VALUE&amp;DB=129&amp;ID1=97809710&amp;VALUEID=04050&amp;SDATE=2006&amp;PERIODTYPE=ANN_STD&amp;SCFT=3&amp;window=popup_no_bar&amp;width=385&amp;height=120&amp;START_MAXIMIZED=FALSE&amp;creator=factset&amp;display_string=Audit"}</definedName>
    <definedName name="_176__FDSAUDITLINK__" hidden="1">{"fdsup://Directions/FactSet Auditing Viewer?action=AUDIT_VALUE&amp;DB=129&amp;ID1=97809710&amp;VALUEID=04049&amp;SDATE=2006&amp;PERIODTYPE=ANN_STD&amp;SCFT=3&amp;window=popup_no_bar&amp;width=385&amp;height=120&amp;START_MAXIMIZED=FALSE&amp;creator=factset&amp;display_string=Audit"}</definedName>
    <definedName name="_177__FDSAUDITLINK__" hidden="1">{"fdsup://Directions/FactSet Auditing Viewer?action=AUDIT_VALUE&amp;DB=129&amp;ID1=97809710&amp;VALUEID=04050&amp;SDATE=2006&amp;PERIODTYPE=ANN_STD&amp;SCFT=3&amp;window=popup_no_bar&amp;width=385&amp;height=120&amp;START_MAXIMIZED=FALSE&amp;creator=factset&amp;display_string=Audit"}</definedName>
    <definedName name="_178__FDSAUDITLINK__" hidden="1">{"fdsup://Directions/FactSet Auditing Viewer?action=AUDIT_VALUE&amp;DB=129&amp;ID1=97809710&amp;VALUEID=04049&amp;SDATE=2006&amp;PERIODTYPE=ANN_STD&amp;SCFT=3&amp;window=popup_no_bar&amp;width=385&amp;height=120&amp;START_MAXIMIZED=FALSE&amp;creator=factset&amp;display_string=Audit"}</definedName>
    <definedName name="_179__FDSAUDITLINK__" hidden="1">{"fdsup://Directions/FactSet Auditing Viewer?action=AUDIT_VALUE&amp;DB=129&amp;ID1=97809710&amp;VALUEID=04001&amp;SDATE=2010&amp;PERIODTYPE=ANN_STD&amp;SCFT=3&amp;window=popup_no_bar&amp;width=385&amp;height=120&amp;START_MAXIMIZED=FALSE&amp;creator=factset&amp;display_string=Audit"}</definedName>
    <definedName name="_18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180__FDSAUDITLINK__" hidden="1">{"fdsup://Directions/FactSet Auditing Viewer?action=AUDIT_VALUE&amp;DB=129&amp;ID1=97809710&amp;VALUEID=04001&amp;SDATE=2010&amp;PERIODTYPE=ANN_STD&amp;SCFT=3&amp;window=popup_no_bar&amp;width=385&amp;height=120&amp;START_MAXIMIZED=FALSE&amp;creator=factset&amp;display_string=Audit"}</definedName>
    <definedName name="_181__FDSAUDITLINK__" hidden="1">{"fdsup://Directions/FactSet Auditing Viewer?action=AUDIT_VALUE&amp;DB=129&amp;ID1=97809710&amp;VALUEID=04001&amp;SDATE=2009&amp;PERIODTYPE=ANN_STD&amp;SCFT=3&amp;window=popup_no_bar&amp;width=385&amp;height=120&amp;START_MAXIMIZED=FALSE&amp;creator=factset&amp;display_string=Audit"}</definedName>
    <definedName name="_182__FDSAUDITLINK__" hidden="1">{"fdsup://Directions/FactSet Auditing Viewer?action=AUDIT_VALUE&amp;DB=129&amp;ID1=97809710&amp;VALUEID=04001&amp;SDATE=2009&amp;PERIODTYPE=ANN_STD&amp;SCFT=3&amp;window=popup_no_bar&amp;width=385&amp;height=120&amp;START_MAXIMIZED=FALSE&amp;creator=factset&amp;display_string=Audit"}</definedName>
    <definedName name="_183__FDSAUDITLINK__" hidden="1">{"fdsup://Directions/FactSet Auditing Viewer?action=AUDIT_VALUE&amp;DB=129&amp;ID1=97809710&amp;VALUEID=04001&amp;SDATE=2008&amp;PERIODTYPE=ANN_STD&amp;SCFT=3&amp;window=popup_no_bar&amp;width=385&amp;height=120&amp;START_MAXIMIZED=FALSE&amp;creator=factset&amp;display_string=Audit"}</definedName>
    <definedName name="_184__FDSAUDITLINK__" hidden="1">{"fdsup://Directions/FactSet Auditing Viewer?action=AUDIT_VALUE&amp;DB=129&amp;ID1=97809710&amp;VALUEID=04001&amp;SDATE=2008&amp;PERIODTYPE=ANN_STD&amp;SCFT=3&amp;window=popup_no_bar&amp;width=385&amp;height=120&amp;START_MAXIMIZED=FALSE&amp;creator=factset&amp;display_string=Audit"}</definedName>
    <definedName name="_185__FDSAUDITLINK__" hidden="1">{"fdsup://Directions/FactSet Auditing Viewer?action=AUDIT_VALUE&amp;DB=129&amp;ID1=97809710&amp;VALUEID=04001&amp;SDATE=2007&amp;PERIODTYPE=ANN_STD&amp;SCFT=3&amp;window=popup_no_bar&amp;width=385&amp;height=120&amp;START_MAXIMIZED=FALSE&amp;creator=factset&amp;display_string=Audit"}</definedName>
    <definedName name="_186__FDSAUDITLINK__" hidden="1">{"fdsup://Directions/FactSet Auditing Viewer?action=AUDIT_VALUE&amp;DB=129&amp;ID1=97809710&amp;VALUEID=04001&amp;SDATE=2007&amp;PERIODTYPE=ANN_STD&amp;SCFT=3&amp;window=popup_no_bar&amp;width=385&amp;height=120&amp;START_MAXIMIZED=FALSE&amp;creator=factset&amp;display_string=Audit"}</definedName>
    <definedName name="_187__FDSAUDITLINK__" hidden="1">{"fdsup://Directions/FactSet Auditing Viewer?action=AUDIT_VALUE&amp;DB=129&amp;ID1=97809710&amp;VALUEID=04001&amp;SDATE=2006&amp;PERIODTYPE=ANN_STD&amp;SCFT=3&amp;window=popup_no_bar&amp;width=385&amp;height=120&amp;START_MAXIMIZED=FALSE&amp;creator=factset&amp;display_string=Audit"}</definedName>
    <definedName name="_188__FDSAUDITLINK__" hidden="1">{"fdsup://Directions/FactSet Auditing Viewer?action=AUDIT_VALUE&amp;DB=129&amp;ID1=97809710&amp;VALUEID=04001&amp;SDATE=2006&amp;PERIODTYPE=ANN_STD&amp;SCFT=3&amp;window=popup_no_bar&amp;width=385&amp;height=120&amp;START_MAXIMIZED=FALSE&amp;creator=factset&amp;display_string=Audit"}</definedName>
    <definedName name="_189__FDSAUDITLINK__" hidden="1">{"fdsup://directions/FAT Viewer?action=UPDATE&amp;creator=factset&amp;DYN_ARGS=TRUE&amp;DOC_NAME=FAT:FQL_AUDITING_CLIENT_TEMPLATE.FAT&amp;display_string=Audit&amp;VAR:KEY=WXOHGDIZWJ&amp;VAR:QUERY=RkZfTUlTQ19GVU5EU19DRihBTk4sNDA1NDMp&amp;WINDOW=FIRST_POPUP&amp;HEIGHT=450&amp;WIDTH=450&amp;START_MA","XIMIZED=FALSE&amp;VAR:CALENDAR=US&amp;VAR:SYMBOL=UA&amp;VAR:INDEX=0"}</definedName>
    <definedName name="_19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190__FDSAUDITLINK__" hidden="1">{"fdsup://directions/FAT Viewer?action=UPDATE&amp;creator=factset&amp;DYN_ARGS=TRUE&amp;DOC_NAME=FAT:FQL_AUDITING_CLIENT_TEMPLATE.FAT&amp;display_string=Audit&amp;VAR:KEY=WXOHGDIZWJ&amp;VAR:QUERY=RkZfTUlTQ19GVU5EU19DRihBTk4sNDA1NDMp&amp;WINDOW=FIRST_POPUP&amp;HEIGHT=450&amp;WIDTH=450&amp;START_MA","XIMIZED=FALSE&amp;VAR:CALENDAR=US&amp;VAR:SYMBOL=UA&amp;VAR:INDEX=0"}</definedName>
    <definedName name="_191__FDSAUDITLINK__" hidden="1">{"fdsup://directions/FAT Viewer?action=UPDATE&amp;creator=factset&amp;DYN_ARGS=TRUE&amp;DOC_NAME=FAT:FQL_AUDITING_CLIENT_TEMPLATE.FAT&amp;display_string=Audit&amp;VAR:KEY=ATGHSBEBAL&amp;VAR:QUERY=RkZfTUlTQ19GVU5EU19DRihBTk4sNDAxNzgp&amp;WINDOW=FIRST_POPUP&amp;HEIGHT=450&amp;WIDTH=450&amp;START_MA","XIMIZED=FALSE&amp;VAR:CALENDAR=US&amp;VAR:SYMBOL=UA&amp;VAR:INDEX=0"}</definedName>
    <definedName name="_192__FDSAUDITLINK__" hidden="1">{"fdsup://directions/FAT Viewer?action=UPDATE&amp;creator=factset&amp;DYN_ARGS=TRUE&amp;DOC_NAME=FAT:FQL_AUDITING_CLIENT_TEMPLATE.FAT&amp;display_string=Audit&amp;VAR:KEY=ATGHSBEBAL&amp;VAR:QUERY=RkZfTUlTQ19GVU5EU19DRihBTk4sNDAxNzgp&amp;WINDOW=FIRST_POPUP&amp;HEIGHT=450&amp;WIDTH=450&amp;START_MA","XIMIZED=FALSE&amp;VAR:CALENDAR=US&amp;VAR:SYMBOL=UA&amp;VAR:INDEX=0"}</definedName>
    <definedName name="_193__FDSAUDITLINK__" hidden="1">{"fdsup://directions/FAT Viewer?action=UPDATE&amp;creator=factset&amp;DYN_ARGS=TRUE&amp;DOC_NAME=FAT:FQL_AUDITING_CLIENT_TEMPLATE.FAT&amp;display_string=Audit&amp;VAR:KEY=GBEJEPAZQH&amp;VAR:QUERY=RkZfTUlTQ19GVU5EU19DRihBTk4sMzk4MTMp&amp;WINDOW=FIRST_POPUP&amp;HEIGHT=450&amp;WIDTH=450&amp;START_MA","XIMIZED=FALSE&amp;VAR:CALENDAR=US&amp;VAR:SYMBOL=UA&amp;VAR:INDEX=0"}</definedName>
    <definedName name="_194__FDSAUDITLINK__" hidden="1">{"fdsup://directions/FAT Viewer?action=UPDATE&amp;creator=factset&amp;DYN_ARGS=TRUE&amp;DOC_NAME=FAT:FQL_AUDITING_CLIENT_TEMPLATE.FAT&amp;display_string=Audit&amp;VAR:KEY=GBEJEPAZQH&amp;VAR:QUERY=RkZfTUlTQ19GVU5EU19DRihBTk4sMzk4MTMp&amp;WINDOW=FIRST_POPUP&amp;HEIGHT=450&amp;WIDTH=450&amp;START_MA","XIMIZED=FALSE&amp;VAR:CALENDAR=US&amp;VAR:SYMBOL=UA&amp;VAR:INDEX=0"}</definedName>
    <definedName name="_195__FDSAUDITLINK__" hidden="1">{"fdsup://directions/FAT Viewer?action=UPDATE&amp;creator=factset&amp;DYN_ARGS=TRUE&amp;DOC_NAME=FAT:FQL_AUDITING_CLIENT_TEMPLATE.FAT&amp;display_string=Audit&amp;VAR:KEY=YRCZCPYTGB&amp;VAR:QUERY=RkZfTUlTQ19GVU5EU19DRihBTk4sMzk0NDcp&amp;WINDOW=FIRST_POPUP&amp;HEIGHT=450&amp;WIDTH=450&amp;START_MA","XIMIZED=FALSE&amp;VAR:CALENDAR=US&amp;VAR:SYMBOL=UA&amp;VAR:INDEX=0"}</definedName>
    <definedName name="_196__FDSAUDITLINK__" hidden="1">{"fdsup://directions/FAT Viewer?action=UPDATE&amp;creator=factset&amp;DYN_ARGS=TRUE&amp;DOC_NAME=FAT:FQL_AUDITING_CLIENT_TEMPLATE.FAT&amp;display_string=Audit&amp;VAR:KEY=YRCZCPYTGB&amp;VAR:QUERY=RkZfTUlTQ19GVU5EU19DRihBTk4sMzk0NDcp&amp;WINDOW=FIRST_POPUP&amp;HEIGHT=450&amp;WIDTH=450&amp;START_MA","XIMIZED=FALSE&amp;VAR:CALENDAR=US&amp;VAR:SYMBOL=UA&amp;VAR:INDEX=0"}</definedName>
    <definedName name="_197__FDSAUDITLINK__" hidden="1">{"fdsup://directions/FAT Viewer?action=UPDATE&amp;creator=factset&amp;DYN_ARGS=TRUE&amp;DOC_NAME=FAT:FQL_AUDITING_CLIENT_TEMPLATE.FAT&amp;display_string=Audit&amp;VAR:KEY=ELUPYXUNCR&amp;VAR:QUERY=RkZfTUlTQ19GVU5EU19DRihBTk4sMzkwODIp&amp;WINDOW=FIRST_POPUP&amp;HEIGHT=450&amp;WIDTH=450&amp;START_MA","XIMIZED=FALSE&amp;VAR:CALENDAR=US&amp;VAR:SYMBOL=UA&amp;VAR:INDEX=0"}</definedName>
    <definedName name="_198__FDSAUDITLINK__" hidden="1">{"fdsup://directions/FAT Viewer?action=UPDATE&amp;creator=factset&amp;DYN_ARGS=TRUE&amp;DOC_NAME=FAT:FQL_AUDITING_CLIENT_TEMPLATE.FAT&amp;display_string=Audit&amp;VAR:KEY=ELUPYXUNCR&amp;VAR:QUERY=RkZfTUlTQ19GVU5EU19DRihBTk4sMzkwODIp&amp;WINDOW=FIRST_POPUP&amp;HEIGHT=450&amp;WIDTH=450&amp;START_MA","XIMIZED=FALSE&amp;VAR:CALENDAR=US&amp;VAR:SYMBOL=UA&amp;VAR:INDEX=0"}</definedName>
    <definedName name="_199__FDSAUDITLINK__" hidden="1">{"fdsup://Directions/FactSet Auditing Viewer?action=AUDIT_VALUE&amp;DB=129&amp;ID1=90431110&amp;VALUEID=04840&amp;SDATE=2010&amp;PERIODTYPE=ANN_STD&amp;SCFT=3&amp;window=popup_no_bar&amp;width=385&amp;height=120&amp;START_MAXIMIZED=FALSE&amp;creator=factset&amp;display_string=Audit"}</definedName>
    <definedName name="_1Q00">[2]WY!$BB$2:$BB$1044</definedName>
    <definedName name="_1Q01">[2]WY!$AV$2:$AV$1044</definedName>
    <definedName name="_1Q02">[2]WY!$AP$2:$AP$1044</definedName>
    <definedName name="_1Q03">[2]WY!$AI$2:$AI$1044</definedName>
    <definedName name="_1Q91">[2]WY!$DD$2:$DD$1044</definedName>
    <definedName name="_1Q92">[2]WY!$CX$2:$CX$1044</definedName>
    <definedName name="_1Q93">[2]WY!$CR$2:$CR$1044</definedName>
    <definedName name="_1Q94">[2]WY!$CL$2:$CL$1044</definedName>
    <definedName name="_1Q95">[2]WY!$CF$2:$CF$1044</definedName>
    <definedName name="_1Q96">[2]WY!$BZ$2:$BZ$1044</definedName>
    <definedName name="_1Q97">[2]WY!$BT$2:$BT$1044</definedName>
    <definedName name="_1Q98">[2]WY!$BN$2:$BN$1044</definedName>
    <definedName name="_1Q99">[2]WY!$BH$2:$BH$1044</definedName>
    <definedName name="_2__123Graph_ACHART_2E" hidden="1">[1]Aerospace!$L$342:$L$373</definedName>
    <definedName name="_2__FDSAUDITLINK__" hidden="1">{"fdsup://Directions/FactSet Auditing Viewer?action=AUDIT_VALUE&amp;DB=129&amp;ID1=468232&amp;VALUEID=02001&amp;SDATE=200901&amp;PERIODTYPE=SEMI_STD&amp;window=popup_no_bar&amp;width=385&amp;height=120&amp;START_MAXIMIZED=FALSE&amp;creator=factset&amp;display_string=Audit"}</definedName>
    <definedName name="_20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200__FDSAUDITLINK__" hidden="1">{"fdsup://Directions/FactSet Auditing Viewer?action=AUDIT_VALUE&amp;DB=129&amp;ID1=90431110&amp;VALUEID=04840&amp;SDATE=2010&amp;PERIODTYPE=ANN_STD&amp;SCFT=3&amp;window=popup_no_bar&amp;width=385&amp;height=120&amp;START_MAXIMIZED=FALSE&amp;creator=factset&amp;display_string=Audit"}</definedName>
    <definedName name="_201__FDSAUDITLINK__" hidden="1">{"fdsup://Directions/FactSet Auditing Viewer?action=AUDIT_VALUE&amp;DB=129&amp;ID1=90431110&amp;VALUEID=04840&amp;SDATE=2009&amp;PERIODTYPE=ANN_STD&amp;SCFT=3&amp;window=popup_no_bar&amp;width=385&amp;height=120&amp;START_MAXIMIZED=FALSE&amp;creator=factset&amp;display_string=Audit"}</definedName>
    <definedName name="_202__FDSAUDITLINK__" hidden="1">{"fdsup://Directions/FactSet Auditing Viewer?action=AUDIT_VALUE&amp;DB=129&amp;ID1=90431110&amp;VALUEID=04840&amp;SDATE=2009&amp;PERIODTYPE=ANN_STD&amp;SCFT=3&amp;window=popup_no_bar&amp;width=385&amp;height=120&amp;START_MAXIMIZED=FALSE&amp;creator=factset&amp;display_string=Audit"}</definedName>
    <definedName name="_203__FDSAUDITLINK__" hidden="1">{"fdsup://Directions/FactSet Auditing Viewer?action=AUDIT_VALUE&amp;DB=129&amp;ID1=90431110&amp;VALUEID=04840&amp;SDATE=2008&amp;PERIODTYPE=ANN_STD&amp;SCFT=3&amp;window=popup_no_bar&amp;width=385&amp;height=120&amp;START_MAXIMIZED=FALSE&amp;creator=factset&amp;display_string=Audit"}</definedName>
    <definedName name="_204__FDSAUDITLINK__" hidden="1">{"fdsup://Directions/FactSet Auditing Viewer?action=AUDIT_VALUE&amp;DB=129&amp;ID1=90431110&amp;VALUEID=04840&amp;SDATE=2008&amp;PERIODTYPE=ANN_STD&amp;SCFT=3&amp;window=popup_no_bar&amp;width=385&amp;height=120&amp;START_MAXIMIZED=FALSE&amp;creator=factset&amp;display_string=Audit"}</definedName>
    <definedName name="_205__FDSAUDITLINK__" hidden="1">{"fdsup://Directions/FactSet Auditing Viewer?action=AUDIT_VALUE&amp;DB=129&amp;ID1=90431110&amp;VALUEID=04840&amp;SDATE=2007&amp;PERIODTYPE=ANN_STD&amp;SCFT=3&amp;window=popup_no_bar&amp;width=385&amp;height=120&amp;START_MAXIMIZED=FALSE&amp;creator=factset&amp;display_string=Audit"}</definedName>
    <definedName name="_206__FDSAUDITLINK__" hidden="1">{"fdsup://Directions/FactSet Auditing Viewer?action=AUDIT_VALUE&amp;DB=129&amp;ID1=90431110&amp;VALUEID=04840&amp;SDATE=2007&amp;PERIODTYPE=ANN_STD&amp;SCFT=3&amp;window=popup_no_bar&amp;width=385&amp;height=120&amp;START_MAXIMIZED=FALSE&amp;creator=factset&amp;display_string=Audit"}</definedName>
    <definedName name="_207__FDSAUDITLINK__" hidden="1">{"fdsup://Directions/FactSet Auditing Viewer?action=AUDIT_VALUE&amp;DB=129&amp;ID1=90431110&amp;VALUEID=04840&amp;SDATE=2006&amp;PERIODTYPE=ANN_STD&amp;SCFT=3&amp;window=popup_no_bar&amp;width=385&amp;height=120&amp;START_MAXIMIZED=FALSE&amp;creator=factset&amp;display_string=Audit"}</definedName>
    <definedName name="_208__FDSAUDITLINK__" hidden="1">{"fdsup://Directions/FactSet Auditing Viewer?action=AUDIT_VALUE&amp;DB=129&amp;ID1=90431110&amp;VALUEID=04840&amp;SDATE=2006&amp;PERIODTYPE=ANN_STD&amp;SCFT=3&amp;window=popup_no_bar&amp;width=385&amp;height=120&amp;START_MAXIMIZED=FALSE&amp;creator=factset&amp;display_string=Audit"}</definedName>
    <definedName name="_209__FDSAUDITLINK__" hidden="1">{"fdsup://Directions/FactSet Auditing Viewer?action=AUDIT_VALUE&amp;DB=129&amp;ID1=90431110&amp;VALUEID=04446&amp;SDATE=2010&amp;PERIODTYPE=ANN_STD&amp;SCFT=3&amp;window=popup_no_bar&amp;width=385&amp;height=120&amp;START_MAXIMIZED=FALSE&amp;creator=factset&amp;display_string=Audit"}</definedName>
    <definedName name="_21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210__FDSAUDITLINK__" hidden="1">{"fdsup://Directions/FactSet Auditing Viewer?action=AUDIT_VALUE&amp;DB=129&amp;ID1=90431110&amp;VALUEID=04446&amp;SDATE=2010&amp;PERIODTYPE=ANN_STD&amp;SCFT=3&amp;window=popup_no_bar&amp;width=385&amp;height=120&amp;START_MAXIMIZED=FALSE&amp;creator=factset&amp;display_string=Audit"}</definedName>
    <definedName name="_211__FDSAUDITLINK__" hidden="1">{"fdsup://Directions/FactSet Auditing Viewer?action=AUDIT_VALUE&amp;DB=129&amp;ID1=90431110&amp;VALUEID=04446&amp;SDATE=2009&amp;PERIODTYPE=ANN_STD&amp;SCFT=3&amp;window=popup_no_bar&amp;width=385&amp;height=120&amp;START_MAXIMIZED=FALSE&amp;creator=factset&amp;display_string=Audit"}</definedName>
    <definedName name="_212__FDSAUDITLINK__" hidden="1">{"fdsup://Directions/FactSet Auditing Viewer?action=AUDIT_VALUE&amp;DB=129&amp;ID1=90431110&amp;VALUEID=04446&amp;SDATE=2009&amp;PERIODTYPE=ANN_STD&amp;SCFT=3&amp;window=popup_no_bar&amp;width=385&amp;height=120&amp;START_MAXIMIZED=FALSE&amp;creator=factset&amp;display_string=Audit"}</definedName>
    <definedName name="_213__FDSAUDITLINK__" hidden="1">{"fdsup://Directions/FactSet Auditing Viewer?action=AUDIT_VALUE&amp;DB=129&amp;ID1=90431110&amp;VALUEID=04446&amp;SDATE=2008&amp;PERIODTYPE=ANN_STD&amp;SCFT=3&amp;window=popup_no_bar&amp;width=385&amp;height=120&amp;START_MAXIMIZED=FALSE&amp;creator=factset&amp;display_string=Audit"}</definedName>
    <definedName name="_214__FDSAUDITLINK__" hidden="1">{"fdsup://Directions/FactSet Auditing Viewer?action=AUDIT_VALUE&amp;DB=129&amp;ID1=90431110&amp;VALUEID=04446&amp;SDATE=2008&amp;PERIODTYPE=ANN_STD&amp;SCFT=3&amp;window=popup_no_bar&amp;width=385&amp;height=120&amp;START_MAXIMIZED=FALSE&amp;creator=factset&amp;display_string=Audit"}</definedName>
    <definedName name="_215__FDSAUDITLINK__" hidden="1">{"fdsup://Directions/FactSet Auditing Viewer?action=AUDIT_VALUE&amp;DB=129&amp;ID1=90431110&amp;VALUEID=04446&amp;SDATE=2007&amp;PERIODTYPE=ANN_STD&amp;SCFT=3&amp;window=popup_no_bar&amp;width=385&amp;height=120&amp;START_MAXIMIZED=FALSE&amp;creator=factset&amp;display_string=Audit"}</definedName>
    <definedName name="_216__FDSAUDITLINK__" hidden="1">{"fdsup://Directions/FactSet Auditing Viewer?action=AUDIT_VALUE&amp;DB=129&amp;ID1=90431110&amp;VALUEID=04446&amp;SDATE=2007&amp;PERIODTYPE=ANN_STD&amp;SCFT=3&amp;window=popup_no_bar&amp;width=385&amp;height=120&amp;START_MAXIMIZED=FALSE&amp;creator=factset&amp;display_string=Audit"}</definedName>
    <definedName name="_217__FDSAUDITLINK__" hidden="1">{"fdsup://Directions/FactSet Auditing Viewer?action=AUDIT_VALUE&amp;DB=129&amp;ID1=90431110&amp;VALUEID=04446&amp;SDATE=2006&amp;PERIODTYPE=ANN_STD&amp;SCFT=3&amp;window=popup_no_bar&amp;width=385&amp;height=120&amp;START_MAXIMIZED=FALSE&amp;creator=factset&amp;display_string=Audit"}</definedName>
    <definedName name="_218__FDSAUDITLINK__" hidden="1">{"fdsup://Directions/FactSet Auditing Viewer?action=AUDIT_VALUE&amp;DB=129&amp;ID1=90431110&amp;VALUEID=04446&amp;SDATE=2006&amp;PERIODTYPE=ANN_STD&amp;SCFT=3&amp;window=popup_no_bar&amp;width=385&amp;height=120&amp;START_MAXIMIZED=FALSE&amp;creator=factset&amp;display_string=Audit"}</definedName>
    <definedName name="_219__FDSAUDITLINK__" hidden="1">{"fdsup://Directions/FactSet Auditing Viewer?action=AUDIT_VALUE&amp;DB=129&amp;ID1=90431110&amp;VALUEID=04447&amp;SDATE=2006&amp;PERIODTYPE=ANN_STD&amp;SCFT=3&amp;window=popup_no_bar&amp;width=385&amp;height=120&amp;START_MAXIMIZED=FALSE&amp;creator=factset&amp;display_string=Audit"}</definedName>
    <definedName name="_22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220__FDSAUDITLINK__" hidden="1">{"fdsup://Directions/FactSet Auditing Viewer?action=AUDIT_VALUE&amp;DB=129&amp;ID1=90431110&amp;VALUEID=04447&amp;SDATE=2006&amp;PERIODTYPE=ANN_STD&amp;SCFT=3&amp;window=popup_no_bar&amp;width=385&amp;height=120&amp;START_MAXIMIZED=FALSE&amp;creator=factset&amp;display_string=Audit"}</definedName>
    <definedName name="_221__FDSAUDITLINK__" hidden="1">{"fdsup://directions/FAT Viewer?action=UPDATE&amp;creator=factset&amp;DYN_ARGS=TRUE&amp;DOC_NAME=FAT:FQL_AUDITING_CLIENT_TEMPLATE.FAT&amp;display_string=Audit&amp;VAR:KEY=INGLWJSHYX&amp;VAR:QUERY=RkZfREVCVF9DRihBTk4sNDA1NDMp&amp;WINDOW=FIRST_POPUP&amp;HEIGHT=450&amp;WIDTH=450&amp;START_MAXIMIZED=","FALSE&amp;VAR:CALENDAR=US&amp;VAR:SYMBOL=UA&amp;VAR:INDEX=0"}</definedName>
    <definedName name="_222__FDSAUDITLINK__" hidden="1">{"fdsup://directions/FAT Viewer?action=UPDATE&amp;creator=factset&amp;DYN_ARGS=TRUE&amp;DOC_NAME=FAT:FQL_AUDITING_CLIENT_TEMPLATE.FAT&amp;display_string=Audit&amp;VAR:KEY=INGLWJSHYX&amp;VAR:QUERY=RkZfREVCVF9DRihBTk4sNDA1NDMp&amp;WINDOW=FIRST_POPUP&amp;HEIGHT=450&amp;WIDTH=450&amp;START_MAXIMIZED=","FALSE&amp;VAR:CALENDAR=US&amp;VAR:SYMBOL=UA&amp;VAR:INDEX=0"}</definedName>
    <definedName name="_223__FDSAUDITLINK__" hidden="1">{"fdsup://directions/FAT Viewer?action=UPDATE&amp;creator=factset&amp;DYN_ARGS=TRUE&amp;DOC_NAME=FAT:FQL_AUDITING_CLIENT_TEMPLATE.FAT&amp;display_string=Audit&amp;VAR:KEY=URENWJWRYJ&amp;VAR:QUERY=RkZfREVCVF9DRihBTk4sNDAxNzgp&amp;WINDOW=FIRST_POPUP&amp;HEIGHT=450&amp;WIDTH=450&amp;START_MAXIMIZED=","FALSE&amp;VAR:CALENDAR=US&amp;VAR:SYMBOL=UA&amp;VAR:INDEX=0"}</definedName>
    <definedName name="_224__FDSAUDITLINK__" hidden="1">{"fdsup://directions/FAT Viewer?action=UPDATE&amp;creator=factset&amp;DYN_ARGS=TRUE&amp;DOC_NAME=FAT:FQL_AUDITING_CLIENT_TEMPLATE.FAT&amp;display_string=Audit&amp;VAR:KEY=URENWJWRYJ&amp;VAR:QUERY=RkZfREVCVF9DRihBTk4sNDAxNzgp&amp;WINDOW=FIRST_POPUP&amp;HEIGHT=450&amp;WIDTH=450&amp;START_MAXIMIZED=","FALSE&amp;VAR:CALENDAR=US&amp;VAR:SYMBOL=UA&amp;VAR:INDEX=0"}</definedName>
    <definedName name="_225__FDSAUDITLINK__" hidden="1">{"fdsup://directions/FAT Viewer?action=UPDATE&amp;creator=factset&amp;DYN_ARGS=TRUE&amp;DOC_NAME=FAT:FQL_AUDITING_CLIENT_TEMPLATE.FAT&amp;display_string=Audit&amp;VAR:KEY=OHKDUTOPAT&amp;VAR:QUERY=RkZfREVCVF9DRihBTk4sMzk4MTMp&amp;WINDOW=FIRST_POPUP&amp;HEIGHT=450&amp;WIDTH=450&amp;START_MAXIMIZED=","FALSE&amp;VAR:CALENDAR=US&amp;VAR:SYMBOL=UA&amp;VAR:INDEX=0"}</definedName>
    <definedName name="_226__FDSAUDITLINK__" hidden="1">{"fdsup://directions/FAT Viewer?action=UPDATE&amp;creator=factset&amp;DYN_ARGS=TRUE&amp;DOC_NAME=FAT:FQL_AUDITING_CLIENT_TEMPLATE.FAT&amp;display_string=Audit&amp;VAR:KEY=OHKDUTOPAT&amp;VAR:QUERY=RkZfREVCVF9DRihBTk4sMzk4MTMp&amp;WINDOW=FIRST_POPUP&amp;HEIGHT=450&amp;WIDTH=450&amp;START_MAXIMIZED=","FALSE&amp;VAR:CALENDAR=US&amp;VAR:SYMBOL=UA&amp;VAR:INDEX=0"}</definedName>
    <definedName name="_227__FDSAUDITLINK__" hidden="1">{"fdsup://directions/FAT Viewer?action=UPDATE&amp;creator=factset&amp;DYN_ARGS=TRUE&amp;DOC_NAME=FAT:FQL_AUDITING_CLIENT_TEMPLATE.FAT&amp;display_string=Audit&amp;VAR:KEY=AZITYXSZSV&amp;VAR:QUERY=RkZfREVCVF9DRihBTk4sMzk0NDcp&amp;WINDOW=FIRST_POPUP&amp;HEIGHT=450&amp;WIDTH=450&amp;START_MAXIMIZED=","FALSE&amp;VAR:CALENDAR=US&amp;VAR:SYMBOL=UA&amp;VAR:INDEX=0"}</definedName>
    <definedName name="_228__FDSAUDITLINK__" hidden="1">{"fdsup://directions/FAT Viewer?action=UPDATE&amp;creator=factset&amp;DYN_ARGS=TRUE&amp;DOC_NAME=FAT:FQL_AUDITING_CLIENT_TEMPLATE.FAT&amp;display_string=Audit&amp;VAR:KEY=AZITYXSZSV&amp;VAR:QUERY=RkZfREVCVF9DRihBTk4sMzk0NDcp&amp;WINDOW=FIRST_POPUP&amp;HEIGHT=450&amp;WIDTH=450&amp;START_MAXIMIZED=","FALSE&amp;VAR:CALENDAR=US&amp;VAR:SYMBOL=UA&amp;VAR:INDEX=0"}</definedName>
    <definedName name="_229__FDSAUDITLINK__" hidden="1">{"fdsup://directions/FAT Viewer?action=UPDATE&amp;creator=factset&amp;DYN_ARGS=TRUE&amp;DOC_NAME=FAT:FQL_AUDITING_CLIENT_TEMPLATE.FAT&amp;display_string=Audit&amp;VAR:KEY=OHMRSNMBEJ&amp;VAR:QUERY=RkZfREVCVF9DRihBTk4sMzkwODIp&amp;WINDOW=FIRST_POPUP&amp;HEIGHT=450&amp;WIDTH=450&amp;START_MAXIMIZED=","FALSE&amp;VAR:CALENDAR=US&amp;VAR:SYMBOL=UA&amp;VAR:INDEX=0"}</definedName>
    <definedName name="_23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230__FDSAUDITLINK__" hidden="1">{"fdsup://directions/FAT Viewer?action=UPDATE&amp;creator=factset&amp;DYN_ARGS=TRUE&amp;DOC_NAME=FAT:FQL_AUDITING_CLIENT_TEMPLATE.FAT&amp;display_string=Audit&amp;VAR:KEY=OHMRSNMBEJ&amp;VAR:QUERY=RkZfREVCVF9DRihBTk4sMzkwODIp&amp;WINDOW=FIRST_POPUP&amp;HEIGHT=450&amp;WIDTH=450&amp;START_MAXIMIZED=","FALSE&amp;VAR:CALENDAR=US&amp;VAR:SYMBOL=UA&amp;VAR:INDEX=0"}</definedName>
    <definedName name="_231__FDSAUDITLINK__" hidden="1">{"fdsup://Directions/FactSet Auditing Viewer?action=AUDIT_VALUE&amp;DB=129&amp;ID1=90431110&amp;VALUEID=04301&amp;SDATE=2010&amp;PERIODTYPE=ANN_STD&amp;SCFT=3&amp;window=popup_no_bar&amp;width=385&amp;height=120&amp;START_MAXIMIZED=FALSE&amp;creator=factset&amp;display_string=Audit"}</definedName>
    <definedName name="_232__FDSAUDITLINK__" hidden="1">{"fdsup://Directions/FactSet Auditing Viewer?action=AUDIT_VALUE&amp;DB=129&amp;ID1=90431110&amp;VALUEID=04301&amp;SDATE=2010&amp;PERIODTYPE=ANN_STD&amp;SCFT=3&amp;window=popup_no_bar&amp;width=385&amp;height=120&amp;START_MAXIMIZED=FALSE&amp;creator=factset&amp;display_string=Audit"}</definedName>
    <definedName name="_233__FDSAUDITLINK__" hidden="1">{"fdsup://Directions/FactSet Auditing Viewer?action=AUDIT_VALUE&amp;DB=129&amp;ID1=90431110&amp;VALUEID=04301&amp;SDATE=2009&amp;PERIODTYPE=ANN_STD&amp;SCFT=3&amp;window=popup_no_bar&amp;width=385&amp;height=120&amp;START_MAXIMIZED=FALSE&amp;creator=factset&amp;display_string=Audit"}</definedName>
    <definedName name="_234__FDSAUDITLINK__" hidden="1">{"fdsup://Directions/FactSet Auditing Viewer?action=AUDIT_VALUE&amp;DB=129&amp;ID1=90431110&amp;VALUEID=04301&amp;SDATE=2009&amp;PERIODTYPE=ANN_STD&amp;SCFT=3&amp;window=popup_no_bar&amp;width=385&amp;height=120&amp;START_MAXIMIZED=FALSE&amp;creator=factset&amp;display_string=Audit"}</definedName>
    <definedName name="_235__FDSAUDITLINK__" hidden="1">{"fdsup://Directions/FactSet Auditing Viewer?action=AUDIT_VALUE&amp;DB=129&amp;ID1=90431110&amp;VALUEID=04301&amp;SDATE=2008&amp;PERIODTYPE=ANN_STD&amp;SCFT=3&amp;window=popup_no_bar&amp;width=385&amp;height=120&amp;START_MAXIMIZED=FALSE&amp;creator=factset&amp;display_string=Audit"}</definedName>
    <definedName name="_236__FDSAUDITLINK__" hidden="1">{"fdsup://Directions/FactSet Auditing Viewer?action=AUDIT_VALUE&amp;DB=129&amp;ID1=90431110&amp;VALUEID=04301&amp;SDATE=2008&amp;PERIODTYPE=ANN_STD&amp;SCFT=3&amp;window=popup_no_bar&amp;width=385&amp;height=120&amp;START_MAXIMIZED=FALSE&amp;creator=factset&amp;display_string=Audit"}</definedName>
    <definedName name="_237__FDSAUDITLINK__" hidden="1">{"fdsup://Directions/FactSet Auditing Viewer?action=AUDIT_VALUE&amp;DB=129&amp;ID1=90431110&amp;VALUEID=04301&amp;SDATE=2007&amp;PERIODTYPE=ANN_STD&amp;SCFT=3&amp;window=popup_no_bar&amp;width=385&amp;height=120&amp;START_MAXIMIZED=FALSE&amp;creator=factset&amp;display_string=Audit"}</definedName>
    <definedName name="_238__FDSAUDITLINK__" hidden="1">{"fdsup://Directions/FactSet Auditing Viewer?action=AUDIT_VALUE&amp;DB=129&amp;ID1=90431110&amp;VALUEID=04301&amp;SDATE=2007&amp;PERIODTYPE=ANN_STD&amp;SCFT=3&amp;window=popup_no_bar&amp;width=385&amp;height=120&amp;START_MAXIMIZED=FALSE&amp;creator=factset&amp;display_string=Audit"}</definedName>
    <definedName name="_239__FDSAUDITLINK__" hidden="1">{"fdsup://Directions/FactSet Auditing Viewer?action=AUDIT_VALUE&amp;DB=129&amp;ID1=90431110&amp;VALUEID=04302&amp;SDATE=2006&amp;PERIODTYPE=ANN_STD&amp;SCFT=3&amp;window=popup_no_bar&amp;width=385&amp;height=120&amp;START_MAXIMIZED=FALSE&amp;creator=factset&amp;display_string=Audit"}</definedName>
    <definedName name="_24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240__FDSAUDITLINK__" hidden="1">{"fdsup://Directions/FactSet Auditing Viewer?action=AUDIT_VALUE&amp;DB=129&amp;ID1=90431110&amp;VALUEID=04302&amp;SDATE=2006&amp;PERIODTYPE=ANN_STD&amp;SCFT=3&amp;window=popup_no_bar&amp;width=385&amp;height=120&amp;START_MAXIMIZED=FALSE&amp;creator=factset&amp;display_string=Audit"}</definedName>
    <definedName name="_241__FDSAUDITLINK__" hidden="1">{"fdsup://Directions/FactSet Auditing Viewer?action=AUDIT_VALUE&amp;DB=129&amp;ID1=90431110&amp;VALUEID=04870&amp;SDATE=2010&amp;PERIODTYPE=ANN_STD&amp;SCFT=3&amp;window=popup_no_bar&amp;width=385&amp;height=120&amp;START_MAXIMIZED=FALSE&amp;creator=factset&amp;display_string=Audit"}</definedName>
    <definedName name="_242__FDSAUDITLINK__" hidden="1">{"fdsup://Directions/FactSet Auditing Viewer?action=AUDIT_VALUE&amp;DB=129&amp;ID1=90431110&amp;VALUEID=04870&amp;SDATE=2010&amp;PERIODTYPE=ANN_STD&amp;SCFT=3&amp;window=popup_no_bar&amp;width=385&amp;height=120&amp;START_MAXIMIZED=FALSE&amp;creator=factset&amp;display_string=Audit"}</definedName>
    <definedName name="_243__FDSAUDITLINK__" hidden="1">{"fdsup://Directions/FactSet Auditing Viewer?action=AUDIT_VALUE&amp;DB=129&amp;ID1=90431110&amp;VALUEID=04870&amp;SDATE=2009&amp;PERIODTYPE=ANN_STD&amp;SCFT=3&amp;window=popup_no_bar&amp;width=385&amp;height=120&amp;START_MAXIMIZED=FALSE&amp;creator=factset&amp;display_string=Audit"}</definedName>
    <definedName name="_244__FDSAUDITLINK__" hidden="1">{"fdsup://Directions/FactSet Auditing Viewer?action=AUDIT_VALUE&amp;DB=129&amp;ID1=90431110&amp;VALUEID=04870&amp;SDATE=2009&amp;PERIODTYPE=ANN_STD&amp;SCFT=3&amp;window=popup_no_bar&amp;width=385&amp;height=120&amp;START_MAXIMIZED=FALSE&amp;creator=factset&amp;display_string=Audit"}</definedName>
    <definedName name="_245__FDSAUDITLINK__" hidden="1">{"fdsup://Directions/FactSet Auditing Viewer?action=AUDIT_VALUE&amp;DB=129&amp;ID1=90431110&amp;VALUEID=04870&amp;SDATE=2008&amp;PERIODTYPE=ANN_STD&amp;SCFT=3&amp;window=popup_no_bar&amp;width=385&amp;height=120&amp;START_MAXIMIZED=FALSE&amp;creator=factset&amp;display_string=Audit"}</definedName>
    <definedName name="_246__FDSAUDITLINK__" hidden="1">{"fdsup://Directions/FactSet Auditing Viewer?action=AUDIT_VALUE&amp;DB=129&amp;ID1=90431110&amp;VALUEID=04870&amp;SDATE=2008&amp;PERIODTYPE=ANN_STD&amp;SCFT=3&amp;window=popup_no_bar&amp;width=385&amp;height=120&amp;START_MAXIMIZED=FALSE&amp;creator=factset&amp;display_string=Audit"}</definedName>
    <definedName name="_247__FDSAUDITLINK__" hidden="1">{"fdsup://Directions/FactSet Auditing Viewer?action=AUDIT_VALUE&amp;DB=129&amp;ID1=90431110&amp;VALUEID=04870&amp;SDATE=2007&amp;PERIODTYPE=ANN_STD&amp;SCFT=3&amp;window=popup_no_bar&amp;width=385&amp;height=120&amp;START_MAXIMIZED=FALSE&amp;creator=factset&amp;display_string=Audit"}</definedName>
    <definedName name="_248__FDSAUDITLINK__" hidden="1">{"fdsup://Directions/FactSet Auditing Viewer?action=AUDIT_VALUE&amp;DB=129&amp;ID1=90431110&amp;VALUEID=04870&amp;SDATE=2007&amp;PERIODTYPE=ANN_STD&amp;SCFT=3&amp;window=popup_no_bar&amp;width=385&amp;height=120&amp;START_MAXIMIZED=FALSE&amp;creator=factset&amp;display_string=Audit"}</definedName>
    <definedName name="_249__FDSAUDITLINK__" hidden="1">{"fdsup://Directions/FactSet Auditing Viewer?action=AUDIT_VALUE&amp;DB=129&amp;ID1=90431110&amp;VALUEID=04870&amp;SDATE=2006&amp;PERIODTYPE=ANN_STD&amp;SCFT=3&amp;window=popup_no_bar&amp;width=385&amp;height=120&amp;START_MAXIMIZED=FALSE&amp;creator=factset&amp;display_string=Audit"}</definedName>
    <definedName name="_25__FDSAUDITLINK__" hidden="1">{"fdsup://Directions/FactSet Auditing Viewer?action=AUDIT_VALUE&amp;DB=129&amp;ID1=468232&amp;VALUEID=02001&amp;SDATE=201001&amp;PERIODTYPE=SEMI_STD&amp;window=popup_no_bar&amp;width=385&amp;height=120&amp;START_MAXIMIZED=FALSE&amp;creator=factset&amp;display_string=Audit"}</definedName>
    <definedName name="_250__FDSAUDITLINK__" hidden="1">{"fdsup://Directions/FactSet Auditing Viewer?action=AUDIT_VALUE&amp;DB=129&amp;ID1=90431110&amp;VALUEID=04870&amp;SDATE=2006&amp;PERIODTYPE=ANN_STD&amp;SCFT=3&amp;window=popup_no_bar&amp;width=385&amp;height=120&amp;START_MAXIMIZED=FALSE&amp;creator=factset&amp;display_string=Audit"}</definedName>
    <definedName name="_251__FDSAUDITLINK__" hidden="1">{"fdsup://Directions/FactSet Auditing Viewer?action=AUDIT_VALUE&amp;DB=129&amp;ID1=90431110&amp;VALUEID=04795&amp;SDATE=2010&amp;PERIODTYPE=ANN_STD&amp;SCFT=3&amp;window=popup_no_bar&amp;width=385&amp;height=120&amp;START_MAXIMIZED=FALSE&amp;creator=factset&amp;display_string=Audit"}</definedName>
    <definedName name="_252__FDSAUDITLINK__" hidden="1">{"fdsup://Directions/FactSet Auditing Viewer?action=AUDIT_VALUE&amp;DB=129&amp;ID1=90431110&amp;VALUEID=04795&amp;SDATE=2010&amp;PERIODTYPE=ANN_STD&amp;SCFT=3&amp;window=popup_no_bar&amp;width=385&amp;height=120&amp;START_MAXIMIZED=FALSE&amp;creator=factset&amp;display_string=Audit"}</definedName>
    <definedName name="_253__FDSAUDITLINK__" hidden="1">{"fdsup://Directions/FactSet Auditing Viewer?action=AUDIT_VALUE&amp;DB=129&amp;ID1=90431110&amp;VALUEID=04795&amp;SDATE=2009&amp;PERIODTYPE=ANN_STD&amp;SCFT=3&amp;window=popup_no_bar&amp;width=385&amp;height=120&amp;START_MAXIMIZED=FALSE&amp;creator=factset&amp;display_string=Audit"}</definedName>
    <definedName name="_254__FDSAUDITLINK__" hidden="1">{"fdsup://Directions/FactSet Auditing Viewer?action=AUDIT_VALUE&amp;DB=129&amp;ID1=90431110&amp;VALUEID=04795&amp;SDATE=2009&amp;PERIODTYPE=ANN_STD&amp;SCFT=3&amp;window=popup_no_bar&amp;width=385&amp;height=120&amp;START_MAXIMIZED=FALSE&amp;creator=factset&amp;display_string=Audit"}</definedName>
    <definedName name="_255__FDSAUDITLINK__" hidden="1">{"fdsup://Directions/FactSet Auditing Viewer?action=AUDIT_VALUE&amp;DB=129&amp;ID1=90431110&amp;VALUEID=04795&amp;SDATE=2008&amp;PERIODTYPE=ANN_STD&amp;SCFT=3&amp;window=popup_no_bar&amp;width=385&amp;height=120&amp;START_MAXIMIZED=FALSE&amp;creator=factset&amp;display_string=Audit"}</definedName>
    <definedName name="_256__FDSAUDITLINK__" hidden="1">{"fdsup://Directions/FactSet Auditing Viewer?action=AUDIT_VALUE&amp;DB=129&amp;ID1=90431110&amp;VALUEID=04795&amp;SDATE=2008&amp;PERIODTYPE=ANN_STD&amp;SCFT=3&amp;window=popup_no_bar&amp;width=385&amp;height=120&amp;START_MAXIMIZED=FALSE&amp;creator=factset&amp;display_string=Audit"}</definedName>
    <definedName name="_257__FDSAUDITLINK__" hidden="1">{"fdsup://Directions/FactSet Auditing Viewer?action=AUDIT_VALUE&amp;DB=129&amp;ID1=90431110&amp;VALUEID=04351&amp;SDATE=2008&amp;PERIODTYPE=ANN_STD&amp;SCFT=3&amp;window=popup_no_bar&amp;width=385&amp;height=120&amp;START_MAXIMIZED=FALSE&amp;creator=factset&amp;display_string=Audit"}</definedName>
    <definedName name="_258__FDSAUDITLINK__" hidden="1">{"fdsup://Directions/FactSet Auditing Viewer?action=AUDIT_VALUE&amp;DB=129&amp;ID1=90431110&amp;VALUEID=04351&amp;SDATE=2008&amp;PERIODTYPE=ANN_STD&amp;SCFT=3&amp;window=popup_no_bar&amp;width=385&amp;height=120&amp;START_MAXIMIZED=FALSE&amp;creator=factset&amp;display_string=Audit"}</definedName>
    <definedName name="_259__FDSAUDITLINK__" hidden="1">{"fdsup://directions/FAT Viewer?action=UPDATE&amp;creator=factset&amp;DYN_ARGS=TRUE&amp;DOC_NAME=FAT:FQL_AUDITING_CLIENT_TEMPLATE.FAT&amp;display_string=Audit&amp;VAR:KEY=QBSBOROBWT&amp;VAR:QUERY=RkZfQ0FQRVgoQU5OLDQwNTQzKQ==&amp;WINDOW=FIRST_POPUP&amp;HEIGHT=450&amp;WIDTH=450&amp;START_MAXIMIZED=","FALSE&amp;VAR:CALENDAR=US&amp;VAR:SYMBOL=UA&amp;VAR:INDEX=0"}</definedName>
    <definedName name="_26__FDSAUDITLINK__" hidden="1">{"fdsup://Directions/FactSet Auditing Viewer?action=AUDIT_VALUE&amp;DB=129&amp;ID1=468232&amp;VALUEID=02001&amp;SDATE=200901&amp;PERIODTYPE=SEMI_STD&amp;window=popup_no_bar&amp;width=385&amp;height=120&amp;START_MAXIMIZED=FALSE&amp;creator=factset&amp;display_string=Audit"}</definedName>
    <definedName name="_260__FDSAUDITLINK__" hidden="1">{"fdsup://directions/FAT Viewer?action=UPDATE&amp;creator=factset&amp;DYN_ARGS=TRUE&amp;DOC_NAME=FAT:FQL_AUDITING_CLIENT_TEMPLATE.FAT&amp;display_string=Audit&amp;VAR:KEY=QBSBOROBWT&amp;VAR:QUERY=RkZfQ0FQRVgoQU5OLDQwNTQzKQ==&amp;WINDOW=FIRST_POPUP&amp;HEIGHT=450&amp;WIDTH=450&amp;START_MAXIMIZED=","FALSE&amp;VAR:CALENDAR=US&amp;VAR:SYMBOL=UA&amp;VAR:INDEX=0"}</definedName>
    <definedName name="_261__FDSAUDITLINK__" hidden="1">{"fdsup://directions/FAT Viewer?action=UPDATE&amp;creator=factset&amp;DYN_ARGS=TRUE&amp;DOC_NAME=FAT:FQL_AUDITING_CLIENT_TEMPLATE.FAT&amp;display_string=Audit&amp;VAR:KEY=SXSDKLKPUJ&amp;VAR:QUERY=RkZfQ0FQRVgoQU5OLDQwMTc4KQ==&amp;WINDOW=FIRST_POPUP&amp;HEIGHT=450&amp;WIDTH=450&amp;START_MAXIMIZED=","FALSE&amp;VAR:CALENDAR=US&amp;VAR:SYMBOL=UA&amp;VAR:INDEX=0"}</definedName>
    <definedName name="_262__FDSAUDITLINK__" hidden="1">{"fdsup://directions/FAT Viewer?action=UPDATE&amp;creator=factset&amp;DYN_ARGS=TRUE&amp;DOC_NAME=FAT:FQL_AUDITING_CLIENT_TEMPLATE.FAT&amp;display_string=Audit&amp;VAR:KEY=SXSDKLKPUJ&amp;VAR:QUERY=RkZfQ0FQRVgoQU5OLDQwMTc4KQ==&amp;WINDOW=FIRST_POPUP&amp;HEIGHT=450&amp;WIDTH=450&amp;START_MAXIMIZED=","FALSE&amp;VAR:CALENDAR=US&amp;VAR:SYMBOL=UA&amp;VAR:INDEX=0"}</definedName>
    <definedName name="_263__FDSAUDITLINK__" hidden="1">{"fdsup://directions/FAT Viewer?action=UPDATE&amp;creator=factset&amp;DYN_ARGS=TRUE&amp;DOC_NAME=FAT:FQL_AUDITING_CLIENT_TEMPLATE.FAT&amp;display_string=Audit&amp;VAR:KEY=IFKLMFKTON&amp;VAR:QUERY=RkZfQ0FQRVgoQU5OLDM5ODEzKQ==&amp;WINDOW=FIRST_POPUP&amp;HEIGHT=450&amp;WIDTH=450&amp;START_MAXIMIZED=","FALSE&amp;VAR:CALENDAR=US&amp;VAR:SYMBOL=UA&amp;VAR:INDEX=0"}</definedName>
    <definedName name="_264__FDSAUDITLINK__" hidden="1">{"fdsup://directions/FAT Viewer?action=UPDATE&amp;creator=factset&amp;DYN_ARGS=TRUE&amp;DOC_NAME=FAT:FQL_AUDITING_CLIENT_TEMPLATE.FAT&amp;display_string=Audit&amp;VAR:KEY=IFKLMFKTON&amp;VAR:QUERY=RkZfQ0FQRVgoQU5OLDM5ODEzKQ==&amp;WINDOW=FIRST_POPUP&amp;HEIGHT=450&amp;WIDTH=450&amp;START_MAXIMIZED=","FALSE&amp;VAR:CALENDAR=US&amp;VAR:SYMBOL=UA&amp;VAR:INDEX=0"}</definedName>
    <definedName name="_265__FDSAUDITLINK__" hidden="1">{"fdsup://directions/FAT Viewer?action=UPDATE&amp;creator=factset&amp;DYN_ARGS=TRUE&amp;DOC_NAME=FAT:FQL_AUDITING_CLIENT_TEMPLATE.FAT&amp;display_string=Audit&amp;VAR:KEY=UFKBYPWHKR&amp;VAR:QUERY=RkZfQ0FQRVgoQU5OLDM5NDQ3KQ==&amp;WINDOW=FIRST_POPUP&amp;HEIGHT=450&amp;WIDTH=450&amp;START_MAXIMIZED=","FALSE&amp;VAR:CALENDAR=US&amp;VAR:SYMBOL=UA&amp;VAR:INDEX=0"}</definedName>
    <definedName name="_266__FDSAUDITLINK__" hidden="1">{"fdsup://directions/FAT Viewer?action=UPDATE&amp;creator=factset&amp;DYN_ARGS=TRUE&amp;DOC_NAME=FAT:FQL_AUDITING_CLIENT_TEMPLATE.FAT&amp;display_string=Audit&amp;VAR:KEY=UFKBYPWHKR&amp;VAR:QUERY=RkZfQ0FQRVgoQU5OLDM5NDQ3KQ==&amp;WINDOW=FIRST_POPUP&amp;HEIGHT=450&amp;WIDTH=450&amp;START_MAXIMIZED=","FALSE&amp;VAR:CALENDAR=US&amp;VAR:SYMBOL=UA&amp;VAR:INDEX=0"}</definedName>
    <definedName name="_267__FDSAUDITLINK__" hidden="1">{"fdsup://directions/FAT Viewer?action=UPDATE&amp;creator=factset&amp;DYN_ARGS=TRUE&amp;DOC_NAME=FAT:FQL_AUDITING_CLIENT_TEMPLATE.FAT&amp;display_string=Audit&amp;VAR:KEY=QNMPGLGLCR&amp;VAR:QUERY=RkZfQ0FQRVgoQU5OLDM5MDgyKQ==&amp;WINDOW=FIRST_POPUP&amp;HEIGHT=450&amp;WIDTH=450&amp;START_MAXIMIZED=","FALSE&amp;VAR:CALENDAR=US&amp;VAR:SYMBOL=UA&amp;VAR:INDEX=0"}</definedName>
    <definedName name="_268__FDSAUDITLINK__" hidden="1">{"fdsup://directions/FAT Viewer?action=UPDATE&amp;creator=factset&amp;DYN_ARGS=TRUE&amp;DOC_NAME=FAT:FQL_AUDITING_CLIENT_TEMPLATE.FAT&amp;display_string=Audit&amp;VAR:KEY=QNMPGLGLCR&amp;VAR:QUERY=RkZfQ0FQRVgoQU5OLDM5MDgyKQ==&amp;WINDOW=FIRST_POPUP&amp;HEIGHT=450&amp;WIDTH=450&amp;START_MAXIMIZED=","FALSE&amp;VAR:CALENDAR=US&amp;VAR:SYMBOL=UA&amp;VAR:INDEX=0"}</definedName>
    <definedName name="_269__FDSAUDITLINK__" hidden="1">{"fdsup://Directions/FactSet Auditing Viewer?action=AUDIT_VALUE&amp;DB=129&amp;ID1=90431110&amp;VALUEID=04830&amp;SDATE=2010&amp;PERIODTYPE=ANN_STD&amp;SCFT=3&amp;window=popup_no_bar&amp;width=385&amp;height=120&amp;START_MAXIMIZED=FALSE&amp;creator=factset&amp;display_string=Audit"}</definedName>
    <definedName name="_27__FDSAUDITLINK__" hidden="1">{"fdsup://Directions/FactSet Auditing Viewer?action=AUDIT_VALUE&amp;DB=129&amp;ID1=468232&amp;VALUEID=02001&amp;SDATE=200801&amp;PERIODTYPE=SEMI_STD&amp;window=popup_no_bar&amp;width=385&amp;height=120&amp;START_MAXIMIZED=FALSE&amp;creator=factset&amp;display_string=Audit"}</definedName>
    <definedName name="_270__FDSAUDITLINK__" hidden="1">{"fdsup://Directions/FactSet Auditing Viewer?action=AUDIT_VALUE&amp;DB=129&amp;ID1=90431110&amp;VALUEID=04830&amp;SDATE=2010&amp;PERIODTYPE=ANN_STD&amp;SCFT=3&amp;window=popup_no_bar&amp;width=385&amp;height=120&amp;START_MAXIMIZED=FALSE&amp;creator=factset&amp;display_string=Audit"}</definedName>
    <definedName name="_271__FDSAUDITLINK__" hidden="1">{"fdsup://Directions/FactSet Auditing Viewer?action=AUDIT_VALUE&amp;DB=129&amp;ID1=90431110&amp;VALUEID=04830&amp;SDATE=2009&amp;PERIODTYPE=ANN_STD&amp;SCFT=3&amp;window=popup_no_bar&amp;width=385&amp;height=120&amp;START_MAXIMIZED=FALSE&amp;creator=factset&amp;display_string=Audit"}</definedName>
    <definedName name="_272__FDSAUDITLINK__" hidden="1">{"fdsup://Directions/FactSet Auditing Viewer?action=AUDIT_VALUE&amp;DB=129&amp;ID1=90431110&amp;VALUEID=04830&amp;SDATE=2009&amp;PERIODTYPE=ANN_STD&amp;SCFT=3&amp;window=popup_no_bar&amp;width=385&amp;height=120&amp;START_MAXIMIZED=FALSE&amp;creator=factset&amp;display_string=Audit"}</definedName>
    <definedName name="_273__FDSAUDITLINK__" hidden="1">{"fdsup://Directions/FactSet Auditing Viewer?action=AUDIT_VALUE&amp;DB=129&amp;ID1=90431110&amp;VALUEID=04830&amp;SDATE=2008&amp;PERIODTYPE=ANN_STD&amp;SCFT=3&amp;window=popup_no_bar&amp;width=385&amp;height=120&amp;START_MAXIMIZED=FALSE&amp;creator=factset&amp;display_string=Audit"}</definedName>
    <definedName name="_274__FDSAUDITLINK__" hidden="1">{"fdsup://Directions/FactSet Auditing Viewer?action=AUDIT_VALUE&amp;DB=129&amp;ID1=90431110&amp;VALUEID=04830&amp;SDATE=2008&amp;PERIODTYPE=ANN_STD&amp;SCFT=3&amp;window=popup_no_bar&amp;width=385&amp;height=120&amp;START_MAXIMIZED=FALSE&amp;creator=factset&amp;display_string=Audit"}</definedName>
    <definedName name="_275__FDSAUDITLINK__" hidden="1">{"fdsup://Directions/FactSet Auditing Viewer?action=AUDIT_VALUE&amp;DB=129&amp;ID1=90431110&amp;VALUEID=04830&amp;SDATE=2007&amp;PERIODTYPE=ANN_STD&amp;SCFT=3&amp;window=popup_no_bar&amp;width=385&amp;height=120&amp;START_MAXIMIZED=FALSE&amp;creator=factset&amp;display_string=Audit"}</definedName>
    <definedName name="_276__FDSAUDITLINK__" hidden="1">{"fdsup://Directions/FactSet Auditing Viewer?action=AUDIT_VALUE&amp;DB=129&amp;ID1=90431110&amp;VALUEID=04830&amp;SDATE=2007&amp;PERIODTYPE=ANN_STD&amp;SCFT=3&amp;window=popup_no_bar&amp;width=385&amp;height=120&amp;START_MAXIMIZED=FALSE&amp;creator=factset&amp;display_string=Audit"}</definedName>
    <definedName name="_277__FDSAUDITLINK__" hidden="1">{"fdsup://Directions/FactSet Auditing Viewer?action=AUDIT_VALUE&amp;DB=129&amp;ID1=90431110&amp;VALUEID=04830&amp;SDATE=2006&amp;PERIODTYPE=ANN_STD&amp;SCFT=3&amp;window=popup_no_bar&amp;width=385&amp;height=120&amp;START_MAXIMIZED=FALSE&amp;creator=factset&amp;display_string=Audit"}</definedName>
    <definedName name="_278__FDSAUDITLINK__" hidden="1">{"fdsup://Directions/FactSet Auditing Viewer?action=AUDIT_VALUE&amp;DB=129&amp;ID1=90431110&amp;VALUEID=04830&amp;SDATE=2006&amp;PERIODTYPE=ANN_STD&amp;SCFT=3&amp;window=popup_no_bar&amp;width=385&amp;height=120&amp;START_MAXIMIZED=FALSE&amp;creator=factset&amp;display_string=Audit"}</definedName>
    <definedName name="_279__FDSAUDITLINK__" hidden="1">{"fdsup://Directions/FactSet Auditing Viewer?action=AUDIT_VALUE&amp;DB=129&amp;ID1=90431110&amp;VALUEID=04829&amp;SDATE=2010&amp;PERIODTYPE=ANN_STD&amp;SCFT=3&amp;window=popup_no_bar&amp;width=385&amp;height=120&amp;START_MAXIMIZED=FALSE&amp;creator=factset&amp;display_string=Audit"}</definedName>
    <definedName name="_28__FDSAUDITLINK__" hidden="1">{"fdsup://Directions/FactSet Auditing Viewer?action=AUDIT_VALUE&amp;DB=129&amp;ID1=468232&amp;VALUEID=02001&amp;SDATE=200701&amp;PERIODTYPE=SEMI_STD&amp;window=popup_no_bar&amp;width=385&amp;height=120&amp;START_MAXIMIZED=FALSE&amp;creator=factset&amp;display_string=Audit"}</definedName>
    <definedName name="_280__FDSAUDITLINK__" hidden="1">{"fdsup://Directions/FactSet Auditing Viewer?action=AUDIT_VALUE&amp;DB=129&amp;ID1=90431110&amp;VALUEID=04829&amp;SDATE=2010&amp;PERIODTYPE=ANN_STD&amp;SCFT=3&amp;window=popup_no_bar&amp;width=385&amp;height=120&amp;START_MAXIMIZED=FALSE&amp;creator=factset&amp;display_string=Audit"}</definedName>
    <definedName name="_281__FDSAUDITLINK__" hidden="1">{"fdsup://Directions/FactSet Auditing Viewer?action=AUDIT_VALUE&amp;DB=129&amp;ID1=90431110&amp;VALUEID=04829&amp;SDATE=2009&amp;PERIODTYPE=ANN_STD&amp;SCFT=3&amp;window=popup_no_bar&amp;width=385&amp;height=120&amp;START_MAXIMIZED=FALSE&amp;creator=factset&amp;display_string=Audit"}</definedName>
    <definedName name="_282__FDSAUDITLINK__" hidden="1">{"fdsup://Directions/FactSet Auditing Viewer?action=AUDIT_VALUE&amp;DB=129&amp;ID1=90431110&amp;VALUEID=04829&amp;SDATE=2009&amp;PERIODTYPE=ANN_STD&amp;SCFT=3&amp;window=popup_no_bar&amp;width=385&amp;height=120&amp;START_MAXIMIZED=FALSE&amp;creator=factset&amp;display_string=Audit"}</definedName>
    <definedName name="_283__FDSAUDITLINK__" hidden="1">{"fdsup://Directions/FactSet Auditing Viewer?action=AUDIT_VALUE&amp;DB=129&amp;ID1=90431110&amp;VALUEID=04829&amp;SDATE=2008&amp;PERIODTYPE=ANN_STD&amp;SCFT=3&amp;window=popup_no_bar&amp;width=385&amp;height=120&amp;START_MAXIMIZED=FALSE&amp;creator=factset&amp;display_string=Audit"}</definedName>
    <definedName name="_284__FDSAUDITLINK__" hidden="1">{"fdsup://Directions/FactSet Auditing Viewer?action=AUDIT_VALUE&amp;DB=129&amp;ID1=90431110&amp;VALUEID=04829&amp;SDATE=2008&amp;PERIODTYPE=ANN_STD&amp;SCFT=3&amp;window=popup_no_bar&amp;width=385&amp;height=120&amp;START_MAXIMIZED=FALSE&amp;creator=factset&amp;display_string=Audit"}</definedName>
    <definedName name="_285__FDSAUDITLINK__" hidden="1">{"fdsup://Directions/FactSet Auditing Viewer?action=AUDIT_VALUE&amp;DB=129&amp;ID1=90431110&amp;VALUEID=04829&amp;SDATE=2007&amp;PERIODTYPE=ANN_STD&amp;SCFT=3&amp;window=popup_no_bar&amp;width=385&amp;height=120&amp;START_MAXIMIZED=FALSE&amp;creator=factset&amp;display_string=Audit"}</definedName>
    <definedName name="_286__FDSAUDITLINK__" hidden="1">{"fdsup://Directions/FactSet Auditing Viewer?action=AUDIT_VALUE&amp;DB=129&amp;ID1=90431110&amp;VALUEID=04829&amp;SDATE=2007&amp;PERIODTYPE=ANN_STD&amp;SCFT=3&amp;window=popup_no_bar&amp;width=385&amp;height=120&amp;START_MAXIMIZED=FALSE&amp;creator=factset&amp;display_string=Audit"}</definedName>
    <definedName name="_287__FDSAUDITLINK__" hidden="1">{"fdsup://Directions/FactSet Auditing Viewer?action=AUDIT_VALUE&amp;DB=129&amp;ID1=90431110&amp;VALUEID=04829&amp;SDATE=2006&amp;PERIODTYPE=ANN_STD&amp;SCFT=3&amp;window=popup_no_bar&amp;width=385&amp;height=120&amp;START_MAXIMIZED=FALSE&amp;creator=factset&amp;display_string=Audit"}</definedName>
    <definedName name="_288__FDSAUDITLINK__" hidden="1">{"fdsup://Directions/FactSet Auditing Viewer?action=AUDIT_VALUE&amp;DB=129&amp;ID1=90431110&amp;VALUEID=04829&amp;SDATE=2006&amp;PERIODTYPE=ANN_STD&amp;SCFT=3&amp;window=popup_no_bar&amp;width=385&amp;height=120&amp;START_MAXIMIZED=FALSE&amp;creator=factset&amp;display_string=Audit"}</definedName>
    <definedName name="_289__FDSAUDITLINK__" hidden="1">{"fdsup://Directions/FactSet Auditing Viewer?action=AUDIT_VALUE&amp;DB=129&amp;ID1=90431110&amp;VALUEID=04828&amp;SDATE=2010&amp;PERIODTYPE=ANN_STD&amp;SCFT=3&amp;window=popup_no_bar&amp;width=385&amp;height=120&amp;START_MAXIMIZED=FALSE&amp;creator=factset&amp;display_string=Audit"}</definedName>
    <definedName name="_29__FDSAUDITLINK__" hidden="1">{"fdsup://Directions/FactSet Auditing Viewer?action=AUDIT_VALUE&amp;DB=129&amp;ID1=023740&amp;VALUEID=02001&amp;SDATE=201001&amp;PERIODTYPE=SEMI_STD&amp;window=popup_no_bar&amp;width=385&amp;height=120&amp;START_MAXIMIZED=FALSE&amp;creator=factset&amp;display_string=Audit"}</definedName>
    <definedName name="_290__FDSAUDITLINK__" hidden="1">{"fdsup://Directions/FactSet Auditing Viewer?action=AUDIT_VALUE&amp;DB=129&amp;ID1=90431110&amp;VALUEID=04828&amp;SDATE=2010&amp;PERIODTYPE=ANN_STD&amp;SCFT=3&amp;window=popup_no_bar&amp;width=385&amp;height=120&amp;START_MAXIMIZED=FALSE&amp;creator=factset&amp;display_string=Audit"}</definedName>
    <definedName name="_291__FDSAUDITLINK__" hidden="1">{"fdsup://Directions/FactSet Auditing Viewer?action=AUDIT_VALUE&amp;DB=129&amp;ID1=90431110&amp;VALUEID=04828&amp;SDATE=2009&amp;PERIODTYPE=ANN_STD&amp;SCFT=3&amp;window=popup_no_bar&amp;width=385&amp;height=120&amp;START_MAXIMIZED=FALSE&amp;creator=factset&amp;display_string=Audit"}</definedName>
    <definedName name="_292__FDSAUDITLINK__" hidden="1">{"fdsup://Directions/FactSet Auditing Viewer?action=AUDIT_VALUE&amp;DB=129&amp;ID1=90431110&amp;VALUEID=04828&amp;SDATE=2009&amp;PERIODTYPE=ANN_STD&amp;SCFT=3&amp;window=popup_no_bar&amp;width=385&amp;height=120&amp;START_MAXIMIZED=FALSE&amp;creator=factset&amp;display_string=Audit"}</definedName>
    <definedName name="_293__FDSAUDITLINK__" hidden="1">{"fdsup://Directions/FactSet Auditing Viewer?action=AUDIT_VALUE&amp;DB=129&amp;ID1=90431110&amp;VALUEID=04828&amp;SDATE=2008&amp;PERIODTYPE=ANN_STD&amp;SCFT=3&amp;window=popup_no_bar&amp;width=385&amp;height=120&amp;START_MAXIMIZED=FALSE&amp;creator=factset&amp;display_string=Audit"}</definedName>
    <definedName name="_294__FDSAUDITLINK__" hidden="1">{"fdsup://Directions/FactSet Auditing Viewer?action=AUDIT_VALUE&amp;DB=129&amp;ID1=90431110&amp;VALUEID=04828&amp;SDATE=2008&amp;PERIODTYPE=ANN_STD&amp;SCFT=3&amp;window=popup_no_bar&amp;width=385&amp;height=120&amp;START_MAXIMIZED=FALSE&amp;creator=factset&amp;display_string=Audit"}</definedName>
    <definedName name="_295__FDSAUDITLINK__" hidden="1">{"fdsup://Directions/FactSet Auditing Viewer?action=AUDIT_VALUE&amp;DB=129&amp;ID1=90431110&amp;VALUEID=04828&amp;SDATE=2007&amp;PERIODTYPE=ANN_STD&amp;SCFT=3&amp;window=popup_no_bar&amp;width=385&amp;height=120&amp;START_MAXIMIZED=FALSE&amp;creator=factset&amp;display_string=Audit"}</definedName>
    <definedName name="_296__FDSAUDITLINK__" hidden="1">{"fdsup://Directions/FactSet Auditing Viewer?action=AUDIT_VALUE&amp;DB=129&amp;ID1=90431110&amp;VALUEID=04828&amp;SDATE=2007&amp;PERIODTYPE=ANN_STD&amp;SCFT=3&amp;window=popup_no_bar&amp;width=385&amp;height=120&amp;START_MAXIMIZED=FALSE&amp;creator=factset&amp;display_string=Audit"}</definedName>
    <definedName name="_297__FDSAUDITLINK__" hidden="1">{"fdsup://Directions/FactSet Auditing Viewer?action=AUDIT_VALUE&amp;DB=129&amp;ID1=90431110&amp;VALUEID=04828&amp;SDATE=2006&amp;PERIODTYPE=ANN_STD&amp;SCFT=3&amp;window=popup_no_bar&amp;width=385&amp;height=120&amp;START_MAXIMIZED=FALSE&amp;creator=factset&amp;display_string=Audit"}</definedName>
    <definedName name="_298__FDSAUDITLINK__" hidden="1">{"fdsup://Directions/FactSet Auditing Viewer?action=AUDIT_VALUE&amp;DB=129&amp;ID1=90431110&amp;VALUEID=04828&amp;SDATE=2006&amp;PERIODTYPE=ANN_STD&amp;SCFT=3&amp;window=popup_no_bar&amp;width=385&amp;height=120&amp;START_MAXIMIZED=FALSE&amp;creator=factset&amp;display_string=Audit"}</definedName>
    <definedName name="_299__FDSAUDITLINK__" hidden="1">{"fdsup://Directions/FactSet Auditing Viewer?action=AUDIT_VALUE&amp;DB=129&amp;ID1=90431110&amp;VALUEID=04827&amp;SDATE=2010&amp;PERIODTYPE=ANN_STD&amp;SCFT=3&amp;window=popup_no_bar&amp;width=385&amp;height=120&amp;START_MAXIMIZED=FALSE&amp;creator=factset&amp;display_string=Audit"}</definedName>
    <definedName name="_2Q00">[2]WY!$BC$2:$BC$1044</definedName>
    <definedName name="_2Q01">[2]WY!$AW$2:$AW$1044</definedName>
    <definedName name="_2Q02">[2]WY!$AQ$2:$AQ$1044</definedName>
    <definedName name="_2Q03">[2]WY!$AJ$2:$AJ$1044</definedName>
    <definedName name="_2Q91">[2]WY!$DE$2:$DE$1044</definedName>
    <definedName name="_2Q92">[2]WY!$CY$2:$CY$1044</definedName>
    <definedName name="_2Q93">[2]WY!$CS$2:$CS$1044</definedName>
    <definedName name="_2Q94">[2]WY!$CM$2:$CM$1044</definedName>
    <definedName name="_2Q95">[2]WY!$CG$2:$CG$1044</definedName>
    <definedName name="_2Q96">[2]WY!$CA$2:$CA$1044</definedName>
    <definedName name="_2Q97">[2]WY!$BU$2:$BU$1044</definedName>
    <definedName name="_2Q98">[2]WY!$BO$2:$BO$1044</definedName>
    <definedName name="_2Q99">[2]WY!$BI$2:$BI$1044</definedName>
    <definedName name="_3__123Graph_ACHART_3I" hidden="1">[1]Acquisitions!$AO$4:$AU$4</definedName>
    <definedName name="_3__FDSAUDITLINK__" hidden="1">{"fdsup://Directions/FactSet Auditing Viewer?action=AUDIT_VALUE&amp;DB=129&amp;ID1=468232&amp;VALUEID=02001&amp;SDATE=200801&amp;PERIODTYPE=SEMI_STD&amp;window=popup_no_bar&amp;width=385&amp;height=120&amp;START_MAXIMIZED=FALSE&amp;creator=factset&amp;display_string=Audit"}</definedName>
    <definedName name="_30__FDSAUDITLINK__" hidden="1">{"fdsup://Directions/FactSet Auditing Viewer?action=AUDIT_VALUE&amp;DB=129&amp;ID1=474171&amp;VALUEID=02001&amp;SDATE=200801&amp;PERIODTYPE=SEMI_STD&amp;window=popup_no_bar&amp;width=385&amp;height=120&amp;START_MAXIMIZED=FALSE&amp;creator=factset&amp;display_string=Audit"}</definedName>
    <definedName name="_300__FDSAUDITLINK__" hidden="1">{"fdsup://Directions/FactSet Auditing Viewer?action=AUDIT_VALUE&amp;DB=129&amp;ID1=90431110&amp;VALUEID=04827&amp;SDATE=2010&amp;PERIODTYPE=ANN_STD&amp;SCFT=3&amp;window=popup_no_bar&amp;width=385&amp;height=120&amp;START_MAXIMIZED=FALSE&amp;creator=factset&amp;display_string=Audit"}</definedName>
    <definedName name="_301__FDSAUDITLINK__" hidden="1">{"fdsup://Directions/FactSet Auditing Viewer?action=AUDIT_VALUE&amp;DB=129&amp;ID1=90431110&amp;VALUEID=04827&amp;SDATE=2009&amp;PERIODTYPE=ANN_STD&amp;SCFT=3&amp;window=popup_no_bar&amp;width=385&amp;height=120&amp;START_MAXIMIZED=FALSE&amp;creator=factset&amp;display_string=Audit"}</definedName>
    <definedName name="_302__FDSAUDITLINK__" hidden="1">{"fdsup://Directions/FactSet Auditing Viewer?action=AUDIT_VALUE&amp;DB=129&amp;ID1=90431110&amp;VALUEID=04827&amp;SDATE=2009&amp;PERIODTYPE=ANN_STD&amp;SCFT=3&amp;window=popup_no_bar&amp;width=385&amp;height=120&amp;START_MAXIMIZED=FALSE&amp;creator=factset&amp;display_string=Audit"}</definedName>
    <definedName name="_303__FDSAUDITLINK__" hidden="1">{"fdsup://Directions/FactSet Auditing Viewer?action=AUDIT_VALUE&amp;DB=129&amp;ID1=90431110&amp;VALUEID=04827&amp;SDATE=2008&amp;PERIODTYPE=ANN_STD&amp;SCFT=3&amp;window=popup_no_bar&amp;width=385&amp;height=120&amp;START_MAXIMIZED=FALSE&amp;creator=factset&amp;display_string=Audit"}</definedName>
    <definedName name="_304__FDSAUDITLINK__" hidden="1">{"fdsup://Directions/FactSet Auditing Viewer?action=AUDIT_VALUE&amp;DB=129&amp;ID1=90431110&amp;VALUEID=04827&amp;SDATE=2008&amp;PERIODTYPE=ANN_STD&amp;SCFT=3&amp;window=popup_no_bar&amp;width=385&amp;height=120&amp;START_MAXIMIZED=FALSE&amp;creator=factset&amp;display_string=Audit"}</definedName>
    <definedName name="_305__FDSAUDITLINK__" hidden="1">{"fdsup://Directions/FactSet Auditing Viewer?action=AUDIT_VALUE&amp;DB=129&amp;ID1=90431110&amp;VALUEID=04827&amp;SDATE=2007&amp;PERIODTYPE=ANN_STD&amp;SCFT=3&amp;window=popup_no_bar&amp;width=385&amp;height=120&amp;START_MAXIMIZED=FALSE&amp;creator=factset&amp;display_string=Audit"}</definedName>
    <definedName name="_306__FDSAUDITLINK__" hidden="1">{"fdsup://Directions/FactSet Auditing Viewer?action=AUDIT_VALUE&amp;DB=129&amp;ID1=90431110&amp;VALUEID=04827&amp;SDATE=2007&amp;PERIODTYPE=ANN_STD&amp;SCFT=3&amp;window=popup_no_bar&amp;width=385&amp;height=120&amp;START_MAXIMIZED=FALSE&amp;creator=factset&amp;display_string=Audit"}</definedName>
    <definedName name="_307__FDSAUDITLINK__" hidden="1">{"fdsup://Directions/FactSet Auditing Viewer?action=AUDIT_VALUE&amp;DB=129&amp;ID1=90431110&amp;VALUEID=04827&amp;SDATE=2006&amp;PERIODTYPE=ANN_STD&amp;SCFT=3&amp;window=popup_no_bar&amp;width=385&amp;height=120&amp;START_MAXIMIZED=FALSE&amp;creator=factset&amp;display_string=Audit"}</definedName>
    <definedName name="_308__FDSAUDITLINK__" hidden="1">{"fdsup://Directions/FactSet Auditing Viewer?action=AUDIT_VALUE&amp;DB=129&amp;ID1=90431110&amp;VALUEID=04827&amp;SDATE=2006&amp;PERIODTYPE=ANN_STD&amp;SCFT=3&amp;window=popup_no_bar&amp;width=385&amp;height=120&amp;START_MAXIMIZED=FALSE&amp;creator=factset&amp;display_string=Audit"}</definedName>
    <definedName name="_309__FDSAUDITLINK__" hidden="1">{"fdsup://Directions/FactSet Auditing Viewer?action=AUDIT_VALUE&amp;DB=129&amp;ID1=90431110&amp;VALUEID=04826&amp;SDATE=2010&amp;PERIODTYPE=ANN_STD&amp;SCFT=3&amp;window=popup_no_bar&amp;width=385&amp;height=120&amp;START_MAXIMIZED=FALSE&amp;creator=factset&amp;display_string=Audit"}</definedName>
    <definedName name="_31__FDSAUDITLINK__" hidden="1">{"fdsup://Directions/FactSet Auditing Viewer?action=AUDIT_VALUE&amp;DB=129&amp;ID1=474171&amp;VALUEID=02001&amp;SDATE=200701&amp;PERIODTYPE=SEMI_STD&amp;window=popup_no_bar&amp;width=385&amp;height=120&amp;START_MAXIMIZED=FALSE&amp;creator=factset&amp;display_string=Audit"}</definedName>
    <definedName name="_310__FDSAUDITLINK__" hidden="1">{"fdsup://Directions/FactSet Auditing Viewer?action=AUDIT_VALUE&amp;DB=129&amp;ID1=90431110&amp;VALUEID=04826&amp;SDATE=2010&amp;PERIODTYPE=ANN_STD&amp;SCFT=3&amp;window=popup_no_bar&amp;width=385&amp;height=120&amp;START_MAXIMIZED=FALSE&amp;creator=factset&amp;display_string=Audit"}</definedName>
    <definedName name="_311__FDSAUDITLINK__" hidden="1">{"fdsup://Directions/FactSet Auditing Viewer?action=AUDIT_VALUE&amp;DB=129&amp;ID1=90431110&amp;VALUEID=04826&amp;SDATE=2009&amp;PERIODTYPE=ANN_STD&amp;SCFT=3&amp;window=popup_no_bar&amp;width=385&amp;height=120&amp;START_MAXIMIZED=FALSE&amp;creator=factset&amp;display_string=Audit"}</definedName>
    <definedName name="_312__FDSAUDITLINK__" hidden="1">{"fdsup://Directions/FactSet Auditing Viewer?action=AUDIT_VALUE&amp;DB=129&amp;ID1=90431110&amp;VALUEID=04826&amp;SDATE=2009&amp;PERIODTYPE=ANN_STD&amp;SCFT=3&amp;window=popup_no_bar&amp;width=385&amp;height=120&amp;START_MAXIMIZED=FALSE&amp;creator=factset&amp;display_string=Audit"}</definedName>
    <definedName name="_313__FDSAUDITLINK__" hidden="1">{"fdsup://Directions/FactSet Auditing Viewer?action=AUDIT_VALUE&amp;DB=129&amp;ID1=90431110&amp;VALUEID=04826&amp;SDATE=2008&amp;PERIODTYPE=ANN_STD&amp;SCFT=3&amp;window=popup_no_bar&amp;width=385&amp;height=120&amp;START_MAXIMIZED=FALSE&amp;creator=factset&amp;display_string=Audit"}</definedName>
    <definedName name="_314__FDSAUDITLINK__" hidden="1">{"fdsup://Directions/FactSet Auditing Viewer?action=AUDIT_VALUE&amp;DB=129&amp;ID1=90431110&amp;VALUEID=04826&amp;SDATE=2008&amp;PERIODTYPE=ANN_STD&amp;SCFT=3&amp;window=popup_no_bar&amp;width=385&amp;height=120&amp;START_MAXIMIZED=FALSE&amp;creator=factset&amp;display_string=Audit"}</definedName>
    <definedName name="_315__FDSAUDITLINK__" hidden="1">{"fdsup://Directions/FactSet Auditing Viewer?action=AUDIT_VALUE&amp;DB=129&amp;ID1=90431110&amp;VALUEID=04826&amp;SDATE=2007&amp;PERIODTYPE=ANN_STD&amp;SCFT=3&amp;window=popup_no_bar&amp;width=385&amp;height=120&amp;START_MAXIMIZED=FALSE&amp;creator=factset&amp;display_string=Audit"}</definedName>
    <definedName name="_316__FDSAUDITLINK__" hidden="1">{"fdsup://Directions/FactSet Auditing Viewer?action=AUDIT_VALUE&amp;DB=129&amp;ID1=90431110&amp;VALUEID=04826&amp;SDATE=2007&amp;PERIODTYPE=ANN_STD&amp;SCFT=3&amp;window=popup_no_bar&amp;width=385&amp;height=120&amp;START_MAXIMIZED=FALSE&amp;creator=factset&amp;display_string=Audit"}</definedName>
    <definedName name="_317__FDSAUDITLINK__" hidden="1">{"fdsup://Directions/FactSet Auditing Viewer?action=AUDIT_VALUE&amp;DB=129&amp;ID1=90431110&amp;VALUEID=04826&amp;SDATE=2006&amp;PERIODTYPE=ANN_STD&amp;SCFT=3&amp;window=popup_no_bar&amp;width=385&amp;height=120&amp;START_MAXIMIZED=FALSE&amp;creator=factset&amp;display_string=Audit"}</definedName>
    <definedName name="_318__FDSAUDITLINK__" hidden="1">{"fdsup://Directions/FactSet Auditing Viewer?action=AUDIT_VALUE&amp;DB=129&amp;ID1=90431110&amp;VALUEID=04826&amp;SDATE=2006&amp;PERIODTYPE=ANN_STD&amp;SCFT=3&amp;window=popup_no_bar&amp;width=385&amp;height=120&amp;START_MAXIMIZED=FALSE&amp;creator=factset&amp;display_string=Audit"}</definedName>
    <definedName name="_319__FDSAUDITLINK__" hidden="1">{"fdsup://Directions/FactSet Auditing Viewer?action=AUDIT_VALUE&amp;DB=129&amp;ID1=90431110&amp;VALUEID=04825&amp;SDATE=2010&amp;PERIODTYPE=ANN_STD&amp;SCFT=3&amp;window=popup_no_bar&amp;width=385&amp;height=120&amp;START_MAXIMIZED=FALSE&amp;creator=factset&amp;display_string=Audit"}</definedName>
    <definedName name="_32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320__FDSAUDITLINK__" hidden="1">{"fdsup://Directions/FactSet Auditing Viewer?action=AUDIT_VALUE&amp;DB=129&amp;ID1=90431110&amp;VALUEID=04825&amp;SDATE=2010&amp;PERIODTYPE=ANN_STD&amp;SCFT=3&amp;window=popup_no_bar&amp;width=385&amp;height=120&amp;START_MAXIMIZED=FALSE&amp;creator=factset&amp;display_string=Audit"}</definedName>
    <definedName name="_321__FDSAUDITLINK__" hidden="1">{"fdsup://Directions/FactSet Auditing Viewer?action=AUDIT_VALUE&amp;DB=129&amp;ID1=90431110&amp;VALUEID=04825&amp;SDATE=2009&amp;PERIODTYPE=ANN_STD&amp;SCFT=3&amp;window=popup_no_bar&amp;width=385&amp;height=120&amp;START_MAXIMIZED=FALSE&amp;creator=factset&amp;display_string=Audit"}</definedName>
    <definedName name="_322__FDSAUDITLINK__" hidden="1">{"fdsup://Directions/FactSet Auditing Viewer?action=AUDIT_VALUE&amp;DB=129&amp;ID1=90431110&amp;VALUEID=04825&amp;SDATE=2009&amp;PERIODTYPE=ANN_STD&amp;SCFT=3&amp;window=popup_no_bar&amp;width=385&amp;height=120&amp;START_MAXIMIZED=FALSE&amp;creator=factset&amp;display_string=Audit"}</definedName>
    <definedName name="_323__FDSAUDITLINK__" hidden="1">{"fdsup://Directions/FactSet Auditing Viewer?action=AUDIT_VALUE&amp;DB=129&amp;ID1=90431110&amp;VALUEID=04825&amp;SDATE=2008&amp;PERIODTYPE=ANN_STD&amp;SCFT=3&amp;window=popup_no_bar&amp;width=385&amp;height=120&amp;START_MAXIMIZED=FALSE&amp;creator=factset&amp;display_string=Audit"}</definedName>
    <definedName name="_324__FDSAUDITLINK__" hidden="1">{"fdsup://Directions/FactSet Auditing Viewer?action=AUDIT_VALUE&amp;DB=129&amp;ID1=90431110&amp;VALUEID=04825&amp;SDATE=2008&amp;PERIODTYPE=ANN_STD&amp;SCFT=3&amp;window=popup_no_bar&amp;width=385&amp;height=120&amp;START_MAXIMIZED=FALSE&amp;creator=factset&amp;display_string=Audit"}</definedName>
    <definedName name="_325__FDSAUDITLINK__" hidden="1">{"fdsup://Directions/FactSet Auditing Viewer?action=AUDIT_VALUE&amp;DB=129&amp;ID1=90431110&amp;VALUEID=04825&amp;SDATE=2007&amp;PERIODTYPE=ANN_STD&amp;SCFT=3&amp;window=popup_no_bar&amp;width=385&amp;height=120&amp;START_MAXIMIZED=FALSE&amp;creator=factset&amp;display_string=Audit"}</definedName>
    <definedName name="_326__FDSAUDITLINK__" hidden="1">{"fdsup://Directions/FactSet Auditing Viewer?action=AUDIT_VALUE&amp;DB=129&amp;ID1=90431110&amp;VALUEID=04825&amp;SDATE=2007&amp;PERIODTYPE=ANN_STD&amp;SCFT=3&amp;window=popup_no_bar&amp;width=385&amp;height=120&amp;START_MAXIMIZED=FALSE&amp;creator=factset&amp;display_string=Audit"}</definedName>
    <definedName name="_327__FDSAUDITLINK__" hidden="1">{"fdsup://Directions/FactSet Auditing Viewer?action=AUDIT_VALUE&amp;DB=129&amp;ID1=90431110&amp;VALUEID=04825&amp;SDATE=2006&amp;PERIODTYPE=ANN_STD&amp;SCFT=3&amp;window=popup_no_bar&amp;width=385&amp;height=120&amp;START_MAXIMIZED=FALSE&amp;creator=factset&amp;display_string=Audit"}</definedName>
    <definedName name="_328__FDSAUDITLINK__" hidden="1">{"fdsup://Directions/FactSet Auditing Viewer?action=AUDIT_VALUE&amp;DB=129&amp;ID1=90431110&amp;VALUEID=04825&amp;SDATE=2006&amp;PERIODTYPE=ANN_STD&amp;SCFT=3&amp;window=popup_no_bar&amp;width=385&amp;height=120&amp;START_MAXIMIZED=FALSE&amp;creator=factset&amp;display_string=Audit"}</definedName>
    <definedName name="_329__FDSAUDITLINK__" hidden="1">{"fdsup://Directions/FactSet Auditing Viewer?action=AUDIT_VALUE&amp;DB=129&amp;ID1=90431110&amp;VALUEID=04151&amp;SDATE=2010&amp;PERIODTYPE=ANN_STD&amp;SCFT=3&amp;window=popup_no_bar&amp;width=385&amp;height=120&amp;START_MAXIMIZED=FALSE&amp;creator=factset&amp;display_string=Audit"}</definedName>
    <definedName name="_33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330__FDSAUDITLINK__" hidden="1">{"fdsup://Directions/FactSet Auditing Viewer?action=AUDIT_VALUE&amp;DB=129&amp;ID1=90431110&amp;VALUEID=04151&amp;SDATE=2010&amp;PERIODTYPE=ANN_STD&amp;SCFT=3&amp;window=popup_no_bar&amp;width=385&amp;height=120&amp;START_MAXIMIZED=FALSE&amp;creator=factset&amp;display_string=Audit"}</definedName>
    <definedName name="_331__FDSAUDITLINK__" hidden="1">{"fdsup://Directions/FactSet Auditing Viewer?action=AUDIT_VALUE&amp;DB=129&amp;ID1=90431110&amp;VALUEID=04151&amp;SDATE=2009&amp;PERIODTYPE=ANN_STD&amp;SCFT=3&amp;window=popup_no_bar&amp;width=385&amp;height=120&amp;START_MAXIMIZED=FALSE&amp;creator=factset&amp;display_string=Audit"}</definedName>
    <definedName name="_332__FDSAUDITLINK__" hidden="1">{"fdsup://Directions/FactSet Auditing Viewer?action=AUDIT_VALUE&amp;DB=129&amp;ID1=90431110&amp;VALUEID=04151&amp;SDATE=2009&amp;PERIODTYPE=ANN_STD&amp;SCFT=3&amp;window=popup_no_bar&amp;width=385&amp;height=120&amp;START_MAXIMIZED=FALSE&amp;creator=factset&amp;display_string=Audit"}</definedName>
    <definedName name="_333__FDSAUDITLINK__" hidden="1">{"fdsup://Directions/FactSet Auditing Viewer?action=AUDIT_VALUE&amp;DB=129&amp;ID1=90431110&amp;VALUEID=04151&amp;SDATE=2008&amp;PERIODTYPE=ANN_STD&amp;SCFT=3&amp;window=popup_no_bar&amp;width=385&amp;height=120&amp;START_MAXIMIZED=FALSE&amp;creator=factset&amp;display_string=Audit"}</definedName>
    <definedName name="_334__FDSAUDITLINK__" hidden="1">{"fdsup://Directions/FactSet Auditing Viewer?action=AUDIT_VALUE&amp;DB=129&amp;ID1=90431110&amp;VALUEID=04151&amp;SDATE=2008&amp;PERIODTYPE=ANN_STD&amp;SCFT=3&amp;window=popup_no_bar&amp;width=385&amp;height=120&amp;START_MAXIMIZED=FALSE&amp;creator=factset&amp;display_string=Audit"}</definedName>
    <definedName name="_335__FDSAUDITLINK__" hidden="1">{"fdsup://Directions/FactSet Auditing Viewer?action=AUDIT_VALUE&amp;DB=129&amp;ID1=90431110&amp;VALUEID=04151&amp;SDATE=2007&amp;PERIODTYPE=ANN_STD&amp;SCFT=3&amp;window=popup_no_bar&amp;width=385&amp;height=120&amp;START_MAXIMIZED=FALSE&amp;creator=factset&amp;display_string=Audit"}</definedName>
    <definedName name="_336__FDSAUDITLINK__" hidden="1">{"fdsup://Directions/FactSet Auditing Viewer?action=AUDIT_VALUE&amp;DB=129&amp;ID1=90431110&amp;VALUEID=04151&amp;SDATE=2007&amp;PERIODTYPE=ANN_STD&amp;SCFT=3&amp;window=popup_no_bar&amp;width=385&amp;height=120&amp;START_MAXIMIZED=FALSE&amp;creator=factset&amp;display_string=Audit"}</definedName>
    <definedName name="_337__FDSAUDITLINK__" hidden="1">{"fdsup://Directions/FactSet Auditing Viewer?action=AUDIT_VALUE&amp;DB=129&amp;ID1=90431110&amp;VALUEID=04151&amp;SDATE=2006&amp;PERIODTYPE=ANN_STD&amp;SCFT=3&amp;window=popup_no_bar&amp;width=385&amp;height=120&amp;START_MAXIMIZED=FALSE&amp;creator=factset&amp;display_string=Audit"}</definedName>
    <definedName name="_338__FDSAUDITLINK__" hidden="1">{"fdsup://Directions/FactSet Auditing Viewer?action=AUDIT_VALUE&amp;DB=129&amp;ID1=90431110&amp;VALUEID=04151&amp;SDATE=2006&amp;PERIODTYPE=ANN_STD&amp;SCFT=3&amp;window=popup_no_bar&amp;width=385&amp;height=120&amp;START_MAXIMIZED=FALSE&amp;creator=factset&amp;display_string=Audit"}</definedName>
    <definedName name="_339__FDSAUDITLINK__" hidden="1">{"fdsup://Directions/FactSet Auditing Viewer?action=AUDIT_VALUE&amp;DB=129&amp;ID1=90431110&amp;VALUEID=04050&amp;SDATE=2010&amp;PERIODTYPE=ANN_STD&amp;SCFT=3&amp;window=popup_no_bar&amp;width=385&amp;height=120&amp;START_MAXIMIZED=FALSE&amp;creator=factset&amp;display_string=Audit"}</definedName>
    <definedName name="_34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340__FDSAUDITLINK__" hidden="1">{"fdsup://Directions/FactSet Auditing Viewer?action=AUDIT_VALUE&amp;DB=129&amp;ID1=90431110&amp;VALUEID=04049&amp;SDATE=2010&amp;PERIODTYPE=ANN_STD&amp;SCFT=3&amp;window=popup_no_bar&amp;width=385&amp;height=120&amp;START_MAXIMIZED=FALSE&amp;creator=factset&amp;display_string=Audit"}</definedName>
    <definedName name="_341__FDSAUDITLINK__" hidden="1">{"fdsup://Directions/FactSet Auditing Viewer?action=AUDIT_VALUE&amp;DB=129&amp;ID1=90431110&amp;VALUEID=04050&amp;SDATE=2010&amp;PERIODTYPE=ANN_STD&amp;SCFT=3&amp;window=popup_no_bar&amp;width=385&amp;height=120&amp;START_MAXIMIZED=FALSE&amp;creator=factset&amp;display_string=Audit"}</definedName>
    <definedName name="_342__FDSAUDITLINK__" hidden="1">{"fdsup://Directions/FactSet Auditing Viewer?action=AUDIT_VALUE&amp;DB=129&amp;ID1=90431110&amp;VALUEID=04049&amp;SDATE=2010&amp;PERIODTYPE=ANN_STD&amp;SCFT=3&amp;window=popup_no_bar&amp;width=385&amp;height=120&amp;START_MAXIMIZED=FALSE&amp;creator=factset&amp;display_string=Audit"}</definedName>
    <definedName name="_343__FDSAUDITLINK__" hidden="1">{"fdsup://Directions/FactSet Auditing Viewer?action=AUDIT_VALUE&amp;DB=129&amp;ID1=90431110&amp;VALUEID=04050&amp;SDATE=2009&amp;PERIODTYPE=ANN_STD&amp;SCFT=3&amp;window=popup_no_bar&amp;width=385&amp;height=120&amp;START_MAXIMIZED=FALSE&amp;creator=factset&amp;display_string=Audit"}</definedName>
    <definedName name="_344__FDSAUDITLINK__" hidden="1">{"fdsup://Directions/FactSet Auditing Viewer?action=AUDIT_VALUE&amp;DB=129&amp;ID1=90431110&amp;VALUEID=04049&amp;SDATE=2009&amp;PERIODTYPE=ANN_STD&amp;SCFT=3&amp;window=popup_no_bar&amp;width=385&amp;height=120&amp;START_MAXIMIZED=FALSE&amp;creator=factset&amp;display_string=Audit"}</definedName>
    <definedName name="_345__FDSAUDITLINK__" hidden="1">{"fdsup://Directions/FactSet Auditing Viewer?action=AUDIT_VALUE&amp;DB=129&amp;ID1=90431110&amp;VALUEID=04050&amp;SDATE=2009&amp;PERIODTYPE=ANN_STD&amp;SCFT=3&amp;window=popup_no_bar&amp;width=385&amp;height=120&amp;START_MAXIMIZED=FALSE&amp;creator=factset&amp;display_string=Audit"}</definedName>
    <definedName name="_346__FDSAUDITLINK__" hidden="1">{"fdsup://Directions/FactSet Auditing Viewer?action=AUDIT_VALUE&amp;DB=129&amp;ID1=90431110&amp;VALUEID=04049&amp;SDATE=2009&amp;PERIODTYPE=ANN_STD&amp;SCFT=3&amp;window=popup_no_bar&amp;width=385&amp;height=120&amp;START_MAXIMIZED=FALSE&amp;creator=factset&amp;display_string=Audit"}</definedName>
    <definedName name="_347__FDSAUDITLINK__" hidden="1">{"fdsup://Directions/FactSet Auditing Viewer?action=AUDIT_VALUE&amp;DB=129&amp;ID1=90431110&amp;VALUEID=04050&amp;SDATE=2008&amp;PERIODTYPE=ANN_STD&amp;SCFT=3&amp;window=popup_no_bar&amp;width=385&amp;height=120&amp;START_MAXIMIZED=FALSE&amp;creator=factset&amp;display_string=Audit"}</definedName>
    <definedName name="_348__FDSAUDITLINK__" hidden="1">{"fdsup://Directions/FactSet Auditing Viewer?action=AUDIT_VALUE&amp;DB=129&amp;ID1=90431110&amp;VALUEID=04049&amp;SDATE=2008&amp;PERIODTYPE=ANN_STD&amp;SCFT=3&amp;window=popup_no_bar&amp;width=385&amp;height=120&amp;START_MAXIMIZED=FALSE&amp;creator=factset&amp;display_string=Audit"}</definedName>
    <definedName name="_349__FDSAUDITLINK__" hidden="1">{"fdsup://Directions/FactSet Auditing Viewer?action=AUDIT_VALUE&amp;DB=129&amp;ID1=90431110&amp;VALUEID=04050&amp;SDATE=2008&amp;PERIODTYPE=ANN_STD&amp;SCFT=3&amp;window=popup_no_bar&amp;width=385&amp;height=120&amp;START_MAXIMIZED=FALSE&amp;creator=factset&amp;display_string=Audit"}</definedName>
    <definedName name="_35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350__FDSAUDITLINK__" hidden="1">{"fdsup://Directions/FactSet Auditing Viewer?action=AUDIT_VALUE&amp;DB=129&amp;ID1=90431110&amp;VALUEID=04049&amp;SDATE=2008&amp;PERIODTYPE=ANN_STD&amp;SCFT=3&amp;window=popup_no_bar&amp;width=385&amp;height=120&amp;START_MAXIMIZED=FALSE&amp;creator=factset&amp;display_string=Audit"}</definedName>
    <definedName name="_351__FDSAUDITLINK__" hidden="1">{"fdsup://Directions/FactSet Auditing Viewer?action=AUDIT_VALUE&amp;DB=129&amp;ID1=90431110&amp;VALUEID=04050&amp;SDATE=2007&amp;PERIODTYPE=ANN_STD&amp;SCFT=3&amp;window=popup_no_bar&amp;width=385&amp;height=120&amp;START_MAXIMIZED=FALSE&amp;creator=factset&amp;display_string=Audit"}</definedName>
    <definedName name="_352__FDSAUDITLINK__" hidden="1">{"fdsup://Directions/FactSet Auditing Viewer?action=AUDIT_VALUE&amp;DB=129&amp;ID1=90431110&amp;VALUEID=04049&amp;SDATE=2007&amp;PERIODTYPE=ANN_STD&amp;SCFT=3&amp;window=popup_no_bar&amp;width=385&amp;height=120&amp;START_MAXIMIZED=FALSE&amp;creator=factset&amp;display_string=Audit"}</definedName>
    <definedName name="_353__FDSAUDITLINK__" hidden="1">{"fdsup://Directions/FactSet Auditing Viewer?action=AUDIT_VALUE&amp;DB=129&amp;ID1=90431110&amp;VALUEID=04050&amp;SDATE=2007&amp;PERIODTYPE=ANN_STD&amp;SCFT=3&amp;window=popup_no_bar&amp;width=385&amp;height=120&amp;START_MAXIMIZED=FALSE&amp;creator=factset&amp;display_string=Audit"}</definedName>
    <definedName name="_354__FDSAUDITLINK__" hidden="1">{"fdsup://Directions/FactSet Auditing Viewer?action=AUDIT_VALUE&amp;DB=129&amp;ID1=90431110&amp;VALUEID=04049&amp;SDATE=2007&amp;PERIODTYPE=ANN_STD&amp;SCFT=3&amp;window=popup_no_bar&amp;width=385&amp;height=120&amp;START_MAXIMIZED=FALSE&amp;creator=factset&amp;display_string=Audit"}</definedName>
    <definedName name="_355__FDSAUDITLINK__" hidden="1">{"fdsup://Directions/FactSet Auditing Viewer?action=AUDIT_VALUE&amp;DB=129&amp;ID1=90431110&amp;VALUEID=04049&amp;SDATE=2006&amp;PERIODTYPE=ANN_STD&amp;SCFT=3&amp;window=popup_no_bar&amp;width=385&amp;height=120&amp;START_MAXIMIZED=FALSE&amp;creator=factset&amp;display_string=Audit"}</definedName>
    <definedName name="_356__FDSAUDITLINK__" hidden="1">{"fdsup://Directions/FactSet Auditing Viewer?action=AUDIT_VALUE&amp;DB=129&amp;ID1=90431110&amp;VALUEID=04001&amp;SDATE=2010&amp;PERIODTYPE=ANN_STD&amp;SCFT=3&amp;window=popup_no_bar&amp;width=385&amp;height=120&amp;START_MAXIMIZED=FALSE&amp;creator=factset&amp;display_string=Audit"}</definedName>
    <definedName name="_357__FDSAUDITLINK__" hidden="1">{"fdsup://Directions/FactSet Auditing Viewer?action=AUDIT_VALUE&amp;DB=129&amp;ID1=90431110&amp;VALUEID=04001&amp;SDATE=2010&amp;PERIODTYPE=ANN_STD&amp;SCFT=3&amp;window=popup_no_bar&amp;width=385&amp;height=120&amp;START_MAXIMIZED=FALSE&amp;creator=factset&amp;display_string=Audit"}</definedName>
    <definedName name="_358__FDSAUDITLINK__" hidden="1">{"fdsup://Directions/FactSet Auditing Viewer?action=AUDIT_VALUE&amp;DB=129&amp;ID1=90431110&amp;VALUEID=04001&amp;SDATE=2009&amp;PERIODTYPE=ANN_STD&amp;SCFT=3&amp;window=popup_no_bar&amp;width=385&amp;height=120&amp;START_MAXIMIZED=FALSE&amp;creator=factset&amp;display_string=Audit"}</definedName>
    <definedName name="_359__FDSAUDITLINK__" hidden="1">{"fdsup://Directions/FactSet Auditing Viewer?action=AUDIT_VALUE&amp;DB=129&amp;ID1=90431110&amp;VALUEID=04001&amp;SDATE=2009&amp;PERIODTYPE=ANN_STD&amp;SCFT=3&amp;window=popup_no_bar&amp;width=385&amp;height=120&amp;START_MAXIMIZED=FALSE&amp;creator=factset&amp;display_string=Audit"}</definedName>
    <definedName name="_36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360__FDSAUDITLINK__" hidden="1">{"fdsup://Directions/FactSet Auditing Viewer?action=AUDIT_VALUE&amp;DB=129&amp;ID1=90431110&amp;VALUEID=04001&amp;SDATE=2008&amp;PERIODTYPE=ANN_STD&amp;SCFT=3&amp;window=popup_no_bar&amp;width=385&amp;height=120&amp;START_MAXIMIZED=FALSE&amp;creator=factset&amp;display_string=Audit"}</definedName>
    <definedName name="_361__FDSAUDITLINK__" hidden="1">{"fdsup://Directions/FactSet Auditing Viewer?action=AUDIT_VALUE&amp;DB=129&amp;ID1=90431110&amp;VALUEID=04001&amp;SDATE=2008&amp;PERIODTYPE=ANN_STD&amp;SCFT=3&amp;window=popup_no_bar&amp;width=385&amp;height=120&amp;START_MAXIMIZED=FALSE&amp;creator=factset&amp;display_string=Audit"}</definedName>
    <definedName name="_362__FDSAUDITLINK__" hidden="1">{"fdsup://Directions/FactSet Auditing Viewer?action=AUDIT_VALUE&amp;DB=129&amp;ID1=90431110&amp;VALUEID=04001&amp;SDATE=2007&amp;PERIODTYPE=ANN_STD&amp;SCFT=3&amp;window=popup_no_bar&amp;width=385&amp;height=120&amp;START_MAXIMIZED=FALSE&amp;creator=factset&amp;display_string=Audit"}</definedName>
    <definedName name="_363__FDSAUDITLINK__" hidden="1">{"fdsup://Directions/FactSet Auditing Viewer?action=AUDIT_VALUE&amp;DB=129&amp;ID1=90431110&amp;VALUEID=04001&amp;SDATE=2007&amp;PERIODTYPE=ANN_STD&amp;SCFT=3&amp;window=popup_no_bar&amp;width=385&amp;height=120&amp;START_MAXIMIZED=FALSE&amp;creator=factset&amp;display_string=Audit"}</definedName>
    <definedName name="_364__FDSAUDITLINK__" hidden="1">{"fdsup://Directions/FactSet Auditing Viewer?action=AUDIT_VALUE&amp;DB=129&amp;ID1=90431110&amp;VALUEID=04001&amp;SDATE=2006&amp;PERIODTYPE=ANN_STD&amp;SCFT=3&amp;window=popup_no_bar&amp;width=385&amp;height=120&amp;START_MAXIMIZED=FALSE&amp;creator=factset&amp;display_string=Audit"}</definedName>
    <definedName name="_365__FDSAUDITLINK__" hidden="1">{"fdsup://Directions/FactSet Auditing Viewer?action=AUDIT_VALUE&amp;DB=129&amp;ID1=90431110&amp;VALUEID=04001&amp;SDATE=2006&amp;PERIODTYPE=ANN_STD&amp;SCFT=3&amp;window=popup_no_bar&amp;width=385&amp;height=120&amp;START_MAXIMIZED=FALSE&amp;creator=factset&amp;display_string=Audit"}</definedName>
    <definedName name="_366__FDSAUDITLINK__" hidden="1">{"fdsup://Directions/FactSet Auditing Viewer?action=AUDIT_VALUE&amp;DB=129&amp;ID1=97809710&amp;VALUEID=04821&amp;SDATE=2009&amp;PERIODTYPE=ANN_STD&amp;SCFT=3&amp;window=popup_no_bar&amp;width=385&amp;height=120&amp;START_MAXIMIZED=FALSE&amp;creator=factset&amp;display_string=Audit"}</definedName>
    <definedName name="_367__FDSAUDITLINK__" hidden="1">{"fdsup://Directions/FactSet Auditing Viewer?action=AUDIT_VALUE&amp;DB=129&amp;ID1=97809710&amp;VALUEID=04821&amp;SDATE=2009&amp;PERIODTYPE=ANN_STD&amp;SCFT=3&amp;window=popup_no_bar&amp;width=385&amp;height=120&amp;START_MAXIMIZED=FALSE&amp;creator=factset&amp;display_string=Audit"}</definedName>
    <definedName name="_368__FDSAUDITLINK__" hidden="1">{"fdsup://Directions/FactSet Auditing Viewer?action=AUDIT_VALUE&amp;DB=129&amp;ID1=97809710&amp;VALUEID=04821&amp;SDATE=2008&amp;PERIODTYPE=ANN_STD&amp;SCFT=3&amp;window=popup_no_bar&amp;width=385&amp;height=120&amp;START_MAXIMIZED=FALSE&amp;creator=factset&amp;display_string=Audit"}</definedName>
    <definedName name="_369__FDSAUDITLINK__" hidden="1">{"fdsup://Directions/FactSet Auditing Viewer?action=AUDIT_VALUE&amp;DB=129&amp;ID1=97809710&amp;VALUEID=04821&amp;SDATE=2008&amp;PERIODTYPE=ANN_STD&amp;SCFT=3&amp;window=popup_no_bar&amp;width=385&amp;height=120&amp;START_MAXIMIZED=FALSE&amp;creator=factset&amp;display_string=Audit"}</definedName>
    <definedName name="_37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370__FDSAUDITLINK__" hidden="1">{"fdsup://Directions/FactSet Auditing Viewer?action=AUDIT_VALUE&amp;DB=129&amp;ID1=97809710&amp;VALUEID=04701&amp;SDATE=2010&amp;PERIODTYPE=ANN_STD&amp;SCFT=3&amp;window=popup_no_bar&amp;width=385&amp;height=120&amp;START_MAXIMIZED=FALSE&amp;creator=factset&amp;display_string=Audit"}</definedName>
    <definedName name="_371__FDSAUDITLINK__" hidden="1">{"fdsup://Directions/FactSet Auditing Viewer?action=AUDIT_VALUE&amp;DB=129&amp;ID1=97809710&amp;VALUEID=04701&amp;SDATE=2010&amp;PERIODTYPE=ANN_STD&amp;SCFT=3&amp;window=popup_no_bar&amp;width=385&amp;height=120&amp;START_MAXIMIZED=FALSE&amp;creator=factset&amp;display_string=Audit"}</definedName>
    <definedName name="_372__FDSAUDITLINK__" hidden="1">{"fdsup://Directions/FactSet Auditing Viewer?action=AUDIT_VALUE&amp;DB=129&amp;ID1=97809710&amp;VALUEID=04701&amp;SDATE=2009&amp;PERIODTYPE=ANN_STD&amp;SCFT=3&amp;window=popup_no_bar&amp;width=385&amp;height=120&amp;START_MAXIMIZED=FALSE&amp;creator=factset&amp;display_string=Audit"}</definedName>
    <definedName name="_373__FDSAUDITLINK__" hidden="1">{"fdsup://Directions/FactSet Auditing Viewer?action=AUDIT_VALUE&amp;DB=129&amp;ID1=97809710&amp;VALUEID=04701&amp;SDATE=2009&amp;PERIODTYPE=ANN_STD&amp;SCFT=3&amp;window=popup_no_bar&amp;width=385&amp;height=120&amp;START_MAXIMIZED=FALSE&amp;creator=factset&amp;display_string=Audit"}</definedName>
    <definedName name="_374__FDSAUDITLINK__" hidden="1">{"fdsup://Directions/FactSet Auditing Viewer?action=AUDIT_VALUE&amp;DB=129&amp;ID1=97809710&amp;VALUEID=04701&amp;SDATE=2008&amp;PERIODTYPE=ANN_STD&amp;SCFT=3&amp;window=popup_no_bar&amp;width=385&amp;height=120&amp;START_MAXIMIZED=FALSE&amp;creator=factset&amp;display_string=Audit"}</definedName>
    <definedName name="_375__FDSAUDITLINK__" hidden="1">{"fdsup://Directions/FactSet Auditing Viewer?action=AUDIT_VALUE&amp;DB=129&amp;ID1=97809710&amp;VALUEID=04701&amp;SDATE=2008&amp;PERIODTYPE=ANN_STD&amp;SCFT=3&amp;window=popup_no_bar&amp;width=385&amp;height=120&amp;START_MAXIMIZED=FALSE&amp;creator=factset&amp;display_string=Audit"}</definedName>
    <definedName name="_376__FDSAUDITLINK__" hidden="1">{"fdsup://Directions/FactSet Auditing Viewer?action=AUDIT_VALUE&amp;DB=129&amp;ID1=97809710&amp;VALUEID=04701&amp;SDATE=2007&amp;PERIODTYPE=ANN_STD&amp;SCFT=3&amp;window=popup_no_bar&amp;width=385&amp;height=120&amp;START_MAXIMIZED=FALSE&amp;creator=factset&amp;display_string=Audit"}</definedName>
    <definedName name="_377__FDSAUDITLINK__" hidden="1">{"fdsup://Directions/FactSet Auditing Viewer?action=AUDIT_VALUE&amp;DB=129&amp;ID1=97809710&amp;VALUEID=04701&amp;SDATE=2007&amp;PERIODTYPE=ANN_STD&amp;SCFT=3&amp;window=popup_no_bar&amp;width=385&amp;height=120&amp;START_MAXIMIZED=FALSE&amp;creator=factset&amp;display_string=Audit"}</definedName>
    <definedName name="_378__FDSAUDITLINK__" hidden="1">{"fdsup://Directions/FactSet Auditing Viewer?action=AUDIT_VALUE&amp;DB=129&amp;ID1=97809710&amp;VALUEID=04701&amp;SDATE=2006&amp;PERIODTYPE=ANN_STD&amp;SCFT=3&amp;window=popup_no_bar&amp;width=385&amp;height=120&amp;START_MAXIMIZED=FALSE&amp;creator=factset&amp;display_string=Audit"}</definedName>
    <definedName name="_379__FDSAUDITLINK__" hidden="1">{"fdsup://Directions/FactSet Auditing Viewer?action=AUDIT_VALUE&amp;DB=129&amp;ID1=97809710&amp;VALUEID=04701&amp;SDATE=2006&amp;PERIODTYPE=ANN_STD&amp;SCFT=3&amp;window=popup_no_bar&amp;width=385&amp;height=120&amp;START_MAXIMIZED=FALSE&amp;creator=factset&amp;display_string=Audit"}</definedName>
    <definedName name="_38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380__FDSAUDITLINK__" hidden="1">{"fdsup://Directions/FactSet Auditing Viewer?action=AUDIT_VALUE&amp;DB=129&amp;ID1=97809710&amp;VALUEID=04401&amp;SDATE=2007&amp;PERIODTYPE=ANN_STD&amp;SCFT=3&amp;window=popup_no_bar&amp;width=385&amp;height=120&amp;START_MAXIMIZED=FALSE&amp;creator=factset&amp;display_string=Audit"}</definedName>
    <definedName name="_381__FDSAUDITLINK__" hidden="1">{"fdsup://Directions/FactSet Auditing Viewer?action=AUDIT_VALUE&amp;DB=129&amp;ID1=97809710&amp;VALUEID=04401&amp;SDATE=2007&amp;PERIODTYPE=ANN_STD&amp;SCFT=3&amp;window=popup_no_bar&amp;width=385&amp;height=120&amp;START_MAXIMIZED=FALSE&amp;creator=factset&amp;display_string=Audit"}</definedName>
    <definedName name="_382__FDSAUDITLINK__" hidden="1">{"fdsup://Directions/FactSet Auditing Viewer?action=AUDIT_VALUE&amp;DB=129&amp;ID1=97809710&amp;VALUEID=04401&amp;SDATE=2006&amp;PERIODTYPE=ANN_STD&amp;SCFT=3&amp;window=popup_no_bar&amp;width=385&amp;height=120&amp;START_MAXIMIZED=FALSE&amp;creator=factset&amp;display_string=Audit"}</definedName>
    <definedName name="_383__FDSAUDITLINK__" hidden="1">{"fdsup://Directions/FactSet Auditing Viewer?action=AUDIT_VALUE&amp;DB=129&amp;ID1=97809710&amp;VALUEID=04401&amp;SDATE=2006&amp;PERIODTYPE=ANN_STD&amp;SCFT=3&amp;window=popup_no_bar&amp;width=385&amp;height=120&amp;START_MAXIMIZED=FALSE&amp;creator=factset&amp;display_string=Audit"}</definedName>
    <definedName name="_384__FDSAUDITLINK__" hidden="1">{"fdsup://Directions/FactSet Auditing Viewer?action=AUDIT_VALUE&amp;DB=129&amp;ID1=97809710&amp;VALUEID=03351&amp;SDATE=2010&amp;PERIODTYPE=ANN_STD&amp;SCFT=3&amp;window=popup_no_bar&amp;width=385&amp;height=120&amp;START_MAXIMIZED=FALSE&amp;creator=factset&amp;display_string=Audit"}</definedName>
    <definedName name="_385__FDSAUDITLINK__" hidden="1">{"fdsup://Directions/FactSet Auditing Viewer?action=AUDIT_VALUE&amp;DB=129&amp;ID1=97809710&amp;VALUEID=03351&amp;SDATE=2010&amp;PERIODTYPE=ANN_STD&amp;SCFT=3&amp;window=popup_no_bar&amp;width=385&amp;height=120&amp;START_MAXIMIZED=FALSE&amp;creator=factset&amp;display_string=Audit"}</definedName>
    <definedName name="_386__FDSAUDITLINK__" hidden="1">{"fdsup://Directions/FactSet Auditing Viewer?action=AUDIT_VALUE&amp;DB=129&amp;ID1=97809710&amp;VALUEID=03351&amp;SDATE=2009&amp;PERIODTYPE=ANN_STD&amp;SCFT=3&amp;window=popup_no_bar&amp;width=385&amp;height=120&amp;START_MAXIMIZED=FALSE&amp;creator=factset&amp;display_string=Audit"}</definedName>
    <definedName name="_387__FDSAUDITLINK__" hidden="1">{"fdsup://Directions/FactSet Auditing Viewer?action=AUDIT_VALUE&amp;DB=129&amp;ID1=97809710&amp;VALUEID=03351&amp;SDATE=2009&amp;PERIODTYPE=ANN_STD&amp;SCFT=3&amp;window=popup_no_bar&amp;width=385&amp;height=120&amp;START_MAXIMIZED=FALSE&amp;creator=factset&amp;display_string=Audit"}</definedName>
    <definedName name="_388__FDSAUDITLINK__" hidden="1">{"fdsup://Directions/FactSet Auditing Viewer?action=AUDIT_VALUE&amp;DB=129&amp;ID1=97809710&amp;VALUEID=03351&amp;SDATE=2008&amp;PERIODTYPE=ANN_STD&amp;SCFT=3&amp;window=popup_no_bar&amp;width=385&amp;height=120&amp;START_MAXIMIZED=FALSE&amp;creator=factset&amp;display_string=Audit"}</definedName>
    <definedName name="_389__FDSAUDITLINK__" hidden="1">{"fdsup://Directions/FactSet Auditing Viewer?action=AUDIT_VALUE&amp;DB=129&amp;ID1=97809710&amp;VALUEID=03351&amp;SDATE=2008&amp;PERIODTYPE=ANN_STD&amp;SCFT=3&amp;window=popup_no_bar&amp;width=385&amp;height=120&amp;START_MAXIMIZED=FALSE&amp;creator=factset&amp;display_string=Audit"}</definedName>
    <definedName name="_39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390__FDSAUDITLINK__" hidden="1">{"fdsup://Directions/FactSet Auditing Viewer?action=AUDIT_VALUE&amp;DB=129&amp;ID1=97809710&amp;VALUEID=03351&amp;SDATE=2007&amp;PERIODTYPE=ANN_STD&amp;SCFT=3&amp;window=popup_no_bar&amp;width=385&amp;height=120&amp;START_MAXIMIZED=FALSE&amp;creator=factset&amp;display_string=Audit"}</definedName>
    <definedName name="_391__FDSAUDITLINK__" hidden="1">{"fdsup://Directions/FactSet Auditing Viewer?action=AUDIT_VALUE&amp;DB=129&amp;ID1=97809710&amp;VALUEID=03351&amp;SDATE=2007&amp;PERIODTYPE=ANN_STD&amp;SCFT=3&amp;window=popup_no_bar&amp;width=385&amp;height=120&amp;START_MAXIMIZED=FALSE&amp;creator=factset&amp;display_string=Audit"}</definedName>
    <definedName name="_392__FDSAUDITLINK__" hidden="1">{"fdsup://Directions/FactSet Auditing Viewer?action=AUDIT_VALUE&amp;DB=129&amp;ID1=97809710&amp;VALUEID=03351&amp;SDATE=2006&amp;PERIODTYPE=ANN_STD&amp;SCFT=3&amp;window=popup_no_bar&amp;width=385&amp;height=120&amp;START_MAXIMIZED=FALSE&amp;creator=factset&amp;display_string=Audit"}</definedName>
    <definedName name="_393__FDSAUDITLINK__" hidden="1">{"fdsup://Directions/FactSet Auditing Viewer?action=AUDIT_VALUE&amp;DB=129&amp;ID1=97809710&amp;VALUEID=03351&amp;SDATE=2006&amp;PERIODTYPE=ANN_STD&amp;SCFT=3&amp;window=popup_no_bar&amp;width=385&amp;height=120&amp;START_MAXIMIZED=FALSE&amp;creator=factset&amp;display_string=Audit"}</definedName>
    <definedName name="_394__FDSAUDITLINK__" hidden="1">{"fdsup://Directions/FactSet Auditing Viewer?action=AUDIT_VALUE&amp;DB=129&amp;ID1=97809710&amp;VALUEID=03101&amp;SDATE=2010&amp;PERIODTYPE=ANN_STD&amp;SCFT=3&amp;window=popup_no_bar&amp;width=385&amp;height=120&amp;START_MAXIMIZED=FALSE&amp;creator=factset&amp;display_string=Audit"}</definedName>
    <definedName name="_395__FDSAUDITLINK__" hidden="1">{"fdsup://Directions/FactSet Auditing Viewer?action=AUDIT_VALUE&amp;DB=129&amp;ID1=97809710&amp;VALUEID=03101&amp;SDATE=2010&amp;PERIODTYPE=ANN_STD&amp;SCFT=3&amp;window=popup_no_bar&amp;width=385&amp;height=120&amp;START_MAXIMIZED=FALSE&amp;creator=factset&amp;display_string=Audit"}</definedName>
    <definedName name="_396__FDSAUDITLINK__" hidden="1">{"fdsup://Directions/FactSet Auditing Viewer?action=AUDIT_VALUE&amp;DB=129&amp;ID1=97809710&amp;VALUEID=03101&amp;SDATE=2009&amp;PERIODTYPE=ANN_STD&amp;SCFT=3&amp;window=popup_no_bar&amp;width=385&amp;height=120&amp;START_MAXIMIZED=FALSE&amp;creator=factset&amp;display_string=Audit"}</definedName>
    <definedName name="_397__FDSAUDITLINK__" hidden="1">{"fdsup://Directions/FactSet Auditing Viewer?action=AUDIT_VALUE&amp;DB=129&amp;ID1=97809710&amp;VALUEID=03101&amp;SDATE=2009&amp;PERIODTYPE=ANN_STD&amp;SCFT=3&amp;window=popup_no_bar&amp;width=385&amp;height=120&amp;START_MAXIMIZED=FALSE&amp;creator=factset&amp;display_string=Audit"}</definedName>
    <definedName name="_398__FDSAUDITLINK__" hidden="1">{"fdsup://Directions/FactSet Auditing Viewer?action=AUDIT_VALUE&amp;DB=129&amp;ID1=97809710&amp;VALUEID=03101&amp;SDATE=2008&amp;PERIODTYPE=ANN_STD&amp;SCFT=3&amp;window=popup_no_bar&amp;width=385&amp;height=120&amp;START_MAXIMIZED=FALSE&amp;creator=factset&amp;display_string=Audit"}</definedName>
    <definedName name="_399__FDSAUDITLINK__" hidden="1">{"fdsup://Directions/FactSet Auditing Viewer?action=AUDIT_VALUE&amp;DB=129&amp;ID1=97809710&amp;VALUEID=03101&amp;SDATE=2008&amp;PERIODTYPE=ANN_STD&amp;SCFT=3&amp;window=popup_no_bar&amp;width=385&amp;height=120&amp;START_MAXIMIZED=FALSE&amp;creator=factset&amp;display_string=Audit"}</definedName>
    <definedName name="_3Q00">[2]WY!$BD$2:$BD$1044</definedName>
    <definedName name="_3Q01">[2]WY!$AX$2:$AX$1044</definedName>
    <definedName name="_3Q02">[2]WY!$AR$2:$AR$1044</definedName>
    <definedName name="_3Q03">[2]WY!$AK$2:$AK$1044</definedName>
    <definedName name="_3Q91">[2]WY!$DF$2:$DF$1044</definedName>
    <definedName name="_3Q92">[2]WY!$CZ$2:$CZ$1044</definedName>
    <definedName name="_3Q93">[2]WY!$CT$2:$CT$1044</definedName>
    <definedName name="_3Q94">[2]WY!$CN$2:$CN$1044</definedName>
    <definedName name="_3Q95">[2]WY!$CH$2:$CH$1044</definedName>
    <definedName name="_3Q96">[2]WY!$CB$2:$CB$1044</definedName>
    <definedName name="_3Q97">[2]WY!$BV$2:$BV$1044</definedName>
    <definedName name="_3Q98">[2]WY!$BP$2:$BP$1044</definedName>
    <definedName name="_3Q99">[2]WY!$BJ$2:$BJ$1044</definedName>
    <definedName name="_4__FDSAUDITLINK__" hidden="1">{"fdsup://Directions/FactSet Auditing Viewer?action=AUDIT_VALUE&amp;DB=129&amp;ID1=468232&amp;VALUEID=02001&amp;SDATE=200701&amp;PERIODTYPE=SEMI_STD&amp;window=popup_no_bar&amp;width=385&amp;height=120&amp;START_MAXIMIZED=FALSE&amp;creator=factset&amp;display_string=Audit"}</definedName>
    <definedName name="_40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400__FDSAUDITLINK__" hidden="1">{"fdsup://Directions/FactSet Auditing Viewer?action=AUDIT_VALUE&amp;DB=129&amp;ID1=97809710&amp;VALUEID=03101&amp;SDATE=2007&amp;PERIODTYPE=ANN_STD&amp;SCFT=3&amp;window=popup_no_bar&amp;width=385&amp;height=120&amp;START_MAXIMIZED=FALSE&amp;creator=factset&amp;display_string=Audit"}</definedName>
    <definedName name="_401__FDSAUDITLINK__" hidden="1">{"fdsup://Directions/FactSet Auditing Viewer?action=AUDIT_VALUE&amp;DB=129&amp;ID1=97809710&amp;VALUEID=03101&amp;SDATE=2007&amp;PERIODTYPE=ANN_STD&amp;SCFT=3&amp;window=popup_no_bar&amp;width=385&amp;height=120&amp;START_MAXIMIZED=FALSE&amp;creator=factset&amp;display_string=Audit"}</definedName>
    <definedName name="_402__FDSAUDITLINK__" hidden="1">{"fdsup://Directions/FactSet Auditing Viewer?action=AUDIT_VALUE&amp;DB=129&amp;ID1=97809710&amp;VALUEID=03101&amp;SDATE=2006&amp;PERIODTYPE=ANN_STD&amp;SCFT=3&amp;window=popup_no_bar&amp;width=385&amp;height=120&amp;START_MAXIMIZED=FALSE&amp;creator=factset&amp;display_string=Audit"}</definedName>
    <definedName name="_403__FDSAUDITLINK__" hidden="1">{"fdsup://Directions/FactSet Auditing Viewer?action=AUDIT_VALUE&amp;DB=129&amp;ID1=97809710&amp;VALUEID=03101&amp;SDATE=2006&amp;PERIODTYPE=ANN_STD&amp;SCFT=3&amp;window=popup_no_bar&amp;width=385&amp;height=120&amp;START_MAXIMIZED=FALSE&amp;creator=factset&amp;display_string=Audit"}</definedName>
    <definedName name="_404__FDSAUDITLINK__" hidden="1">{"fdsup://directions/FAT Viewer?action=UPDATE&amp;creator=factset&amp;DYN_ARGS=TRUE&amp;DOC_NAME=FAT:FQL_AUDITING_CLIENT_TEMPLATE.FAT&amp;display_string=Audit&amp;VAR:KEY=GPUROFQRQR&amp;VAR:QUERY=RkZfU0hMRFJTX0VRKEFOTiw0MDU0Myk=&amp;WINDOW=FIRST_POPUP&amp;HEIGHT=450&amp;WIDTH=450&amp;START_MAXIMI","ZED=FALSE&amp;VAR:CALENDAR=US&amp;VAR:SYMBOL=WWW&amp;VAR:INDEX=0"}</definedName>
    <definedName name="_405__FDSAUDITLINK__" hidden="1">{"fdsup://directions/FAT Viewer?action=UPDATE&amp;creator=factset&amp;DYN_ARGS=TRUE&amp;DOC_NAME=FAT:FQL_AUDITING_CLIENT_TEMPLATE.FAT&amp;display_string=Audit&amp;VAR:KEY=GPUROFQRQR&amp;VAR:QUERY=RkZfU0hMRFJTX0VRKEFOTiw0MDU0Myk=&amp;WINDOW=FIRST_POPUP&amp;HEIGHT=450&amp;WIDTH=450&amp;START_MAXIMI","ZED=FALSE&amp;VAR:CALENDAR=US&amp;VAR:SYMBOL=WWW&amp;VAR:INDEX=0"}</definedName>
    <definedName name="_406__FDSAUDITLINK__" hidden="1">{"fdsup://directions/FAT Viewer?action=UPDATE&amp;creator=factset&amp;DYN_ARGS=TRUE&amp;DOC_NAME=FAT:FQL_AUDITING_CLIENT_TEMPLATE.FAT&amp;display_string=Audit&amp;VAR:KEY=AZATCVCTSN&amp;VAR:QUERY=RkZfU0hMRFJTX0VRKEFOTiw0MDE3OCk=&amp;WINDOW=FIRST_POPUP&amp;HEIGHT=450&amp;WIDTH=450&amp;START_MAXIMI","ZED=FALSE&amp;VAR:CALENDAR=US&amp;VAR:SYMBOL=WWW&amp;VAR:INDEX=0"}</definedName>
    <definedName name="_407__FDSAUDITLINK__" hidden="1">{"fdsup://directions/FAT Viewer?action=UPDATE&amp;creator=factset&amp;DYN_ARGS=TRUE&amp;DOC_NAME=FAT:FQL_AUDITING_CLIENT_TEMPLATE.FAT&amp;display_string=Audit&amp;VAR:KEY=AZATCVCTSN&amp;VAR:QUERY=RkZfU0hMRFJTX0VRKEFOTiw0MDE3OCk=&amp;WINDOW=FIRST_POPUP&amp;HEIGHT=450&amp;WIDTH=450&amp;START_MAXIMI","ZED=FALSE&amp;VAR:CALENDAR=US&amp;VAR:SYMBOL=WWW&amp;VAR:INDEX=0"}</definedName>
    <definedName name="_408__FDSAUDITLINK__" hidden="1">{"fdsup://directions/FAT Viewer?action=UPDATE&amp;creator=factset&amp;DYN_ARGS=TRUE&amp;DOC_NAME=FAT:FQL_AUDITING_CLIENT_TEMPLATE.FAT&amp;display_string=Audit&amp;VAR:KEY=CHMZEVUFCZ&amp;VAR:QUERY=RkZfU0hMRFJTX0VRKEFOTiwzOTgxMyk=&amp;WINDOW=FIRST_POPUP&amp;HEIGHT=450&amp;WIDTH=450&amp;START_MAXIMI","ZED=FALSE&amp;VAR:CALENDAR=US&amp;VAR:SYMBOL=WWW&amp;VAR:INDEX=0"}</definedName>
    <definedName name="_409__FDSAUDITLINK__" hidden="1">{"fdsup://directions/FAT Viewer?action=UPDATE&amp;creator=factset&amp;DYN_ARGS=TRUE&amp;DOC_NAME=FAT:FQL_AUDITING_CLIENT_TEMPLATE.FAT&amp;display_string=Audit&amp;VAR:KEY=CHMZEVUFCZ&amp;VAR:QUERY=RkZfU0hMRFJTX0VRKEFOTiwzOTgxMyk=&amp;WINDOW=FIRST_POPUP&amp;HEIGHT=450&amp;WIDTH=450&amp;START_MAXIMI","ZED=FALSE&amp;VAR:CALENDAR=US&amp;VAR:SYMBOL=WWW&amp;VAR:INDEX=0"}</definedName>
    <definedName name="_41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410__FDSAUDITLINK__" hidden="1">{"fdsup://directions/FAT Viewer?action=UPDATE&amp;creator=factset&amp;DYN_ARGS=TRUE&amp;DOC_NAME=FAT:FQL_AUDITING_CLIENT_TEMPLATE.FAT&amp;display_string=Audit&amp;VAR:KEY=GBEFWTSVOL&amp;VAR:QUERY=RkZfU0hMRFJTX0VRKEFOTiwzOTQ0Nyk=&amp;WINDOW=FIRST_POPUP&amp;HEIGHT=450&amp;WIDTH=450&amp;START_MAXIMI","ZED=FALSE&amp;VAR:CALENDAR=US&amp;VAR:SYMBOL=WWW&amp;VAR:INDEX=0"}</definedName>
    <definedName name="_411__FDSAUDITLINK__" hidden="1">{"fdsup://directions/FAT Viewer?action=UPDATE&amp;creator=factset&amp;DYN_ARGS=TRUE&amp;DOC_NAME=FAT:FQL_AUDITING_CLIENT_TEMPLATE.FAT&amp;display_string=Audit&amp;VAR:KEY=GBEFWTSVOL&amp;VAR:QUERY=RkZfU0hMRFJTX0VRKEFOTiwzOTQ0Nyk=&amp;WINDOW=FIRST_POPUP&amp;HEIGHT=450&amp;WIDTH=450&amp;START_MAXIMI","ZED=FALSE&amp;VAR:CALENDAR=US&amp;VAR:SYMBOL=WWW&amp;VAR:INDEX=0"}</definedName>
    <definedName name="_412__FDSAUDITLINK__" hidden="1">{"fdsup://directions/FAT Viewer?action=UPDATE&amp;creator=factset&amp;DYN_ARGS=TRUE&amp;DOC_NAME=FAT:FQL_AUDITING_CLIENT_TEMPLATE.FAT&amp;display_string=Audit&amp;VAR:KEY=EVWXEXYLCJ&amp;VAR:QUERY=RkZfU0hMRFJTX0VRKEFOTiwzOTA4Mik=&amp;WINDOW=FIRST_POPUP&amp;HEIGHT=450&amp;WIDTH=450&amp;START_MAXIMI","ZED=FALSE&amp;VAR:CALENDAR=US&amp;VAR:SYMBOL=WWW&amp;VAR:INDEX=0"}</definedName>
    <definedName name="_413__FDSAUDITLINK__" hidden="1">{"fdsup://directions/FAT Viewer?action=UPDATE&amp;creator=factset&amp;DYN_ARGS=TRUE&amp;DOC_NAME=FAT:FQL_AUDITING_CLIENT_TEMPLATE.FAT&amp;display_string=Audit&amp;VAR:KEY=EVWXEXYLCJ&amp;VAR:QUERY=RkZfU0hMRFJTX0VRKEFOTiwzOTA4Mik=&amp;WINDOW=FIRST_POPUP&amp;HEIGHT=450&amp;WIDTH=450&amp;START_MAXIMI","ZED=FALSE&amp;VAR:CALENDAR=US&amp;VAR:SYMBOL=WWW&amp;VAR:INDEX=0"}</definedName>
    <definedName name="_414__FDSAUDITLINK__" hidden="1">{"fdsup://Directions/FactSet Auditing Viewer?action=AUDIT_VALUE&amp;DB=129&amp;ID1=97809710&amp;VALUEID=03495&amp;SDATE=2010&amp;PERIODTYPE=ANN_STD&amp;SCFT=3&amp;window=popup_no_bar&amp;width=385&amp;height=120&amp;START_MAXIMIZED=FALSE&amp;creator=factset&amp;display_string=Audit"}</definedName>
    <definedName name="_415__FDSAUDITLINK__" hidden="1">{"fdsup://Directions/FactSet Auditing Viewer?action=AUDIT_VALUE&amp;DB=129&amp;ID1=97809710&amp;VALUEID=03495&amp;SDATE=2010&amp;PERIODTYPE=ANN_STD&amp;SCFT=3&amp;window=popup_no_bar&amp;width=385&amp;height=120&amp;START_MAXIMIZED=FALSE&amp;creator=factset&amp;display_string=Audit"}</definedName>
    <definedName name="_416__FDSAUDITLINK__" hidden="1">{"fdsup://Directions/FactSet Auditing Viewer?action=AUDIT_VALUE&amp;DB=129&amp;ID1=97809710&amp;VALUEID=03495&amp;SDATE=2009&amp;PERIODTYPE=ANN_STD&amp;SCFT=3&amp;window=popup_no_bar&amp;width=385&amp;height=120&amp;START_MAXIMIZED=FALSE&amp;creator=factset&amp;display_string=Audit"}</definedName>
    <definedName name="_417__FDSAUDITLINK__" hidden="1">{"fdsup://Directions/FactSet Auditing Viewer?action=AUDIT_VALUE&amp;DB=129&amp;ID1=97809710&amp;VALUEID=03495&amp;SDATE=2009&amp;PERIODTYPE=ANN_STD&amp;SCFT=3&amp;window=popup_no_bar&amp;width=385&amp;height=120&amp;START_MAXIMIZED=FALSE&amp;creator=factset&amp;display_string=Audit"}</definedName>
    <definedName name="_418__FDSAUDITLINK__" hidden="1">{"fdsup://Directions/FactSet Auditing Viewer?action=AUDIT_VALUE&amp;DB=129&amp;ID1=97809710&amp;VALUEID=03495&amp;SDATE=2008&amp;PERIODTYPE=ANN_STD&amp;SCFT=3&amp;window=popup_no_bar&amp;width=385&amp;height=120&amp;START_MAXIMIZED=FALSE&amp;creator=factset&amp;display_string=Audit"}</definedName>
    <definedName name="_419__FDSAUDITLINK__" hidden="1">{"fdsup://Directions/FactSet Auditing Viewer?action=AUDIT_VALUE&amp;DB=129&amp;ID1=97809710&amp;VALUEID=03495&amp;SDATE=2008&amp;PERIODTYPE=ANN_STD&amp;SCFT=3&amp;window=popup_no_bar&amp;width=385&amp;height=120&amp;START_MAXIMIZED=FALSE&amp;creator=factset&amp;display_string=Audit"}</definedName>
    <definedName name="_42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420__FDSAUDITLINK__" hidden="1">{"fdsup://Directions/FactSet Auditing Viewer?action=AUDIT_VALUE&amp;DB=129&amp;ID1=97809710&amp;VALUEID=03495&amp;SDATE=2007&amp;PERIODTYPE=ANN_STD&amp;SCFT=3&amp;window=popup_no_bar&amp;width=385&amp;height=120&amp;START_MAXIMIZED=FALSE&amp;creator=factset&amp;display_string=Audit"}</definedName>
    <definedName name="_421__FDSAUDITLINK__" hidden="1">{"fdsup://Directions/FactSet Auditing Viewer?action=AUDIT_VALUE&amp;DB=129&amp;ID1=97809710&amp;VALUEID=03495&amp;SDATE=2007&amp;PERIODTYPE=ANN_STD&amp;SCFT=3&amp;window=popup_no_bar&amp;width=385&amp;height=120&amp;START_MAXIMIZED=FALSE&amp;creator=factset&amp;display_string=Audit"}</definedName>
    <definedName name="_422__FDSAUDITLINK__" hidden="1">{"fdsup://Directions/FactSet Auditing Viewer?action=AUDIT_VALUE&amp;DB=129&amp;ID1=97809710&amp;VALUEID=03495&amp;SDATE=2006&amp;PERIODTYPE=ANN_STD&amp;SCFT=3&amp;window=popup_no_bar&amp;width=385&amp;height=120&amp;START_MAXIMIZED=FALSE&amp;creator=factset&amp;display_string=Audit"}</definedName>
    <definedName name="_423__FDSAUDITLINK__" hidden="1">{"fdsup://Directions/FactSet Auditing Viewer?action=AUDIT_VALUE&amp;DB=129&amp;ID1=97809710&amp;VALUEID=03495&amp;SDATE=2006&amp;PERIODTYPE=ANN_STD&amp;SCFT=3&amp;window=popup_no_bar&amp;width=385&amp;height=120&amp;START_MAXIMIZED=FALSE&amp;creator=factset&amp;display_string=Audit"}</definedName>
    <definedName name="_424__FDSAUDITLINK__" hidden="1">{"fdsup://Directions/FactSet Auditing Viewer?action=AUDIT_VALUE&amp;DB=129&amp;ID1=97809710&amp;VALUEID=03499&amp;SDATE=2010&amp;PERIODTYPE=ANN_STD&amp;SCFT=3&amp;window=popup_no_bar&amp;width=385&amp;height=120&amp;START_MAXIMIZED=FALSE&amp;creator=factset&amp;display_string=Audit"}</definedName>
    <definedName name="_425__FDSAUDITLINK__" hidden="1">{"fdsup://Directions/FactSet Auditing Viewer?action=AUDIT_VALUE&amp;DB=129&amp;ID1=97809710&amp;VALUEID=03499&amp;SDATE=2010&amp;PERIODTYPE=ANN_STD&amp;SCFT=3&amp;window=popup_no_bar&amp;width=385&amp;height=120&amp;START_MAXIMIZED=FALSE&amp;creator=factset&amp;display_string=Audit"}</definedName>
    <definedName name="_426__FDSAUDITLINK__" hidden="1">{"fdsup://Directions/FactSet Auditing Viewer?action=AUDIT_VALUE&amp;DB=129&amp;ID1=97809710&amp;VALUEID=03499&amp;SDATE=2009&amp;PERIODTYPE=ANN_STD&amp;SCFT=3&amp;window=popup_no_bar&amp;width=385&amp;height=120&amp;START_MAXIMIZED=FALSE&amp;creator=factset&amp;display_string=Audit"}</definedName>
    <definedName name="_427__FDSAUDITLINK__" hidden="1">{"fdsup://Directions/FactSet Auditing Viewer?action=AUDIT_VALUE&amp;DB=129&amp;ID1=97809710&amp;VALUEID=03499&amp;SDATE=2009&amp;PERIODTYPE=ANN_STD&amp;SCFT=3&amp;window=popup_no_bar&amp;width=385&amp;height=120&amp;START_MAXIMIZED=FALSE&amp;creator=factset&amp;display_string=Audit"}</definedName>
    <definedName name="_428__FDSAUDITLINK__" hidden="1">{"fdsup://Directions/FactSet Auditing Viewer?action=AUDIT_VALUE&amp;DB=129&amp;ID1=97809710&amp;VALUEID=03499&amp;SDATE=2008&amp;PERIODTYPE=ANN_STD&amp;SCFT=3&amp;window=popup_no_bar&amp;width=385&amp;height=120&amp;START_MAXIMIZED=FALSE&amp;creator=factset&amp;display_string=Audit"}</definedName>
    <definedName name="_429__FDSAUDITLINK__" hidden="1">{"fdsup://Directions/FactSet Auditing Viewer?action=AUDIT_VALUE&amp;DB=129&amp;ID1=97809710&amp;VALUEID=03499&amp;SDATE=2008&amp;PERIODTYPE=ANN_STD&amp;SCFT=3&amp;window=popup_no_bar&amp;width=385&amp;height=120&amp;START_MAXIMIZED=FALSE&amp;creator=factset&amp;display_string=Audit"}</definedName>
    <definedName name="_43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430__FDSAUDITLINK__" hidden="1">{"fdsup://Directions/FactSet Auditing Viewer?action=AUDIT_VALUE&amp;DB=129&amp;ID1=97809710&amp;VALUEID=03499&amp;SDATE=2007&amp;PERIODTYPE=ANN_STD&amp;SCFT=3&amp;window=popup_no_bar&amp;width=385&amp;height=120&amp;START_MAXIMIZED=FALSE&amp;creator=factset&amp;display_string=Audit"}</definedName>
    <definedName name="_431__FDSAUDITLINK__" hidden="1">{"fdsup://Directions/FactSet Auditing Viewer?action=AUDIT_VALUE&amp;DB=129&amp;ID1=97809710&amp;VALUEID=03499&amp;SDATE=2007&amp;PERIODTYPE=ANN_STD&amp;SCFT=3&amp;window=popup_no_bar&amp;width=385&amp;height=120&amp;START_MAXIMIZED=FALSE&amp;creator=factset&amp;display_string=Audit"}</definedName>
    <definedName name="_432__FDSAUDITLINK__" hidden="1">{"fdsup://Directions/FactSet Auditing Viewer?action=AUDIT_VALUE&amp;DB=129&amp;ID1=97809710&amp;VALUEID=03499&amp;SDATE=2006&amp;PERIODTYPE=ANN_STD&amp;SCFT=3&amp;window=popup_no_bar&amp;width=385&amp;height=120&amp;START_MAXIMIZED=FALSE&amp;creator=factset&amp;display_string=Audit"}</definedName>
    <definedName name="_433__FDSAUDITLINK__" hidden="1">{"fdsup://Directions/FactSet Auditing Viewer?action=AUDIT_VALUE&amp;DB=129&amp;ID1=97809710&amp;VALUEID=03499&amp;SDATE=2006&amp;PERIODTYPE=ANN_STD&amp;SCFT=3&amp;window=popup_no_bar&amp;width=385&amp;height=120&amp;START_MAXIMIZED=FALSE&amp;creator=factset&amp;display_string=Audit"}</definedName>
    <definedName name="_434__FDSAUDITLINK__" hidden="1">{"fdsup://Directions/FactSet Auditing Viewer?action=AUDIT_VALUE&amp;DB=129&amp;ID1=97809710&amp;VALUEID=03481&amp;SDATE=2010&amp;PERIODTYPE=ANN_STD&amp;SCFT=3&amp;window=popup_no_bar&amp;width=385&amp;height=120&amp;START_MAXIMIZED=FALSE&amp;creator=factset&amp;display_string=Audit"}</definedName>
    <definedName name="_435__FDSAUDITLINK__" hidden="1">{"fdsup://Directions/FactSet Auditing Viewer?action=AUDIT_VALUE&amp;DB=129&amp;ID1=97809710&amp;VALUEID=03481&amp;SDATE=2010&amp;PERIODTYPE=ANN_STD&amp;SCFT=3&amp;window=popup_no_bar&amp;width=385&amp;height=120&amp;START_MAXIMIZED=FALSE&amp;creator=factset&amp;display_string=Audit"}</definedName>
    <definedName name="_436__FDSAUDITLINK__" hidden="1">{"fdsup://Directions/FactSet Auditing Viewer?action=AUDIT_VALUE&amp;DB=129&amp;ID1=97809710&amp;VALUEID=03481&amp;SDATE=2009&amp;PERIODTYPE=ANN_STD&amp;SCFT=3&amp;window=popup_no_bar&amp;width=385&amp;height=120&amp;START_MAXIMIZED=FALSE&amp;creator=factset&amp;display_string=Audit"}</definedName>
    <definedName name="_437__FDSAUDITLINK__" hidden="1">{"fdsup://Directions/FactSet Auditing Viewer?action=AUDIT_VALUE&amp;DB=129&amp;ID1=97809710&amp;VALUEID=03481&amp;SDATE=2009&amp;PERIODTYPE=ANN_STD&amp;SCFT=3&amp;window=popup_no_bar&amp;width=385&amp;height=120&amp;START_MAXIMIZED=FALSE&amp;creator=factset&amp;display_string=Audit"}</definedName>
    <definedName name="_438__FDSAUDITLINK__" hidden="1">{"fdsup://Directions/FactSet Auditing Viewer?action=AUDIT_VALUE&amp;DB=129&amp;ID1=97809710&amp;VALUEID=03481&amp;SDATE=2008&amp;PERIODTYPE=ANN_STD&amp;SCFT=3&amp;window=popup_no_bar&amp;width=385&amp;height=120&amp;START_MAXIMIZED=FALSE&amp;creator=factset&amp;display_string=Audit"}</definedName>
    <definedName name="_439__FDSAUDITLINK__" hidden="1">{"fdsup://Directions/FactSet Auditing Viewer?action=AUDIT_VALUE&amp;DB=129&amp;ID1=97809710&amp;VALUEID=03481&amp;SDATE=2008&amp;PERIODTYPE=ANN_STD&amp;SCFT=3&amp;window=popup_no_bar&amp;width=385&amp;height=120&amp;START_MAXIMIZED=FALSE&amp;creator=factset&amp;display_string=Audit"}</definedName>
    <definedName name="_44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440__FDSAUDITLINK__" hidden="1">{"fdsup://Directions/FactSet Auditing Viewer?action=AUDIT_VALUE&amp;DB=129&amp;ID1=97809710&amp;VALUEID=03481&amp;SDATE=2007&amp;PERIODTYPE=ANN_STD&amp;SCFT=3&amp;window=popup_no_bar&amp;width=385&amp;height=120&amp;START_MAXIMIZED=FALSE&amp;creator=factset&amp;display_string=Audit"}</definedName>
    <definedName name="_441__FDSAUDITLINK__" hidden="1">{"fdsup://Directions/FactSet Auditing Viewer?action=AUDIT_VALUE&amp;DB=129&amp;ID1=97809710&amp;VALUEID=03481&amp;SDATE=2007&amp;PERIODTYPE=ANN_STD&amp;SCFT=3&amp;window=popup_no_bar&amp;width=385&amp;height=120&amp;START_MAXIMIZED=FALSE&amp;creator=factset&amp;display_string=Audit"}</definedName>
    <definedName name="_442__FDSAUDITLINK__" hidden="1">{"fdsup://Directions/FactSet Auditing Viewer?action=AUDIT_VALUE&amp;DB=129&amp;ID1=97809710&amp;VALUEID=03481&amp;SDATE=2006&amp;PERIODTYPE=ANN_STD&amp;SCFT=3&amp;window=popup_no_bar&amp;width=385&amp;height=120&amp;START_MAXIMIZED=FALSE&amp;creator=factset&amp;display_string=Audit"}</definedName>
    <definedName name="_443__FDSAUDITLINK__" hidden="1">{"fdsup://Directions/FactSet Auditing Viewer?action=AUDIT_VALUE&amp;DB=129&amp;ID1=97809710&amp;VALUEID=03481&amp;SDATE=2006&amp;PERIODTYPE=ANN_STD&amp;SCFT=3&amp;window=popup_no_bar&amp;width=385&amp;height=120&amp;START_MAXIMIZED=FALSE&amp;creator=factset&amp;display_string=Audit"}</definedName>
    <definedName name="_444__FDSAUDITLINK__" hidden="1">{"fdsup://Directions/FactSet Auditing Viewer?action=AUDIT_VALUE&amp;DB=129&amp;ID1=97809710&amp;VALUEID=03480&amp;SDATE=2010&amp;PERIODTYPE=ANN_STD&amp;SCFT=3&amp;window=popup_no_bar&amp;width=385&amp;height=120&amp;START_MAXIMIZED=FALSE&amp;creator=factset&amp;display_string=Audit"}</definedName>
    <definedName name="_445__FDSAUDITLINK__" hidden="1">{"fdsup://Directions/FactSet Auditing Viewer?action=AUDIT_VALUE&amp;DB=129&amp;ID1=97809710&amp;VALUEID=03480&amp;SDATE=2010&amp;PERIODTYPE=ANN_STD&amp;SCFT=3&amp;window=popup_no_bar&amp;width=385&amp;height=120&amp;START_MAXIMIZED=FALSE&amp;creator=factset&amp;display_string=Audit"}</definedName>
    <definedName name="_446__FDSAUDITLINK__" hidden="1">{"fdsup://Directions/FactSet Auditing Viewer?action=AUDIT_VALUE&amp;DB=129&amp;ID1=97809710&amp;VALUEID=03480&amp;SDATE=2009&amp;PERIODTYPE=ANN_STD&amp;SCFT=3&amp;window=popup_no_bar&amp;width=385&amp;height=120&amp;START_MAXIMIZED=FALSE&amp;creator=factset&amp;display_string=Audit"}</definedName>
    <definedName name="_447__FDSAUDITLINK__" hidden="1">{"fdsup://Directions/FactSet Auditing Viewer?action=AUDIT_VALUE&amp;DB=129&amp;ID1=97809710&amp;VALUEID=03480&amp;SDATE=2009&amp;PERIODTYPE=ANN_STD&amp;SCFT=3&amp;window=popup_no_bar&amp;width=385&amp;height=120&amp;START_MAXIMIZED=FALSE&amp;creator=factset&amp;display_string=Audit"}</definedName>
    <definedName name="_448__FDSAUDITLINK__" hidden="1">{"fdsup://Directions/FactSet Auditing Viewer?action=AUDIT_VALUE&amp;DB=129&amp;ID1=97809710&amp;VALUEID=03480&amp;SDATE=2008&amp;PERIODTYPE=ANN_STD&amp;SCFT=3&amp;window=popup_no_bar&amp;width=385&amp;height=120&amp;START_MAXIMIZED=FALSE&amp;creator=factset&amp;display_string=Audit"}</definedName>
    <definedName name="_449__FDSAUDITLINK__" hidden="1">{"fdsup://Directions/FactSet Auditing Viewer?action=AUDIT_VALUE&amp;DB=129&amp;ID1=97809710&amp;VALUEID=03480&amp;SDATE=2008&amp;PERIODTYPE=ANN_STD&amp;SCFT=3&amp;window=popup_no_bar&amp;width=385&amp;height=120&amp;START_MAXIMIZED=FALSE&amp;creator=factset&amp;display_string=Audit"}</definedName>
    <definedName name="_45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450__FDSAUDITLINK__" hidden="1">{"fdsup://Directions/FactSet Auditing Viewer?action=AUDIT_VALUE&amp;DB=129&amp;ID1=97809710&amp;VALUEID=03480&amp;SDATE=2007&amp;PERIODTYPE=ANN_STD&amp;SCFT=3&amp;window=popup_no_bar&amp;width=385&amp;height=120&amp;START_MAXIMIZED=FALSE&amp;creator=factset&amp;display_string=Audit"}</definedName>
    <definedName name="_451__FDSAUDITLINK__" hidden="1">{"fdsup://Directions/FactSet Auditing Viewer?action=AUDIT_VALUE&amp;DB=129&amp;ID1=97809710&amp;VALUEID=03480&amp;SDATE=2007&amp;PERIODTYPE=ANN_STD&amp;SCFT=3&amp;window=popup_no_bar&amp;width=385&amp;height=120&amp;START_MAXIMIZED=FALSE&amp;creator=factset&amp;display_string=Audit"}</definedName>
    <definedName name="_452__FDSAUDITLINK__" hidden="1">{"fdsup://Directions/FactSet Auditing Viewer?action=AUDIT_VALUE&amp;DB=129&amp;ID1=97809710&amp;VALUEID=03480&amp;SDATE=2006&amp;PERIODTYPE=ANN_STD&amp;SCFT=3&amp;window=popup_no_bar&amp;width=385&amp;height=120&amp;START_MAXIMIZED=FALSE&amp;creator=factset&amp;display_string=Audit"}</definedName>
    <definedName name="_453__FDSAUDITLINK__" hidden="1">{"fdsup://Directions/FactSet Auditing Viewer?action=AUDIT_VALUE&amp;DB=129&amp;ID1=97809710&amp;VALUEID=03480&amp;SDATE=2006&amp;PERIODTYPE=ANN_STD&amp;SCFT=3&amp;window=popup_no_bar&amp;width=385&amp;height=120&amp;START_MAXIMIZED=FALSE&amp;creator=factset&amp;display_string=Audit"}</definedName>
    <definedName name="_454__FDSAUDITLINK__" hidden="1">{"fdsup://directions/FAT Viewer?action=UPDATE&amp;creator=factset&amp;DYN_ARGS=TRUE&amp;DOC_NAME=FAT:FQL_AUDITING_CLIENT_TEMPLATE.FAT&amp;display_string=Audit&amp;VAR:KEY=IVQRABWFQR&amp;VAR:QUERY=RkZfTElBQlNfT1RIKEFOTiw0MDU0Myk=&amp;WINDOW=FIRST_POPUP&amp;HEIGHT=450&amp;WIDTH=450&amp;START_MAXIMI","ZED=FALSE&amp;VAR:CALENDAR=US&amp;VAR:SYMBOL=WWW&amp;VAR:INDEX=0"}</definedName>
    <definedName name="_455__FDSAUDITLINK__" hidden="1">{"fdsup://directions/FAT Viewer?action=UPDATE&amp;creator=factset&amp;DYN_ARGS=TRUE&amp;DOC_NAME=FAT:FQL_AUDITING_CLIENT_TEMPLATE.FAT&amp;display_string=Audit&amp;VAR:KEY=IVQRABWFQR&amp;VAR:QUERY=RkZfTElBQlNfT1RIKEFOTiw0MDU0Myk=&amp;WINDOW=FIRST_POPUP&amp;HEIGHT=450&amp;WIDTH=450&amp;START_MAXIMI","ZED=FALSE&amp;VAR:CALENDAR=US&amp;VAR:SYMBOL=WWW&amp;VAR:INDEX=0"}</definedName>
    <definedName name="_456__FDSAUDITLINK__" hidden="1">{"fdsup://directions/FAT Viewer?action=UPDATE&amp;creator=factset&amp;DYN_ARGS=TRUE&amp;DOC_NAME=FAT:FQL_AUDITING_CLIENT_TEMPLATE.FAT&amp;display_string=Audit&amp;VAR:KEY=UTGTUZQPOD&amp;VAR:QUERY=RkZfTElBQlNfT1RIKEFOTiw0MDE3OCk=&amp;WINDOW=FIRST_POPUP&amp;HEIGHT=450&amp;WIDTH=450&amp;START_MAXIMI","ZED=FALSE&amp;VAR:CALENDAR=US&amp;VAR:SYMBOL=WWW&amp;VAR:INDEX=0"}</definedName>
    <definedName name="_457__FDSAUDITLINK__" hidden="1">{"fdsup://directions/FAT Viewer?action=UPDATE&amp;creator=factset&amp;DYN_ARGS=TRUE&amp;DOC_NAME=FAT:FQL_AUDITING_CLIENT_TEMPLATE.FAT&amp;display_string=Audit&amp;VAR:KEY=UTGTUZQPOD&amp;VAR:QUERY=RkZfTElBQlNfT1RIKEFOTiw0MDE3OCk=&amp;WINDOW=FIRST_POPUP&amp;HEIGHT=450&amp;WIDTH=450&amp;START_MAXIMI","ZED=FALSE&amp;VAR:CALENDAR=US&amp;VAR:SYMBOL=WWW&amp;VAR:INDEX=0"}</definedName>
    <definedName name="_458__FDSAUDITLINK__" hidden="1">{"fdsup://directions/FAT Viewer?action=UPDATE&amp;creator=factset&amp;DYN_ARGS=TRUE&amp;DOC_NAME=FAT:FQL_AUDITING_CLIENT_TEMPLATE.FAT&amp;display_string=Audit&amp;VAR:KEY=MPMNKROLAB&amp;VAR:QUERY=RkZfTElBQlNfT1RIKEFOTiwzOTgxMyk=&amp;WINDOW=FIRST_POPUP&amp;HEIGHT=450&amp;WIDTH=450&amp;START_MAXIMI","ZED=FALSE&amp;VAR:CALENDAR=US&amp;VAR:SYMBOL=WWW&amp;VAR:INDEX=0"}</definedName>
    <definedName name="_459__FDSAUDITLINK__" hidden="1">{"fdsup://directions/FAT Viewer?action=UPDATE&amp;creator=factset&amp;DYN_ARGS=TRUE&amp;DOC_NAME=FAT:FQL_AUDITING_CLIENT_TEMPLATE.FAT&amp;display_string=Audit&amp;VAR:KEY=MPMNKROLAB&amp;VAR:QUERY=RkZfTElBQlNfT1RIKEFOTiwzOTgxMyk=&amp;WINDOW=FIRST_POPUP&amp;HEIGHT=450&amp;WIDTH=450&amp;START_MAXIMI","ZED=FALSE&amp;VAR:CALENDAR=US&amp;VAR:SYMBOL=WWW&amp;VAR:INDEX=0"}</definedName>
    <definedName name="_46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460__FDSAUDITLINK__" hidden="1">{"fdsup://directions/FAT Viewer?action=UPDATE&amp;creator=factset&amp;DYN_ARGS=TRUE&amp;DOC_NAME=FAT:FQL_AUDITING_CLIENT_TEMPLATE.FAT&amp;display_string=Audit&amp;VAR:KEY=SBEPWFITYB&amp;VAR:QUERY=RkZfTElBQlNfT1RIKEFOTiwzOTQ0Nyk=&amp;WINDOW=FIRST_POPUP&amp;HEIGHT=450&amp;WIDTH=450&amp;START_MAXIMI","ZED=FALSE&amp;VAR:CALENDAR=US&amp;VAR:SYMBOL=WWW&amp;VAR:INDEX=0"}</definedName>
    <definedName name="_461__FDSAUDITLINK__" hidden="1">{"fdsup://directions/FAT Viewer?action=UPDATE&amp;creator=factset&amp;DYN_ARGS=TRUE&amp;DOC_NAME=FAT:FQL_AUDITING_CLIENT_TEMPLATE.FAT&amp;display_string=Audit&amp;VAR:KEY=SBEPWFITYB&amp;VAR:QUERY=RkZfTElBQlNfT1RIKEFOTiwzOTQ0Nyk=&amp;WINDOW=FIRST_POPUP&amp;HEIGHT=450&amp;WIDTH=450&amp;START_MAXIMI","ZED=FALSE&amp;VAR:CALENDAR=US&amp;VAR:SYMBOL=WWW&amp;VAR:INDEX=0"}</definedName>
    <definedName name="_462__FDSAUDITLINK__" hidden="1">{"fdsup://directions/FAT Viewer?action=UPDATE&amp;creator=factset&amp;DYN_ARGS=TRUE&amp;DOC_NAME=FAT:FQL_AUDITING_CLIENT_TEMPLATE.FAT&amp;display_string=Audit&amp;VAR:KEY=ANKTYPENQL&amp;VAR:QUERY=RkZfTElBQlNfT1RIKEFOTiwzOTA4Mik=&amp;WINDOW=FIRST_POPUP&amp;HEIGHT=450&amp;WIDTH=450&amp;START_MAXIMI","ZED=FALSE&amp;VAR:CALENDAR=US&amp;VAR:SYMBOL=WWW&amp;VAR:INDEX=0"}</definedName>
    <definedName name="_463__FDSAUDITLINK__" hidden="1">{"fdsup://directions/FAT Viewer?action=UPDATE&amp;creator=factset&amp;DYN_ARGS=TRUE&amp;DOC_NAME=FAT:FQL_AUDITING_CLIENT_TEMPLATE.FAT&amp;display_string=Audit&amp;VAR:KEY=ANKTYPENQL&amp;VAR:QUERY=RkZfTElBQlNfT1RIKEFOTiwzOTA4Mik=&amp;WINDOW=FIRST_POPUP&amp;HEIGHT=450&amp;WIDTH=450&amp;START_MAXIMI","ZED=FALSE&amp;VAR:CALENDAR=US&amp;VAR:SYMBOL=WWW&amp;VAR:INDEX=0"}</definedName>
    <definedName name="_464__FDSAUDITLINK__" hidden="1">{"fdsup://directions/FAT Viewer?action=UPDATE&amp;creator=factset&amp;DYN_ARGS=TRUE&amp;DOC_NAME=FAT:FQL_AUDITING_CLIENT_TEMPLATE.FAT&amp;display_string=Audit&amp;VAR:KEY=MNYNQNCJMR&amp;VAR:QUERY=RkZfREVCVF9MVChBTk4sNDA1NDMp&amp;WINDOW=FIRST_POPUP&amp;HEIGHT=450&amp;WIDTH=450&amp;START_MAXIMIZED=","FALSE&amp;VAR:CALENDAR=US&amp;VAR:SYMBOL=WWW&amp;VAR:INDEX=0"}</definedName>
    <definedName name="_465__FDSAUDITLINK__" hidden="1">{"fdsup://directions/FAT Viewer?action=UPDATE&amp;creator=factset&amp;DYN_ARGS=TRUE&amp;DOC_NAME=FAT:FQL_AUDITING_CLIENT_TEMPLATE.FAT&amp;display_string=Audit&amp;VAR:KEY=MNYNQNCJMR&amp;VAR:QUERY=RkZfREVCVF9MVChBTk4sNDA1NDMp&amp;WINDOW=FIRST_POPUP&amp;HEIGHT=450&amp;WIDTH=450&amp;START_MAXIMIZED=","FALSE&amp;VAR:CALENDAR=US&amp;VAR:SYMBOL=WWW&amp;VAR:INDEX=0"}</definedName>
    <definedName name="_466__FDSAUDITLINK__" hidden="1">{"fdsup://directions/FAT Viewer?action=UPDATE&amp;creator=factset&amp;DYN_ARGS=TRUE&amp;DOC_NAME=FAT:FQL_AUDITING_CLIENT_TEMPLATE.FAT&amp;display_string=Audit&amp;VAR:KEY=OJYLANCDUZ&amp;VAR:QUERY=RkZfREVCVF9MVChBTk4sNDAxNzgp&amp;WINDOW=FIRST_POPUP&amp;HEIGHT=450&amp;WIDTH=450&amp;START_MAXIMIZED=","FALSE&amp;VAR:CALENDAR=US&amp;VAR:SYMBOL=WWW&amp;VAR:INDEX=0"}</definedName>
    <definedName name="_467__FDSAUDITLINK__" hidden="1">{"fdsup://directions/FAT Viewer?action=UPDATE&amp;creator=factset&amp;DYN_ARGS=TRUE&amp;DOC_NAME=FAT:FQL_AUDITING_CLIENT_TEMPLATE.FAT&amp;display_string=Audit&amp;VAR:KEY=OJYLANCDUZ&amp;VAR:QUERY=RkZfREVCVF9MVChBTk4sNDAxNzgp&amp;WINDOW=FIRST_POPUP&amp;HEIGHT=450&amp;WIDTH=450&amp;START_MAXIMIZED=","FALSE&amp;VAR:CALENDAR=US&amp;VAR:SYMBOL=WWW&amp;VAR:INDEX=0"}</definedName>
    <definedName name="_468__FDSAUDITLINK__" hidden="1">{"fdsup://directions/FAT Viewer?action=UPDATE&amp;creator=factset&amp;DYN_ARGS=TRUE&amp;DOC_NAME=FAT:FQL_AUDITING_CLIENT_TEMPLATE.FAT&amp;display_string=Audit&amp;VAR:KEY=MBARGHEHYP&amp;VAR:QUERY=RkZfREVCVF9MVChBTk4sMzk4MTMp&amp;WINDOW=FIRST_POPUP&amp;HEIGHT=450&amp;WIDTH=450&amp;START_MAXIMIZED=","FALSE&amp;VAR:CALENDAR=US&amp;VAR:SYMBOL=WWW&amp;VAR:INDEX=0"}</definedName>
    <definedName name="_469__FDSAUDITLINK__" hidden="1">{"fdsup://directions/FAT Viewer?action=UPDATE&amp;creator=factset&amp;DYN_ARGS=TRUE&amp;DOC_NAME=FAT:FQL_AUDITING_CLIENT_TEMPLATE.FAT&amp;display_string=Audit&amp;VAR:KEY=MBARGHEHYP&amp;VAR:QUERY=RkZfREVCVF9MVChBTk4sMzk4MTMp&amp;WINDOW=FIRST_POPUP&amp;HEIGHT=450&amp;WIDTH=450&amp;START_MAXIMIZED=","FALSE&amp;VAR:CALENDAR=US&amp;VAR:SYMBOL=WWW&amp;VAR:INDEX=0"}</definedName>
    <definedName name="_47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470__FDSAUDITLINK__" hidden="1">{"fdsup://directions/FAT Viewer?action=UPDATE&amp;creator=factset&amp;DYN_ARGS=TRUE&amp;DOC_NAME=FAT:FQL_AUDITING_CLIENT_TEMPLATE.FAT&amp;display_string=Audit&amp;VAR:KEY=WBURCHSLGD&amp;VAR:QUERY=RkZfREVCVF9MVChBTk4sMzk0NDcp&amp;WINDOW=FIRST_POPUP&amp;HEIGHT=450&amp;WIDTH=450&amp;START_MAXIMIZED=","FALSE&amp;VAR:CALENDAR=US&amp;VAR:SYMBOL=WWW&amp;VAR:INDEX=0"}</definedName>
    <definedName name="_471__FDSAUDITLINK__" hidden="1">{"fdsup://directions/FAT Viewer?action=UPDATE&amp;creator=factset&amp;DYN_ARGS=TRUE&amp;DOC_NAME=FAT:FQL_AUDITING_CLIENT_TEMPLATE.FAT&amp;display_string=Audit&amp;VAR:KEY=WBURCHSLGD&amp;VAR:QUERY=RkZfREVCVF9MVChBTk4sMzk0NDcp&amp;WINDOW=FIRST_POPUP&amp;HEIGHT=450&amp;WIDTH=450&amp;START_MAXIMIZED=","FALSE&amp;VAR:CALENDAR=US&amp;VAR:SYMBOL=WWW&amp;VAR:INDEX=0"}</definedName>
    <definedName name="_472__FDSAUDITLINK__" hidden="1">{"fdsup://directions/FAT Viewer?action=UPDATE&amp;creator=factset&amp;DYN_ARGS=TRUE&amp;DOC_NAME=FAT:FQL_AUDITING_CLIENT_TEMPLATE.FAT&amp;display_string=Audit&amp;VAR:KEY=UZGPENMBGX&amp;VAR:QUERY=RkZfREVCVF9MVChBTk4sMzkwODIp&amp;WINDOW=FIRST_POPUP&amp;HEIGHT=450&amp;WIDTH=450&amp;START_MAXIMIZED=","FALSE&amp;VAR:CALENDAR=US&amp;VAR:SYMBOL=WWW&amp;VAR:INDEX=0"}</definedName>
    <definedName name="_473__FDSAUDITLINK__" hidden="1">{"fdsup://directions/FAT Viewer?action=UPDATE&amp;creator=factset&amp;DYN_ARGS=TRUE&amp;DOC_NAME=FAT:FQL_AUDITING_CLIENT_TEMPLATE.FAT&amp;display_string=Audit&amp;VAR:KEY=UZGPENMBGX&amp;VAR:QUERY=RkZfREVCVF9MVChBTk4sMzkwODIp&amp;WINDOW=FIRST_POPUP&amp;HEIGHT=450&amp;WIDTH=450&amp;START_MAXIMIZED=","FALSE&amp;VAR:CALENDAR=US&amp;VAR:SYMBOL=WWW&amp;VAR:INDEX=0"}</definedName>
    <definedName name="_474__FDSAUDITLINK__" hidden="1">{"fdsup://directions/FAT Viewer?action=UPDATE&amp;creator=factset&amp;DYN_ARGS=TRUE&amp;DOC_NAME=FAT:FQL_AUDITING_CLIENT_TEMPLATE.FAT&amp;display_string=Audit&amp;VAR:KEY=SXYFKZADCN&amp;VAR:QUERY=RkZfTElBQlNfQ1VSUl9PVEgoQU5OLDQwNTQzKQ==&amp;WINDOW=FIRST_POPUP&amp;HEIGHT=450&amp;WIDTH=450&amp;STAR","T_MAXIMIZED=FALSE&amp;VAR:CALENDAR=US&amp;VAR:SYMBOL=WWW&amp;VAR:INDEX=0"}</definedName>
    <definedName name="_475__FDSAUDITLINK__" hidden="1">{"fdsup://directions/FAT Viewer?action=UPDATE&amp;creator=factset&amp;DYN_ARGS=TRUE&amp;DOC_NAME=FAT:FQL_AUDITING_CLIENT_TEMPLATE.FAT&amp;display_string=Audit&amp;VAR:KEY=SXYFKZADCN&amp;VAR:QUERY=RkZfTElBQlNfQ1VSUl9PVEgoQU5OLDQwNTQzKQ==&amp;WINDOW=FIRST_POPUP&amp;HEIGHT=450&amp;WIDTH=450&amp;STAR","T_MAXIMIZED=FALSE&amp;VAR:CALENDAR=US&amp;VAR:SYMBOL=WWW&amp;VAR:INDEX=0"}</definedName>
    <definedName name="_476__FDSAUDITLINK__" hidden="1">{"fdsup://directions/FAT Viewer?action=UPDATE&amp;creator=factset&amp;DYN_ARGS=TRUE&amp;DOC_NAME=FAT:FQL_AUDITING_CLIENT_TEMPLATE.FAT&amp;display_string=Audit&amp;VAR:KEY=IFSDWZKZEL&amp;VAR:QUERY=RkZfTElBQlNfQ1VSUl9PVEgoQU5OLDQwMTc4KQ==&amp;WINDOW=FIRST_POPUP&amp;HEIGHT=450&amp;WIDTH=450&amp;STAR","T_MAXIMIZED=FALSE&amp;VAR:CALENDAR=US&amp;VAR:SYMBOL=WWW&amp;VAR:INDEX=0"}</definedName>
    <definedName name="_477__FDSAUDITLINK__" hidden="1">{"fdsup://directions/FAT Viewer?action=UPDATE&amp;creator=factset&amp;DYN_ARGS=TRUE&amp;DOC_NAME=FAT:FQL_AUDITING_CLIENT_TEMPLATE.FAT&amp;display_string=Audit&amp;VAR:KEY=IFSDWZKZEL&amp;VAR:QUERY=RkZfTElBQlNfQ1VSUl9PVEgoQU5OLDQwMTc4KQ==&amp;WINDOW=FIRST_POPUP&amp;HEIGHT=450&amp;WIDTH=450&amp;STAR","T_MAXIMIZED=FALSE&amp;VAR:CALENDAR=US&amp;VAR:SYMBOL=WWW&amp;VAR:INDEX=0"}</definedName>
    <definedName name="_478__FDSAUDITLINK__" hidden="1">{"fdsup://directions/FAT Viewer?action=UPDATE&amp;creator=factset&amp;DYN_ARGS=TRUE&amp;DOC_NAME=FAT:FQL_AUDITING_CLIENT_TEMPLATE.FAT&amp;display_string=Audit&amp;VAR:KEY=SDMRYZQBSD&amp;VAR:QUERY=RkZfTElBQlNfQ1VSUl9PVEgoQU5OLDM5ODEzKQ==&amp;WINDOW=FIRST_POPUP&amp;HEIGHT=450&amp;WIDTH=450&amp;STAR","T_MAXIMIZED=FALSE&amp;VAR:CALENDAR=US&amp;VAR:SYMBOL=WWW&amp;VAR:INDEX=0"}</definedName>
    <definedName name="_479__FDSAUDITLINK__" hidden="1">{"fdsup://directions/FAT Viewer?action=UPDATE&amp;creator=factset&amp;DYN_ARGS=TRUE&amp;DOC_NAME=FAT:FQL_AUDITING_CLIENT_TEMPLATE.FAT&amp;display_string=Audit&amp;VAR:KEY=SDMRYZQBSD&amp;VAR:QUERY=RkZfTElBQlNfQ1VSUl9PVEgoQU5OLDM5ODEzKQ==&amp;WINDOW=FIRST_POPUP&amp;HEIGHT=450&amp;WIDTH=450&amp;STAR","T_MAXIMIZED=FALSE&amp;VAR:CALENDAR=US&amp;VAR:SYMBOL=WWW&amp;VAR:INDEX=0"}</definedName>
    <definedName name="_48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480__FDSAUDITLINK__" hidden="1">{"fdsup://directions/FAT Viewer?action=UPDATE&amp;creator=factset&amp;DYN_ARGS=TRUE&amp;DOC_NAME=FAT:FQL_AUDITING_CLIENT_TEMPLATE.FAT&amp;display_string=Audit&amp;VAR:KEY=IFKZURUXKH&amp;VAR:QUERY=RkZfTElBQlNfQ1VSUl9PVEgoQU5OLDM5NDQ3KQ==&amp;WINDOW=FIRST_POPUP&amp;HEIGHT=450&amp;WIDTH=450&amp;STAR","T_MAXIMIZED=FALSE&amp;VAR:CALENDAR=US&amp;VAR:SYMBOL=WWW&amp;VAR:INDEX=0"}</definedName>
    <definedName name="_481__FDSAUDITLINK__" hidden="1">{"fdsup://directions/FAT Viewer?action=UPDATE&amp;creator=factset&amp;DYN_ARGS=TRUE&amp;DOC_NAME=FAT:FQL_AUDITING_CLIENT_TEMPLATE.FAT&amp;display_string=Audit&amp;VAR:KEY=IFKZURUXKH&amp;VAR:QUERY=RkZfTElBQlNfQ1VSUl9PVEgoQU5OLDM5NDQ3KQ==&amp;WINDOW=FIRST_POPUP&amp;HEIGHT=450&amp;WIDTH=450&amp;STAR","T_MAXIMIZED=FALSE&amp;VAR:CALENDAR=US&amp;VAR:SYMBOL=WWW&amp;VAR:INDEX=0"}</definedName>
    <definedName name="_482__FDSAUDITLINK__" hidden="1">{"fdsup://directions/FAT Viewer?action=UPDATE&amp;creator=factset&amp;DYN_ARGS=TRUE&amp;DOC_NAME=FAT:FQL_AUDITING_CLIENT_TEMPLATE.FAT&amp;display_string=Audit&amp;VAR:KEY=QRKPQNKVAT&amp;VAR:QUERY=RkZfTElBQlNfQ1VSUl9PVEgoQU5OLDM5MDgyKQ==&amp;WINDOW=FIRST_POPUP&amp;HEIGHT=450&amp;WIDTH=450&amp;STAR","T_MAXIMIZED=FALSE&amp;VAR:CALENDAR=US&amp;VAR:SYMBOL=WWW&amp;VAR:INDEX=0"}</definedName>
    <definedName name="_483__FDSAUDITLINK__" hidden="1">{"fdsup://directions/FAT Viewer?action=UPDATE&amp;creator=factset&amp;DYN_ARGS=TRUE&amp;DOC_NAME=FAT:FQL_AUDITING_CLIENT_TEMPLATE.FAT&amp;display_string=Audit&amp;VAR:KEY=QRKPQNKVAT&amp;VAR:QUERY=RkZfTElBQlNfQ1VSUl9PVEgoQU5OLDM5MDgyKQ==&amp;WINDOW=FIRST_POPUP&amp;HEIGHT=450&amp;WIDTH=450&amp;STAR","T_MAXIMIZED=FALSE&amp;VAR:CALENDAR=US&amp;VAR:SYMBOL=WWW&amp;VAR:INDEX=0"}</definedName>
    <definedName name="_484__FDSAUDITLINK__" hidden="1">{"fdsup://Directions/FactSet Auditing Viewer?action=AUDIT_VALUE&amp;DB=129&amp;ID1=97809710&amp;VALUEID=03063&amp;SDATE=2010&amp;PERIODTYPE=ANN_STD&amp;SCFT=3&amp;window=popup_no_bar&amp;width=385&amp;height=120&amp;START_MAXIMIZED=FALSE&amp;creator=factset&amp;display_string=Audit"}</definedName>
    <definedName name="_485__FDSAUDITLINK__" hidden="1">{"fdsup://Directions/FactSet Auditing Viewer?action=AUDIT_VALUE&amp;DB=129&amp;ID1=97809710&amp;VALUEID=03063&amp;SDATE=2010&amp;PERIODTYPE=ANN_STD&amp;SCFT=3&amp;window=popup_no_bar&amp;width=385&amp;height=120&amp;START_MAXIMIZED=FALSE&amp;creator=factset&amp;display_string=Audit"}</definedName>
    <definedName name="_486__FDSAUDITLINK__" hidden="1">{"fdsup://Directions/FactSet Auditing Viewer?action=AUDIT_VALUE&amp;DB=129&amp;ID1=97809710&amp;VALUEID=03063&amp;SDATE=2009&amp;PERIODTYPE=ANN_STD&amp;SCFT=3&amp;window=popup_no_bar&amp;width=385&amp;height=120&amp;START_MAXIMIZED=FALSE&amp;creator=factset&amp;display_string=Audit"}</definedName>
    <definedName name="_487__FDSAUDITLINK__" hidden="1">{"fdsup://Directions/FactSet Auditing Viewer?action=AUDIT_VALUE&amp;DB=129&amp;ID1=97809710&amp;VALUEID=03063&amp;SDATE=2009&amp;PERIODTYPE=ANN_STD&amp;SCFT=3&amp;window=popup_no_bar&amp;width=385&amp;height=120&amp;START_MAXIMIZED=FALSE&amp;creator=factset&amp;display_string=Audit"}</definedName>
    <definedName name="_488__FDSAUDITLINK__" hidden="1">{"fdsup://Directions/FactSet Auditing Viewer?action=AUDIT_VALUE&amp;DB=129&amp;ID1=97809710&amp;VALUEID=03063&amp;SDATE=2008&amp;PERIODTYPE=ANN_STD&amp;SCFT=3&amp;window=popup_no_bar&amp;width=385&amp;height=120&amp;START_MAXIMIZED=FALSE&amp;creator=factset&amp;display_string=Audit"}</definedName>
    <definedName name="_489__FDSAUDITLINK__" hidden="1">{"fdsup://Directions/FactSet Auditing Viewer?action=AUDIT_VALUE&amp;DB=129&amp;ID1=97809710&amp;VALUEID=03063&amp;SDATE=2008&amp;PERIODTYPE=ANN_STD&amp;SCFT=3&amp;window=popup_no_bar&amp;width=385&amp;height=120&amp;START_MAXIMIZED=FALSE&amp;creator=factset&amp;display_string=Audit"}</definedName>
    <definedName name="_49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490__FDSAUDITLINK__" hidden="1">{"fdsup://Directions/FactSet Auditing Viewer?action=AUDIT_VALUE&amp;DB=129&amp;ID1=97809710&amp;VALUEID=03063&amp;SDATE=2007&amp;PERIODTYPE=ANN_STD&amp;SCFT=3&amp;window=popup_no_bar&amp;width=385&amp;height=120&amp;START_MAXIMIZED=FALSE&amp;creator=factset&amp;display_string=Audit"}</definedName>
    <definedName name="_491__FDSAUDITLINK__" hidden="1">{"fdsup://Directions/FactSet Auditing Viewer?action=AUDIT_VALUE&amp;DB=129&amp;ID1=97809710&amp;VALUEID=03063&amp;SDATE=2007&amp;PERIODTYPE=ANN_STD&amp;SCFT=3&amp;window=popup_no_bar&amp;width=385&amp;height=120&amp;START_MAXIMIZED=FALSE&amp;creator=factset&amp;display_string=Audit"}</definedName>
    <definedName name="_492__FDSAUDITLINK__" hidden="1">{"fdsup://Directions/FactSet Auditing Viewer?action=AUDIT_VALUE&amp;DB=129&amp;ID1=97809710&amp;VALUEID=03063&amp;SDATE=2006&amp;PERIODTYPE=ANN_STD&amp;SCFT=3&amp;window=popup_no_bar&amp;width=385&amp;height=120&amp;START_MAXIMIZED=FALSE&amp;creator=factset&amp;display_string=Audit"}</definedName>
    <definedName name="_493__FDSAUDITLINK__" hidden="1">{"fdsup://Directions/FactSet Auditing Viewer?action=AUDIT_VALUE&amp;DB=129&amp;ID1=97809710&amp;VALUEID=03063&amp;SDATE=2006&amp;PERIODTYPE=ANN_STD&amp;SCFT=3&amp;window=popup_no_bar&amp;width=385&amp;height=120&amp;START_MAXIMIZED=FALSE&amp;creator=factset&amp;display_string=Audit"}</definedName>
    <definedName name="_494__FDSAUDITLINK__" hidden="1">{"fdsup://Directions/FactSet Auditing Viewer?action=AUDIT_VALUE&amp;DB=129&amp;ID1=97809710&amp;VALUEID=03040&amp;SDATE=2010&amp;PERIODTYPE=ANN_STD&amp;SCFT=3&amp;window=popup_no_bar&amp;width=385&amp;height=120&amp;START_MAXIMIZED=FALSE&amp;creator=factset&amp;display_string=Audit"}</definedName>
    <definedName name="_495__FDSAUDITLINK__" hidden="1">{"fdsup://Directions/FactSet Auditing Viewer?action=AUDIT_VALUE&amp;DB=129&amp;ID1=97809710&amp;VALUEID=03040&amp;SDATE=2010&amp;PERIODTYPE=ANN_STD&amp;SCFT=3&amp;window=popup_no_bar&amp;width=385&amp;height=120&amp;START_MAXIMIZED=FALSE&amp;creator=factset&amp;display_string=Audit"}</definedName>
    <definedName name="_496__FDSAUDITLINK__" hidden="1">{"fdsup://Directions/FactSet Auditing Viewer?action=AUDIT_VALUE&amp;DB=129&amp;ID1=97809710&amp;VALUEID=03040&amp;SDATE=2009&amp;PERIODTYPE=ANN_STD&amp;SCFT=3&amp;window=popup_no_bar&amp;width=385&amp;height=120&amp;START_MAXIMIZED=FALSE&amp;creator=factset&amp;display_string=Audit"}</definedName>
    <definedName name="_497__FDSAUDITLINK__" hidden="1">{"fdsup://Directions/FactSet Auditing Viewer?action=AUDIT_VALUE&amp;DB=129&amp;ID1=97809710&amp;VALUEID=03040&amp;SDATE=2009&amp;PERIODTYPE=ANN_STD&amp;SCFT=3&amp;window=popup_no_bar&amp;width=385&amp;height=120&amp;START_MAXIMIZED=FALSE&amp;creator=factset&amp;display_string=Audit"}</definedName>
    <definedName name="_498__FDSAUDITLINK__" hidden="1">{"fdsup://Directions/FactSet Auditing Viewer?action=AUDIT_VALUE&amp;DB=129&amp;ID1=97809710&amp;VALUEID=03040&amp;SDATE=2008&amp;PERIODTYPE=ANN_STD&amp;SCFT=3&amp;window=popup_no_bar&amp;width=385&amp;height=120&amp;START_MAXIMIZED=FALSE&amp;creator=factset&amp;display_string=Audit"}</definedName>
    <definedName name="_499__FDSAUDITLINK__" hidden="1">{"fdsup://Directions/FactSet Auditing Viewer?action=AUDIT_VALUE&amp;DB=129&amp;ID1=97809710&amp;VALUEID=03040&amp;SDATE=2008&amp;PERIODTYPE=ANN_STD&amp;SCFT=3&amp;window=popup_no_bar&amp;width=385&amp;height=120&amp;START_MAXIMIZED=FALSE&amp;creator=factset&amp;display_string=Audit"}</definedName>
    <definedName name="_4Q00">[2]WY!$BE$2:$BE$1044</definedName>
    <definedName name="_4Q01">[2]WY!$AY$2:$AY$1044</definedName>
    <definedName name="_4Q02">[2]WY!$AS$2:$AS$1044</definedName>
    <definedName name="_4Q03">[2]WY!$AL$2:$AL$1044</definedName>
    <definedName name="_4Q91">[2]WY!$DG$2:$DG$1044</definedName>
    <definedName name="_4Q92">[2]WY!$DA$2:$DA$1044</definedName>
    <definedName name="_4Q93">[2]WY!$CU$2:$CU$1044</definedName>
    <definedName name="_4Q94">[2]WY!$CO$2:$CO$1044</definedName>
    <definedName name="_4Q95">[2]WY!$CI$2:$CI$1044</definedName>
    <definedName name="_4Q96">[2]WY!$CC$2:$CC$1044</definedName>
    <definedName name="_4Q97">[2]WY!$BW$2:$BW$1044</definedName>
    <definedName name="_4Q98">[2]WY!$BQ$2:$BQ$1044</definedName>
    <definedName name="_4Q99">[2]WY!$BK$2:$BK$1044</definedName>
    <definedName name="_5__FDSAUDITLINK__" hidden="1">{"fdsup://Directions/FactSet Auditing Viewer?action=AUDIT_VALUE&amp;DB=129&amp;ID1=023740&amp;VALUEID=02001&amp;SDATE=201001&amp;PERIODTYPE=SEMI_STD&amp;window=popup_no_bar&amp;width=385&amp;height=120&amp;START_MAXIMIZED=FALSE&amp;creator=factset&amp;display_string=Audit"}</definedName>
    <definedName name="_50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500__FDSAUDITLINK__" hidden="1">{"fdsup://Directions/FactSet Auditing Viewer?action=AUDIT_VALUE&amp;DB=129&amp;ID1=97809710&amp;VALUEID=03040&amp;SDATE=2007&amp;PERIODTYPE=ANN_STD&amp;SCFT=3&amp;window=popup_no_bar&amp;width=385&amp;height=120&amp;START_MAXIMIZED=FALSE&amp;creator=factset&amp;display_string=Audit"}</definedName>
    <definedName name="_501__FDSAUDITLINK__" hidden="1">{"fdsup://Directions/FactSet Auditing Viewer?action=AUDIT_VALUE&amp;DB=129&amp;ID1=97809710&amp;VALUEID=03040&amp;SDATE=2007&amp;PERIODTYPE=ANN_STD&amp;SCFT=3&amp;window=popup_no_bar&amp;width=385&amp;height=120&amp;START_MAXIMIZED=FALSE&amp;creator=factset&amp;display_string=Audit"}</definedName>
    <definedName name="_502__FDSAUDITLINK__" hidden="1">{"fdsup://Directions/FactSet Auditing Viewer?action=AUDIT_VALUE&amp;DB=129&amp;ID1=97809710&amp;VALUEID=03040&amp;SDATE=2006&amp;PERIODTYPE=ANN_STD&amp;SCFT=3&amp;window=popup_no_bar&amp;width=385&amp;height=120&amp;START_MAXIMIZED=FALSE&amp;creator=factset&amp;display_string=Audit"}</definedName>
    <definedName name="_503__FDSAUDITLINK__" hidden="1">{"fdsup://Directions/FactSet Auditing Viewer?action=AUDIT_VALUE&amp;DB=129&amp;ID1=97809710&amp;VALUEID=03040&amp;SDATE=2006&amp;PERIODTYPE=ANN_STD&amp;SCFT=3&amp;window=popup_no_bar&amp;width=385&amp;height=120&amp;START_MAXIMIZED=FALSE&amp;creator=factset&amp;display_string=Audit"}</definedName>
    <definedName name="_504__FDSAUDITLINK__" hidden="1">{"fdsup://Directions/FactSet Auditing Viewer?action=AUDIT_VALUE&amp;DB=129&amp;ID1=97809710&amp;VALUEID=03051&amp;SDATE=2010&amp;PERIODTYPE=ANN_STD&amp;SCFT=3&amp;window=popup_no_bar&amp;width=385&amp;height=120&amp;START_MAXIMIZED=FALSE&amp;creator=factset&amp;display_string=Audit"}</definedName>
    <definedName name="_505__FDSAUDITLINK__" hidden="1">{"fdsup://Directions/FactSet Auditing Viewer?action=AUDIT_VALUE&amp;DB=129&amp;ID1=97809710&amp;VALUEID=03051&amp;SDATE=2010&amp;PERIODTYPE=ANN_STD&amp;SCFT=3&amp;window=popup_no_bar&amp;width=385&amp;height=120&amp;START_MAXIMIZED=FALSE&amp;creator=factset&amp;display_string=Audit"}</definedName>
    <definedName name="_506__FDSAUDITLINK__" hidden="1">{"fdsup://Directions/FactSet Auditing Viewer?action=AUDIT_VALUE&amp;DB=129&amp;ID1=97809710&amp;VALUEID=03051&amp;SDATE=2009&amp;PERIODTYPE=ANN_STD&amp;SCFT=3&amp;window=popup_no_bar&amp;width=385&amp;height=120&amp;START_MAXIMIZED=FALSE&amp;creator=factset&amp;display_string=Audit"}</definedName>
    <definedName name="_507__FDSAUDITLINK__" hidden="1">{"fdsup://Directions/FactSet Auditing Viewer?action=AUDIT_VALUE&amp;DB=129&amp;ID1=97809710&amp;VALUEID=03051&amp;SDATE=2009&amp;PERIODTYPE=ANN_STD&amp;SCFT=3&amp;window=popup_no_bar&amp;width=385&amp;height=120&amp;START_MAXIMIZED=FALSE&amp;creator=factset&amp;display_string=Audit"}</definedName>
    <definedName name="_508__FDSAUDITLINK__" hidden="1">{"fdsup://Directions/FactSet Auditing Viewer?action=AUDIT_VALUE&amp;DB=129&amp;ID1=97809710&amp;VALUEID=03051&amp;SDATE=2008&amp;PERIODTYPE=ANN_STD&amp;SCFT=3&amp;window=popup_no_bar&amp;width=385&amp;height=120&amp;START_MAXIMIZED=FALSE&amp;creator=factset&amp;display_string=Audit"}</definedName>
    <definedName name="_509__FDSAUDITLINK__" hidden="1">{"fdsup://Directions/FactSet Auditing Viewer?action=AUDIT_VALUE&amp;DB=129&amp;ID1=97809710&amp;VALUEID=03051&amp;SDATE=2008&amp;PERIODTYPE=ANN_STD&amp;SCFT=3&amp;window=popup_no_bar&amp;width=385&amp;height=120&amp;START_MAXIMIZED=FALSE&amp;creator=factset&amp;display_string=Audit"}</definedName>
    <definedName name="_51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510__FDSAUDITLINK__" hidden="1">{"fdsup://Directions/FactSet Auditing Viewer?action=AUDIT_VALUE&amp;DB=129&amp;ID1=97809710&amp;VALUEID=03051&amp;SDATE=2007&amp;PERIODTYPE=ANN_STD&amp;SCFT=3&amp;window=popup_no_bar&amp;width=385&amp;height=120&amp;START_MAXIMIZED=FALSE&amp;creator=factset&amp;display_string=Audit"}</definedName>
    <definedName name="_511__FDSAUDITLINK__" hidden="1">{"fdsup://Directions/FactSet Auditing Viewer?action=AUDIT_VALUE&amp;DB=129&amp;ID1=97809710&amp;VALUEID=03051&amp;SDATE=2007&amp;PERIODTYPE=ANN_STD&amp;SCFT=3&amp;window=popup_no_bar&amp;width=385&amp;height=120&amp;START_MAXIMIZED=FALSE&amp;creator=factset&amp;display_string=Audit"}</definedName>
    <definedName name="_512__FDSAUDITLINK__" hidden="1">{"fdsup://Directions/FactSet Auditing Viewer?action=AUDIT_VALUE&amp;DB=129&amp;ID1=97809710&amp;VALUEID=03051&amp;SDATE=2006&amp;PERIODTYPE=ANN_STD&amp;SCFT=3&amp;window=popup_no_bar&amp;width=385&amp;height=120&amp;START_MAXIMIZED=FALSE&amp;creator=factset&amp;display_string=Audit"}</definedName>
    <definedName name="_513__FDSAUDITLINK__" hidden="1">{"fdsup://Directions/FactSet Auditing Viewer?action=AUDIT_VALUE&amp;DB=129&amp;ID1=97809710&amp;VALUEID=03051&amp;SDATE=2006&amp;PERIODTYPE=ANN_STD&amp;SCFT=3&amp;window=popup_no_bar&amp;width=385&amp;height=120&amp;START_MAXIMIZED=FALSE&amp;creator=factset&amp;display_string=Audit"}</definedName>
    <definedName name="_514__FDSAUDITLINK__" hidden="1">{"fdsup://directions/FAT Viewer?action=UPDATE&amp;creator=factset&amp;DYN_ARGS=TRUE&amp;DOC_NAME=FAT:FQL_AUDITING_CLIENT_TEMPLATE.FAT&amp;display_string=Audit&amp;VAR:KEY=GTWXINIBEL&amp;VAR:QUERY=RkZfQVNTRVRTX09USChBTk4sNDA1NDMp&amp;WINDOW=FIRST_POPUP&amp;HEIGHT=450&amp;WIDTH=450&amp;START_MAXIMI","ZED=FALSE&amp;VAR:CALENDAR=US&amp;VAR:SYMBOL=WWW&amp;VAR:INDEX=0"}</definedName>
    <definedName name="_515__FDSAUDITLINK__" hidden="1">{"fdsup://directions/FAT Viewer?action=UPDATE&amp;creator=factset&amp;DYN_ARGS=TRUE&amp;DOC_NAME=FAT:FQL_AUDITING_CLIENT_TEMPLATE.FAT&amp;display_string=Audit&amp;VAR:KEY=GTWXINIBEL&amp;VAR:QUERY=RkZfQVNTRVRTX09USChBTk4sNDA1NDMp&amp;WINDOW=FIRST_POPUP&amp;HEIGHT=450&amp;WIDTH=450&amp;START_MAXIMI","ZED=FALSE&amp;VAR:CALENDAR=US&amp;VAR:SYMBOL=WWW&amp;VAR:INDEX=0"}</definedName>
    <definedName name="_516__FDSAUDITLINK__" hidden="1">{"fdsup://directions/FAT Viewer?action=UPDATE&amp;creator=factset&amp;DYN_ARGS=TRUE&amp;DOC_NAME=FAT:FQL_AUDITING_CLIENT_TEMPLATE.FAT&amp;display_string=Audit&amp;VAR:KEY=AHMHAVEDAV&amp;VAR:QUERY=RkZfQVNTRVRTX09USChBTk4sNDAxNzgp&amp;WINDOW=FIRST_POPUP&amp;HEIGHT=450&amp;WIDTH=450&amp;START_MAXIMI","ZED=FALSE&amp;VAR:CALENDAR=US&amp;VAR:SYMBOL=WWW&amp;VAR:INDEX=0"}</definedName>
    <definedName name="_517__FDSAUDITLINK__" hidden="1">{"fdsup://directions/FAT Viewer?action=UPDATE&amp;creator=factset&amp;DYN_ARGS=TRUE&amp;DOC_NAME=FAT:FQL_AUDITING_CLIENT_TEMPLATE.FAT&amp;display_string=Audit&amp;VAR:KEY=AHMHAVEDAV&amp;VAR:QUERY=RkZfQVNTRVRTX09USChBTk4sNDAxNzgp&amp;WINDOW=FIRST_POPUP&amp;HEIGHT=450&amp;WIDTH=450&amp;START_MAXIMI","ZED=FALSE&amp;VAR:CALENDAR=US&amp;VAR:SYMBOL=WWW&amp;VAR:INDEX=0"}</definedName>
    <definedName name="_518__FDSAUDITLINK__" hidden="1">{"fdsup://directions/FAT Viewer?action=UPDATE&amp;creator=factset&amp;DYN_ARGS=TRUE&amp;DOC_NAME=FAT:FQL_AUDITING_CLIENT_TEMPLATE.FAT&amp;display_string=Audit&amp;VAR:KEY=QZUBAFWVCP&amp;VAR:QUERY=RkZfQVNTRVRTX09USChBTk4sMzk4MTMp&amp;WINDOW=FIRST_POPUP&amp;HEIGHT=450&amp;WIDTH=450&amp;START_MAXIMI","ZED=FALSE&amp;VAR:CALENDAR=US&amp;VAR:SYMBOL=WWW&amp;VAR:INDEX=0"}</definedName>
    <definedName name="_519__FDSAUDITLINK__" hidden="1">{"fdsup://directions/FAT Viewer?action=UPDATE&amp;creator=factset&amp;DYN_ARGS=TRUE&amp;DOC_NAME=FAT:FQL_AUDITING_CLIENT_TEMPLATE.FAT&amp;display_string=Audit&amp;VAR:KEY=QZUBAFWVCP&amp;VAR:QUERY=RkZfQVNTRVRTX09USChBTk4sMzk4MTMp&amp;WINDOW=FIRST_POPUP&amp;HEIGHT=450&amp;WIDTH=450&amp;START_MAXIMI","ZED=FALSE&amp;VAR:CALENDAR=US&amp;VAR:SYMBOL=WWW&amp;VAR:INDEX=0"}</definedName>
    <definedName name="_52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520__FDSAUDITLINK__" hidden="1">{"fdsup://directions/FAT Viewer?action=UPDATE&amp;creator=factset&amp;DYN_ARGS=TRUE&amp;DOC_NAME=FAT:FQL_AUDITING_CLIENT_TEMPLATE.FAT&amp;display_string=Audit&amp;VAR:KEY=YPYFYTWPSB&amp;VAR:QUERY=RkZfQVNTRVRTX09USChBTk4sMzk0NDcp&amp;WINDOW=FIRST_POPUP&amp;HEIGHT=450&amp;WIDTH=450&amp;START_MAXIMI","ZED=FALSE&amp;VAR:CALENDAR=US&amp;VAR:SYMBOL=WWW&amp;VAR:INDEX=0"}</definedName>
    <definedName name="_521__FDSAUDITLINK__" hidden="1">{"fdsup://directions/FAT Viewer?action=UPDATE&amp;creator=factset&amp;DYN_ARGS=TRUE&amp;DOC_NAME=FAT:FQL_AUDITING_CLIENT_TEMPLATE.FAT&amp;display_string=Audit&amp;VAR:KEY=YPYFYTWPSB&amp;VAR:QUERY=RkZfQVNTRVRTX09USChBTk4sMzk0NDcp&amp;WINDOW=FIRST_POPUP&amp;HEIGHT=450&amp;WIDTH=450&amp;START_MAXIMI","ZED=FALSE&amp;VAR:CALENDAR=US&amp;VAR:SYMBOL=WWW&amp;VAR:INDEX=0"}</definedName>
    <definedName name="_522__FDSAUDITLINK__" hidden="1">{"fdsup://directions/FAT Viewer?action=UPDATE&amp;creator=factset&amp;DYN_ARGS=TRUE&amp;DOC_NAME=FAT:FQL_AUDITING_CLIENT_TEMPLATE.FAT&amp;display_string=Audit&amp;VAR:KEY=CLMJQNKLWB&amp;VAR:QUERY=RkZfQVNTRVRTX09USChBTk4sMzkwODIp&amp;WINDOW=FIRST_POPUP&amp;HEIGHT=450&amp;WIDTH=450&amp;START_MAXIMI","ZED=FALSE&amp;VAR:CALENDAR=US&amp;VAR:SYMBOL=WWW&amp;VAR:INDEX=0"}</definedName>
    <definedName name="_523__FDSAUDITLINK__" hidden="1">{"fdsup://directions/FAT Viewer?action=UPDATE&amp;creator=factset&amp;DYN_ARGS=TRUE&amp;DOC_NAME=FAT:FQL_AUDITING_CLIENT_TEMPLATE.FAT&amp;display_string=Audit&amp;VAR:KEY=CLMJQNKLWB&amp;VAR:QUERY=RkZfQVNTRVRTX09USChBTk4sMzkwODIp&amp;WINDOW=FIRST_POPUP&amp;HEIGHT=450&amp;WIDTH=450&amp;START_MAXIMI","ZED=FALSE&amp;VAR:CALENDAR=US&amp;VAR:SYMBOL=WWW&amp;VAR:INDEX=0"}</definedName>
    <definedName name="_524__FDSAUDITLINK__" hidden="1">{"fdsup://Directions/FactSet Auditing Viewer?action=AUDIT_VALUE&amp;DB=129&amp;ID1=97809710&amp;VALUEID=02649&amp;SDATE=2010&amp;PERIODTYPE=ANN_STD&amp;SCFT=3&amp;window=popup_no_bar&amp;width=385&amp;height=120&amp;START_MAXIMIZED=FALSE&amp;creator=factset&amp;display_string=Audit"}</definedName>
    <definedName name="_525__FDSAUDITLINK__" hidden="1">{"fdsup://Directions/FactSet Auditing Viewer?action=AUDIT_VALUE&amp;DB=129&amp;ID1=97809710&amp;VALUEID=02649&amp;SDATE=2010&amp;PERIODTYPE=ANN_STD&amp;SCFT=3&amp;window=popup_no_bar&amp;width=385&amp;height=120&amp;START_MAXIMIZED=FALSE&amp;creator=factset&amp;display_string=Audit"}</definedName>
    <definedName name="_526__FDSAUDITLINK__" hidden="1">{"fdsup://Directions/FactSet Auditing Viewer?action=AUDIT_VALUE&amp;DB=129&amp;ID1=97809710&amp;VALUEID=02649&amp;SDATE=2009&amp;PERIODTYPE=ANN_STD&amp;SCFT=3&amp;window=popup_no_bar&amp;width=385&amp;height=120&amp;START_MAXIMIZED=FALSE&amp;creator=factset&amp;display_string=Audit"}</definedName>
    <definedName name="_527__FDSAUDITLINK__" hidden="1">{"fdsup://Directions/FactSet Auditing Viewer?action=AUDIT_VALUE&amp;DB=129&amp;ID1=97809710&amp;VALUEID=02649&amp;SDATE=2009&amp;PERIODTYPE=ANN_STD&amp;SCFT=3&amp;window=popup_no_bar&amp;width=385&amp;height=120&amp;START_MAXIMIZED=FALSE&amp;creator=factset&amp;display_string=Audit"}</definedName>
    <definedName name="_528__FDSAUDITLINK__" hidden="1">{"fdsup://Directions/FactSet Auditing Viewer?action=AUDIT_VALUE&amp;DB=129&amp;ID1=97809710&amp;VALUEID=02649&amp;SDATE=2008&amp;PERIODTYPE=ANN_STD&amp;SCFT=3&amp;window=popup_no_bar&amp;width=385&amp;height=120&amp;START_MAXIMIZED=FALSE&amp;creator=factset&amp;display_string=Audit"}</definedName>
    <definedName name="_529__FDSAUDITLINK__" hidden="1">{"fdsup://Directions/FactSet Auditing Viewer?action=AUDIT_VALUE&amp;DB=129&amp;ID1=97809710&amp;VALUEID=02649&amp;SDATE=2008&amp;PERIODTYPE=ANN_STD&amp;SCFT=3&amp;window=popup_no_bar&amp;width=385&amp;height=120&amp;START_MAXIMIZED=FALSE&amp;creator=factset&amp;display_string=Audit"}</definedName>
    <definedName name="_53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530__FDSAUDITLINK__" hidden="1">{"fdsup://Directions/FactSet Auditing Viewer?action=AUDIT_VALUE&amp;DB=129&amp;ID1=97809710&amp;VALUEID=02649&amp;SDATE=2007&amp;PERIODTYPE=ANN_STD&amp;SCFT=3&amp;window=popup_no_bar&amp;width=385&amp;height=120&amp;START_MAXIMIZED=FALSE&amp;creator=factset&amp;display_string=Audit"}</definedName>
    <definedName name="_531__FDSAUDITLINK__" hidden="1">{"fdsup://Directions/FactSet Auditing Viewer?action=AUDIT_VALUE&amp;DB=129&amp;ID1=97809710&amp;VALUEID=02649&amp;SDATE=2007&amp;PERIODTYPE=ANN_STD&amp;SCFT=3&amp;window=popup_no_bar&amp;width=385&amp;height=120&amp;START_MAXIMIZED=FALSE&amp;creator=factset&amp;display_string=Audit"}</definedName>
    <definedName name="_532__FDSAUDITLINK__" hidden="1">{"fdsup://Directions/FactSet Auditing Viewer?action=AUDIT_VALUE&amp;DB=129&amp;ID1=97809710&amp;VALUEID=02649&amp;SDATE=2006&amp;PERIODTYPE=ANN_STD&amp;SCFT=3&amp;window=popup_no_bar&amp;width=385&amp;height=120&amp;START_MAXIMIZED=FALSE&amp;creator=factset&amp;display_string=Audit"}</definedName>
    <definedName name="_533__FDSAUDITLINK__" hidden="1">{"fdsup://Directions/FactSet Auditing Viewer?action=AUDIT_VALUE&amp;DB=129&amp;ID1=97809710&amp;VALUEID=02649&amp;SDATE=2006&amp;PERIODTYPE=ANN_STD&amp;SCFT=3&amp;window=popup_no_bar&amp;width=385&amp;height=120&amp;START_MAXIMIZED=FALSE&amp;creator=factset&amp;display_string=Audit"}</definedName>
    <definedName name="_534__FDSAUDITLINK__" hidden="1">{"fdsup://directions/FAT Viewer?action=UPDATE&amp;creator=factset&amp;DYN_ARGS=TRUE&amp;DOC_NAME=FAT:FQL_AUDITING_CLIENT_TEMPLATE.FAT&amp;display_string=Audit&amp;VAR:KEY=CXGDWVADMJ&amp;VAR:QUERY=RkZfSU5WRVNUX0FEVihBTk4sNDA1NDMp&amp;WINDOW=FIRST_POPUP&amp;HEIGHT=450&amp;WIDTH=450&amp;START_MAXIMI","ZED=FALSE&amp;VAR:CALENDAR=US&amp;VAR:SYMBOL=WWW&amp;VAR:INDEX=0"}</definedName>
    <definedName name="_535__FDSAUDITLINK__" hidden="1">{"fdsup://directions/FAT Viewer?action=UPDATE&amp;creator=factset&amp;DYN_ARGS=TRUE&amp;DOC_NAME=FAT:FQL_AUDITING_CLIENT_TEMPLATE.FAT&amp;display_string=Audit&amp;VAR:KEY=CXGDWVADMJ&amp;VAR:QUERY=RkZfSU5WRVNUX0FEVihBTk4sNDA1NDMp&amp;WINDOW=FIRST_POPUP&amp;HEIGHT=450&amp;WIDTH=450&amp;START_MAXIMI","ZED=FALSE&amp;VAR:CALENDAR=US&amp;VAR:SYMBOL=WWW&amp;VAR:INDEX=0"}</definedName>
    <definedName name="_536__FDSAUDITLINK__" hidden="1">{"fdsup://directions/FAT Viewer?action=UPDATE&amp;creator=factset&amp;DYN_ARGS=TRUE&amp;DOC_NAME=FAT:FQL_AUDITING_CLIENT_TEMPLATE.FAT&amp;display_string=Audit&amp;VAR:KEY=CLKTODULQB&amp;VAR:QUERY=RkZfSU5WRVNUX0FEVihBTk4sNDAxNzgp&amp;WINDOW=FIRST_POPUP&amp;HEIGHT=450&amp;WIDTH=450&amp;START_MAXIMI","ZED=FALSE&amp;VAR:CALENDAR=US&amp;VAR:SYMBOL=WWW&amp;VAR:INDEX=0"}</definedName>
    <definedName name="_537__FDSAUDITLINK__" hidden="1">{"fdsup://directions/FAT Viewer?action=UPDATE&amp;creator=factset&amp;DYN_ARGS=TRUE&amp;DOC_NAME=FAT:FQL_AUDITING_CLIENT_TEMPLATE.FAT&amp;display_string=Audit&amp;VAR:KEY=CLKTODULQB&amp;VAR:QUERY=RkZfSU5WRVNUX0FEVihBTk4sNDAxNzgp&amp;WINDOW=FIRST_POPUP&amp;HEIGHT=450&amp;WIDTH=450&amp;START_MAXIMI","ZED=FALSE&amp;VAR:CALENDAR=US&amp;VAR:SYMBOL=WWW&amp;VAR:INDEX=0"}</definedName>
    <definedName name="_538__FDSAUDITLINK__" hidden="1">{"fdsup://directions/FAT Viewer?action=UPDATE&amp;creator=factset&amp;DYN_ARGS=TRUE&amp;DOC_NAME=FAT:FQL_AUDITING_CLIENT_TEMPLATE.FAT&amp;display_string=Audit&amp;VAR:KEY=KRMHQVIHYD&amp;VAR:QUERY=RkZfSU5WRVNUX0FEVihBTk4sMzk4MTMp&amp;WINDOW=FIRST_POPUP&amp;HEIGHT=450&amp;WIDTH=450&amp;START_MAXIMI","ZED=FALSE&amp;VAR:CALENDAR=US&amp;VAR:SYMBOL=WWW&amp;VAR:INDEX=0"}</definedName>
    <definedName name="_539__FDSAUDITLINK__" hidden="1">{"fdsup://directions/FAT Viewer?action=UPDATE&amp;creator=factset&amp;DYN_ARGS=TRUE&amp;DOC_NAME=FAT:FQL_AUDITING_CLIENT_TEMPLATE.FAT&amp;display_string=Audit&amp;VAR:KEY=KRMHQVIHYD&amp;VAR:QUERY=RkZfSU5WRVNUX0FEVihBTk4sMzk4MTMp&amp;WINDOW=FIRST_POPUP&amp;HEIGHT=450&amp;WIDTH=450&amp;START_MAXIMI","ZED=FALSE&amp;VAR:CALENDAR=US&amp;VAR:SYMBOL=WWW&amp;VAR:INDEX=0"}</definedName>
    <definedName name="_54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540__FDSAUDITLINK__" hidden="1">{"fdsup://directions/FAT Viewer?action=UPDATE&amp;creator=factset&amp;DYN_ARGS=TRUE&amp;DOC_NAME=FAT:FQL_AUDITING_CLIENT_TEMPLATE.FAT&amp;display_string=Audit&amp;VAR:KEY=ULMNQDENGV&amp;VAR:QUERY=RkZfSU5WRVNUX0FEVihBTk4sMzk0NDcp&amp;WINDOW=FIRST_POPUP&amp;HEIGHT=450&amp;WIDTH=450&amp;START_MAXIMI","ZED=FALSE&amp;VAR:CALENDAR=US&amp;VAR:SYMBOL=WWW&amp;VAR:INDEX=0"}</definedName>
    <definedName name="_541__FDSAUDITLINK__" hidden="1">{"fdsup://directions/FAT Viewer?action=UPDATE&amp;creator=factset&amp;DYN_ARGS=TRUE&amp;DOC_NAME=FAT:FQL_AUDITING_CLIENT_TEMPLATE.FAT&amp;display_string=Audit&amp;VAR:KEY=ULMNQDENGV&amp;VAR:QUERY=RkZfSU5WRVNUX0FEVihBTk4sMzk0NDcp&amp;WINDOW=FIRST_POPUP&amp;HEIGHT=450&amp;WIDTH=450&amp;START_MAXIMI","ZED=FALSE&amp;VAR:CALENDAR=US&amp;VAR:SYMBOL=WWW&amp;VAR:INDEX=0"}</definedName>
    <definedName name="_542__FDSAUDITLINK__" hidden="1">{"fdsup://directions/FAT Viewer?action=UPDATE&amp;creator=factset&amp;DYN_ARGS=TRUE&amp;DOC_NAME=FAT:FQL_AUDITING_CLIENT_TEMPLATE.FAT&amp;display_string=Audit&amp;VAR:KEY=UXENWFUNYR&amp;VAR:QUERY=RkZfSU5WRVNUX0FEVihBTk4sMzkwODIp&amp;WINDOW=FIRST_POPUP&amp;HEIGHT=450&amp;WIDTH=450&amp;START_MAXIMI","ZED=FALSE&amp;VAR:CALENDAR=US&amp;VAR:SYMBOL=WWW&amp;VAR:INDEX=0"}</definedName>
    <definedName name="_543__FDSAUDITLINK__" hidden="1">{"fdsup://directions/FAT Viewer?action=UPDATE&amp;creator=factset&amp;DYN_ARGS=TRUE&amp;DOC_NAME=FAT:FQL_AUDITING_CLIENT_TEMPLATE.FAT&amp;display_string=Audit&amp;VAR:KEY=UXENWFUNYR&amp;VAR:QUERY=RkZfSU5WRVNUX0FEVihBTk4sMzkwODIp&amp;WINDOW=FIRST_POPUP&amp;HEIGHT=450&amp;WIDTH=450&amp;START_MAXIMI","ZED=FALSE&amp;VAR:CALENDAR=US&amp;VAR:SYMBOL=WWW&amp;VAR:INDEX=0"}</definedName>
    <definedName name="_544__FDSAUDITLINK__" hidden="1">{"fdsup://Directions/FactSet Auditing Viewer?action=AUDIT_VALUE&amp;DB=129&amp;ID1=97809710&amp;VALUEID=02501&amp;SDATE=2010&amp;PERIODTYPE=ANN_STD&amp;SCFT=3&amp;window=popup_no_bar&amp;width=385&amp;height=120&amp;START_MAXIMIZED=FALSE&amp;creator=factset&amp;display_string=Audit"}</definedName>
    <definedName name="_545__FDSAUDITLINK__" hidden="1">{"fdsup://Directions/FactSet Auditing Viewer?action=AUDIT_VALUE&amp;DB=129&amp;ID1=97809710&amp;VALUEID=02501&amp;SDATE=2010&amp;PERIODTYPE=ANN_STD&amp;SCFT=3&amp;window=popup_no_bar&amp;width=385&amp;height=120&amp;START_MAXIMIZED=FALSE&amp;creator=factset&amp;display_string=Audit"}</definedName>
    <definedName name="_546__FDSAUDITLINK__" hidden="1">{"fdsup://Directions/FactSet Auditing Viewer?action=AUDIT_VALUE&amp;DB=129&amp;ID1=97809710&amp;VALUEID=02501&amp;SDATE=2009&amp;PERIODTYPE=ANN_STD&amp;SCFT=3&amp;window=popup_no_bar&amp;width=385&amp;height=120&amp;START_MAXIMIZED=FALSE&amp;creator=factset&amp;display_string=Audit"}</definedName>
    <definedName name="_547__FDSAUDITLINK__" hidden="1">{"fdsup://Directions/FactSet Auditing Viewer?action=AUDIT_VALUE&amp;DB=129&amp;ID1=97809710&amp;VALUEID=02501&amp;SDATE=2009&amp;PERIODTYPE=ANN_STD&amp;SCFT=3&amp;window=popup_no_bar&amp;width=385&amp;height=120&amp;START_MAXIMIZED=FALSE&amp;creator=factset&amp;display_string=Audit"}</definedName>
    <definedName name="_548__FDSAUDITLINK__" hidden="1">{"fdsup://Directions/FactSet Auditing Viewer?action=AUDIT_VALUE&amp;DB=129&amp;ID1=97809710&amp;VALUEID=02501&amp;SDATE=2008&amp;PERIODTYPE=ANN_STD&amp;SCFT=3&amp;window=popup_no_bar&amp;width=385&amp;height=120&amp;START_MAXIMIZED=FALSE&amp;creator=factset&amp;display_string=Audit"}</definedName>
    <definedName name="_549__FDSAUDITLINK__" hidden="1">{"fdsup://Directions/FactSet Auditing Viewer?action=AUDIT_VALUE&amp;DB=129&amp;ID1=97809710&amp;VALUEID=02501&amp;SDATE=2008&amp;PERIODTYPE=ANN_STD&amp;SCFT=3&amp;window=popup_no_bar&amp;width=385&amp;height=120&amp;START_MAXIMIZED=FALSE&amp;creator=factset&amp;display_string=Audit"}</definedName>
    <definedName name="_55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550__FDSAUDITLINK__" hidden="1">{"fdsup://Directions/FactSet Auditing Viewer?action=AUDIT_VALUE&amp;DB=129&amp;ID1=97809710&amp;VALUEID=02501&amp;SDATE=2007&amp;PERIODTYPE=ANN_STD&amp;SCFT=3&amp;window=popup_no_bar&amp;width=385&amp;height=120&amp;START_MAXIMIZED=FALSE&amp;creator=factset&amp;display_string=Audit"}</definedName>
    <definedName name="_551__FDSAUDITLINK__" hidden="1">{"fdsup://Directions/FactSet Auditing Viewer?action=AUDIT_VALUE&amp;DB=129&amp;ID1=97809710&amp;VALUEID=02501&amp;SDATE=2007&amp;PERIODTYPE=ANN_STD&amp;SCFT=3&amp;window=popup_no_bar&amp;width=385&amp;height=120&amp;START_MAXIMIZED=FALSE&amp;creator=factset&amp;display_string=Audit"}</definedName>
    <definedName name="_552__FDSAUDITLINK__" hidden="1">{"fdsup://Directions/FactSet Auditing Viewer?action=AUDIT_VALUE&amp;DB=129&amp;ID1=97809710&amp;VALUEID=02501&amp;SDATE=2006&amp;PERIODTYPE=ANN_STD&amp;SCFT=3&amp;window=popup_no_bar&amp;width=385&amp;height=120&amp;START_MAXIMIZED=FALSE&amp;creator=factset&amp;display_string=Audit"}</definedName>
    <definedName name="_553__FDSAUDITLINK__" hidden="1">{"fdsup://Directions/FactSet Auditing Viewer?action=AUDIT_VALUE&amp;DB=129&amp;ID1=97809710&amp;VALUEID=02501&amp;SDATE=2006&amp;PERIODTYPE=ANN_STD&amp;SCFT=3&amp;window=popup_no_bar&amp;width=385&amp;height=120&amp;START_MAXIMIZED=FALSE&amp;creator=factset&amp;display_string=Audit"}</definedName>
    <definedName name="_554__FDSAUDITLINK__" hidden="1">{"fdsup://directions/FAT Viewer?action=UPDATE&amp;creator=factset&amp;DYN_ARGS=TRUE&amp;DOC_NAME=FAT:FQL_AUDITING_CLIENT_TEMPLATE.FAT&amp;display_string=Audit&amp;VAR:KEY=ERWRETGLID&amp;VAR:QUERY=RkZfQVNTRVRTX0NVUlJfT1RIKEFOTiw0MDU0Myk=&amp;WINDOW=FIRST_POPUP&amp;HEIGHT=450&amp;WIDTH=450&amp;STAR","T_MAXIMIZED=FALSE&amp;VAR:CALENDAR=US&amp;VAR:SYMBOL=WWW&amp;VAR:INDEX=0"}</definedName>
    <definedName name="_555__FDSAUDITLINK__" hidden="1">{"fdsup://directions/FAT Viewer?action=UPDATE&amp;creator=factset&amp;DYN_ARGS=TRUE&amp;DOC_NAME=FAT:FQL_AUDITING_CLIENT_TEMPLATE.FAT&amp;display_string=Audit&amp;VAR:KEY=ERWRETGLID&amp;VAR:QUERY=RkZfQVNTRVRTX0NVUlJfT1RIKEFOTiw0MDU0Myk=&amp;WINDOW=FIRST_POPUP&amp;HEIGHT=450&amp;WIDTH=450&amp;STAR","T_MAXIMIZED=FALSE&amp;VAR:CALENDAR=US&amp;VAR:SYMBOL=WWW&amp;VAR:INDEX=0"}</definedName>
    <definedName name="_556__FDSAUDITLINK__" hidden="1">{"fdsup://directions/FAT Viewer?action=UPDATE&amp;creator=factset&amp;DYN_ARGS=TRUE&amp;DOC_NAME=FAT:FQL_AUDITING_CLIENT_TEMPLATE.FAT&amp;display_string=Audit&amp;VAR:KEY=MZOPQPITAR&amp;VAR:QUERY=RkZfQVNTRVRTX0NVUlJfT1RIKEFOTiw0MDE3OCk=&amp;WINDOW=FIRST_POPUP&amp;HEIGHT=450&amp;WIDTH=450&amp;STAR","T_MAXIMIZED=FALSE&amp;VAR:CALENDAR=US&amp;VAR:SYMBOL=WWW&amp;VAR:INDEX=0"}</definedName>
    <definedName name="_557__FDSAUDITLINK__" hidden="1">{"fdsup://directions/FAT Viewer?action=UPDATE&amp;creator=factset&amp;DYN_ARGS=TRUE&amp;DOC_NAME=FAT:FQL_AUDITING_CLIENT_TEMPLATE.FAT&amp;display_string=Audit&amp;VAR:KEY=MZOPQPITAR&amp;VAR:QUERY=RkZfQVNTRVRTX0NVUlJfT1RIKEFOTiw0MDE3OCk=&amp;WINDOW=FIRST_POPUP&amp;HEIGHT=450&amp;WIDTH=450&amp;STAR","T_MAXIMIZED=FALSE&amp;VAR:CALENDAR=US&amp;VAR:SYMBOL=WWW&amp;VAR:INDEX=0"}</definedName>
    <definedName name="_558__FDSAUDITLINK__" hidden="1">{"fdsup://directions/FAT Viewer?action=UPDATE&amp;creator=factset&amp;DYN_ARGS=TRUE&amp;DOC_NAME=FAT:FQL_AUDITING_CLIENT_TEMPLATE.FAT&amp;display_string=Audit&amp;VAR:KEY=WTOLEDUPKJ&amp;VAR:QUERY=RkZfQVNTRVRTX0NVUlJfT1RIKEFOTiwzOTgxMyk=&amp;WINDOW=FIRST_POPUP&amp;HEIGHT=450&amp;WIDTH=450&amp;STAR","T_MAXIMIZED=FALSE&amp;VAR:CALENDAR=US&amp;VAR:SYMBOL=WWW&amp;VAR:INDEX=0"}</definedName>
    <definedName name="_559__FDSAUDITLINK__" hidden="1">{"fdsup://directions/FAT Viewer?action=UPDATE&amp;creator=factset&amp;DYN_ARGS=TRUE&amp;DOC_NAME=FAT:FQL_AUDITING_CLIENT_TEMPLATE.FAT&amp;display_string=Audit&amp;VAR:KEY=WTOLEDUPKJ&amp;VAR:QUERY=RkZfQVNTRVRTX0NVUlJfT1RIKEFOTiwzOTgxMyk=&amp;WINDOW=FIRST_POPUP&amp;HEIGHT=450&amp;WIDTH=450&amp;STAR","T_MAXIMIZED=FALSE&amp;VAR:CALENDAR=US&amp;VAR:SYMBOL=WWW&amp;VAR:INDEX=0"}</definedName>
    <definedName name="_56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560__FDSAUDITLINK__" hidden="1">{"fdsup://directions/FAT Viewer?action=UPDATE&amp;creator=factset&amp;DYN_ARGS=TRUE&amp;DOC_NAME=FAT:FQL_AUDITING_CLIENT_TEMPLATE.FAT&amp;display_string=Audit&amp;VAR:KEY=GXWTSDYBQZ&amp;VAR:QUERY=RkZfQVNTRVRTX0NVUlJfT1RIKEFOTiwzOTQ0Nyk=&amp;WINDOW=FIRST_POPUP&amp;HEIGHT=450&amp;WIDTH=450&amp;STAR","T_MAXIMIZED=FALSE&amp;VAR:CALENDAR=US&amp;VAR:SYMBOL=WWW&amp;VAR:INDEX=0"}</definedName>
    <definedName name="_561__FDSAUDITLINK__" hidden="1">{"fdsup://directions/FAT Viewer?action=UPDATE&amp;creator=factset&amp;DYN_ARGS=TRUE&amp;DOC_NAME=FAT:FQL_AUDITING_CLIENT_TEMPLATE.FAT&amp;display_string=Audit&amp;VAR:KEY=GXWTSDYBQZ&amp;VAR:QUERY=RkZfQVNTRVRTX0NVUlJfT1RIKEFOTiwzOTQ0Nyk=&amp;WINDOW=FIRST_POPUP&amp;HEIGHT=450&amp;WIDTH=450&amp;STAR","T_MAXIMIZED=FALSE&amp;VAR:CALENDAR=US&amp;VAR:SYMBOL=WWW&amp;VAR:INDEX=0"}</definedName>
    <definedName name="_562__FDSAUDITLINK__" hidden="1">{"fdsup://directions/FAT Viewer?action=UPDATE&amp;creator=factset&amp;DYN_ARGS=TRUE&amp;DOC_NAME=FAT:FQL_AUDITING_CLIENT_TEMPLATE.FAT&amp;display_string=Audit&amp;VAR:KEY=SFURGPGZOV&amp;VAR:QUERY=RkZfQVNTRVRTX0NVUlJfT1RIKEFOTiwzOTA4Mik=&amp;WINDOW=FIRST_POPUP&amp;HEIGHT=450&amp;WIDTH=450&amp;STAR","T_MAXIMIZED=FALSE&amp;VAR:CALENDAR=US&amp;VAR:SYMBOL=WWW&amp;VAR:INDEX=0"}</definedName>
    <definedName name="_563__FDSAUDITLINK__" hidden="1">{"fdsup://directions/FAT Viewer?action=UPDATE&amp;creator=factset&amp;DYN_ARGS=TRUE&amp;DOC_NAME=FAT:FQL_AUDITING_CLIENT_TEMPLATE.FAT&amp;display_string=Audit&amp;VAR:KEY=SFURGPGZOV&amp;VAR:QUERY=RkZfQVNTRVRTX0NVUlJfT1RIKEFOTiwzOTA4Mik=&amp;WINDOW=FIRST_POPUP&amp;HEIGHT=450&amp;WIDTH=450&amp;STAR","T_MAXIMIZED=FALSE&amp;VAR:CALENDAR=US&amp;VAR:SYMBOL=WWW&amp;VAR:INDEX=0"}</definedName>
    <definedName name="_564__FDSAUDITLINK__" hidden="1">{"fdsup://Directions/FactSet Auditing Viewer?action=AUDIT_VALUE&amp;DB=129&amp;ID1=97809710&amp;VALUEID=02101&amp;SDATE=2010&amp;PERIODTYPE=ANN_STD&amp;SCFT=3&amp;window=popup_no_bar&amp;width=385&amp;height=120&amp;START_MAXIMIZED=FALSE&amp;creator=factset&amp;display_string=Audit"}</definedName>
    <definedName name="_565__FDSAUDITLINK__" hidden="1">{"fdsup://Directions/FactSet Auditing Viewer?action=AUDIT_VALUE&amp;DB=129&amp;ID1=97809710&amp;VALUEID=02101&amp;SDATE=2010&amp;PERIODTYPE=ANN_STD&amp;SCFT=3&amp;window=popup_no_bar&amp;width=385&amp;height=120&amp;START_MAXIMIZED=FALSE&amp;creator=factset&amp;display_string=Audit"}</definedName>
    <definedName name="_566__FDSAUDITLINK__" hidden="1">{"fdsup://Directions/FactSet Auditing Viewer?action=AUDIT_VALUE&amp;DB=129&amp;ID1=97809710&amp;VALUEID=02101&amp;SDATE=2009&amp;PERIODTYPE=ANN_STD&amp;SCFT=3&amp;window=popup_no_bar&amp;width=385&amp;height=120&amp;START_MAXIMIZED=FALSE&amp;creator=factset&amp;display_string=Audit"}</definedName>
    <definedName name="_567__FDSAUDITLINK__" hidden="1">{"fdsup://Directions/FactSet Auditing Viewer?action=AUDIT_VALUE&amp;DB=129&amp;ID1=97809710&amp;VALUEID=02101&amp;SDATE=2009&amp;PERIODTYPE=ANN_STD&amp;SCFT=3&amp;window=popup_no_bar&amp;width=385&amp;height=120&amp;START_MAXIMIZED=FALSE&amp;creator=factset&amp;display_string=Audit"}</definedName>
    <definedName name="_568__FDSAUDITLINK__" hidden="1">{"fdsup://Directions/FactSet Auditing Viewer?action=AUDIT_VALUE&amp;DB=129&amp;ID1=97809710&amp;VALUEID=02101&amp;SDATE=2008&amp;PERIODTYPE=ANN_STD&amp;SCFT=3&amp;window=popup_no_bar&amp;width=385&amp;height=120&amp;START_MAXIMIZED=FALSE&amp;creator=factset&amp;display_string=Audit"}</definedName>
    <definedName name="_569__FDSAUDITLINK__" hidden="1">{"fdsup://Directions/FactSet Auditing Viewer?action=AUDIT_VALUE&amp;DB=129&amp;ID1=97809710&amp;VALUEID=02101&amp;SDATE=2008&amp;PERIODTYPE=ANN_STD&amp;SCFT=3&amp;window=popup_no_bar&amp;width=385&amp;height=120&amp;START_MAXIMIZED=FALSE&amp;creator=factset&amp;display_string=Audit"}</definedName>
    <definedName name="_57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570__FDSAUDITLINK__" hidden="1">{"fdsup://Directions/FactSet Auditing Viewer?action=AUDIT_VALUE&amp;DB=129&amp;ID1=97809710&amp;VALUEID=02101&amp;SDATE=2007&amp;PERIODTYPE=ANN_STD&amp;SCFT=3&amp;window=popup_no_bar&amp;width=385&amp;height=120&amp;START_MAXIMIZED=FALSE&amp;creator=factset&amp;display_string=Audit"}</definedName>
    <definedName name="_571__FDSAUDITLINK__" hidden="1">{"fdsup://Directions/FactSet Auditing Viewer?action=AUDIT_VALUE&amp;DB=129&amp;ID1=97809710&amp;VALUEID=02101&amp;SDATE=2007&amp;PERIODTYPE=ANN_STD&amp;SCFT=3&amp;window=popup_no_bar&amp;width=385&amp;height=120&amp;START_MAXIMIZED=FALSE&amp;creator=factset&amp;display_string=Audit"}</definedName>
    <definedName name="_572__FDSAUDITLINK__" hidden="1">{"fdsup://Directions/FactSet Auditing Viewer?action=AUDIT_VALUE&amp;DB=129&amp;ID1=97809710&amp;VALUEID=02101&amp;SDATE=2006&amp;PERIODTYPE=ANN_STD&amp;SCFT=3&amp;window=popup_no_bar&amp;width=385&amp;height=120&amp;START_MAXIMIZED=FALSE&amp;creator=factset&amp;display_string=Audit"}</definedName>
    <definedName name="_573__FDSAUDITLINK__" hidden="1">{"fdsup://Directions/FactSet Auditing Viewer?action=AUDIT_VALUE&amp;DB=129&amp;ID1=97809710&amp;VALUEID=02101&amp;SDATE=2006&amp;PERIODTYPE=ANN_STD&amp;SCFT=3&amp;window=popup_no_bar&amp;width=385&amp;height=120&amp;START_MAXIMIZED=FALSE&amp;creator=factset&amp;display_string=Audit"}</definedName>
    <definedName name="_574__FDSAUDITLINK__" hidden="1">{"fdsup://Directions/FactSet Auditing Viewer?action=AUDIT_VALUE&amp;DB=129&amp;ID1=97809710&amp;VALUEID=02051&amp;SDATE=2010&amp;PERIODTYPE=ANN_STD&amp;SCFT=3&amp;window=popup_no_bar&amp;width=385&amp;height=120&amp;START_MAXIMIZED=FALSE&amp;creator=factset&amp;display_string=Audit"}</definedName>
    <definedName name="_575__FDSAUDITLINK__" hidden="1">{"fdsup://Directions/FactSet Auditing Viewer?action=AUDIT_VALUE&amp;DB=129&amp;ID1=97809710&amp;VALUEID=02051&amp;SDATE=2010&amp;PERIODTYPE=ANN_STD&amp;SCFT=3&amp;window=popup_no_bar&amp;width=385&amp;height=120&amp;START_MAXIMIZED=FALSE&amp;creator=factset&amp;display_string=Audit"}</definedName>
    <definedName name="_576__FDSAUDITLINK__" hidden="1">{"fdsup://Directions/FactSet Auditing Viewer?action=AUDIT_VALUE&amp;DB=129&amp;ID1=97809710&amp;VALUEID=02051&amp;SDATE=2009&amp;PERIODTYPE=ANN_STD&amp;SCFT=3&amp;window=popup_no_bar&amp;width=385&amp;height=120&amp;START_MAXIMIZED=FALSE&amp;creator=factset&amp;display_string=Audit"}</definedName>
    <definedName name="_577__FDSAUDITLINK__" hidden="1">{"fdsup://Directions/FactSet Auditing Viewer?action=AUDIT_VALUE&amp;DB=129&amp;ID1=97809710&amp;VALUEID=02051&amp;SDATE=2009&amp;PERIODTYPE=ANN_STD&amp;SCFT=3&amp;window=popup_no_bar&amp;width=385&amp;height=120&amp;START_MAXIMIZED=FALSE&amp;creator=factset&amp;display_string=Audit"}</definedName>
    <definedName name="_578__FDSAUDITLINK__" hidden="1">{"fdsup://Directions/FactSet Auditing Viewer?action=AUDIT_VALUE&amp;DB=129&amp;ID1=97809710&amp;VALUEID=02051&amp;SDATE=2008&amp;PERIODTYPE=ANN_STD&amp;SCFT=3&amp;window=popup_no_bar&amp;width=385&amp;height=120&amp;START_MAXIMIZED=FALSE&amp;creator=factset&amp;display_string=Audit"}</definedName>
    <definedName name="_579__FDSAUDITLINK__" hidden="1">{"fdsup://Directions/FactSet Auditing Viewer?action=AUDIT_VALUE&amp;DB=129&amp;ID1=97809710&amp;VALUEID=02051&amp;SDATE=2008&amp;PERIODTYPE=ANN_STD&amp;SCFT=3&amp;window=popup_no_bar&amp;width=385&amp;height=120&amp;START_MAXIMIZED=FALSE&amp;creator=factset&amp;display_string=Audit"}</definedName>
    <definedName name="_58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580__FDSAUDITLINK__" hidden="1">{"fdsup://Directions/FactSet Auditing Viewer?action=AUDIT_VALUE&amp;DB=129&amp;ID1=97809710&amp;VALUEID=02051&amp;SDATE=2007&amp;PERIODTYPE=ANN_STD&amp;SCFT=3&amp;window=popup_no_bar&amp;width=385&amp;height=120&amp;START_MAXIMIZED=FALSE&amp;creator=factset&amp;display_string=Audit"}</definedName>
    <definedName name="_581__FDSAUDITLINK__" hidden="1">{"fdsup://Directions/FactSet Auditing Viewer?action=AUDIT_VALUE&amp;DB=129&amp;ID1=97809710&amp;VALUEID=02051&amp;SDATE=2007&amp;PERIODTYPE=ANN_STD&amp;SCFT=3&amp;window=popup_no_bar&amp;width=385&amp;height=120&amp;START_MAXIMIZED=FALSE&amp;creator=factset&amp;display_string=Audit"}</definedName>
    <definedName name="_582__FDSAUDITLINK__" hidden="1">{"fdsup://Directions/FactSet Auditing Viewer?action=AUDIT_VALUE&amp;DB=129&amp;ID1=97809710&amp;VALUEID=02051&amp;SDATE=2006&amp;PERIODTYPE=ANN_STD&amp;SCFT=3&amp;window=popup_no_bar&amp;width=385&amp;height=120&amp;START_MAXIMIZED=FALSE&amp;creator=factset&amp;display_string=Audit"}</definedName>
    <definedName name="_583__FDSAUDITLINK__" hidden="1">{"fdsup://Directions/FactSet Auditing Viewer?action=AUDIT_VALUE&amp;DB=129&amp;ID1=97809710&amp;VALUEID=02051&amp;SDATE=2006&amp;PERIODTYPE=ANN_STD&amp;SCFT=3&amp;window=popup_no_bar&amp;width=385&amp;height=120&amp;START_MAXIMIZED=FALSE&amp;creator=factset&amp;display_string=Audit"}</definedName>
    <definedName name="_584__FDSAUDITLINK__" hidden="1">{"fdsup://Directions/FactSet Auditing Viewer?action=AUDIT_VALUE&amp;DB=129&amp;ID1=97809710&amp;VALUEID=02001&amp;SDATE=2010&amp;PERIODTYPE=ANN_STD&amp;SCFT=3&amp;window=popup_no_bar&amp;width=385&amp;height=120&amp;START_MAXIMIZED=FALSE&amp;creator=factset&amp;display_string=Audit"}</definedName>
    <definedName name="_585__FDSAUDITLINK__" hidden="1">{"fdsup://Directions/FactSet Auditing Viewer?action=AUDIT_VALUE&amp;DB=129&amp;ID1=97809710&amp;VALUEID=02001&amp;SDATE=2010&amp;PERIODTYPE=ANN_STD&amp;SCFT=3&amp;window=popup_no_bar&amp;width=385&amp;height=120&amp;START_MAXIMIZED=FALSE&amp;creator=factset&amp;display_string=Audit"}</definedName>
    <definedName name="_586__FDSAUDITLINK__" hidden="1">{"fdsup://Directions/FactSet Auditing Viewer?action=AUDIT_VALUE&amp;DB=129&amp;ID1=97809710&amp;VALUEID=02001&amp;SDATE=2009&amp;PERIODTYPE=ANN_STD&amp;SCFT=3&amp;window=popup_no_bar&amp;width=385&amp;height=120&amp;START_MAXIMIZED=FALSE&amp;creator=factset&amp;display_string=Audit"}</definedName>
    <definedName name="_587__FDSAUDITLINK__" hidden="1">{"fdsup://Directions/FactSet Auditing Viewer?action=AUDIT_VALUE&amp;DB=129&amp;ID1=97809710&amp;VALUEID=02001&amp;SDATE=2009&amp;PERIODTYPE=ANN_STD&amp;SCFT=3&amp;window=popup_no_bar&amp;width=385&amp;height=120&amp;START_MAXIMIZED=FALSE&amp;creator=factset&amp;display_string=Audit"}</definedName>
    <definedName name="_588__FDSAUDITLINK__" hidden="1">{"fdsup://Directions/FactSet Auditing Viewer?action=AUDIT_VALUE&amp;DB=129&amp;ID1=97809710&amp;VALUEID=02001&amp;SDATE=2008&amp;PERIODTYPE=ANN_STD&amp;SCFT=3&amp;window=popup_no_bar&amp;width=385&amp;height=120&amp;START_MAXIMIZED=FALSE&amp;creator=factset&amp;display_string=Audit"}</definedName>
    <definedName name="_589__FDSAUDITLINK__" hidden="1">{"fdsup://Directions/FactSet Auditing Viewer?action=AUDIT_VALUE&amp;DB=129&amp;ID1=97809710&amp;VALUEID=02001&amp;SDATE=2008&amp;PERIODTYPE=ANN_STD&amp;SCFT=3&amp;window=popup_no_bar&amp;width=385&amp;height=120&amp;START_MAXIMIZED=FALSE&amp;creator=factset&amp;display_string=Audit"}</definedName>
    <definedName name="_59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590__FDSAUDITLINK__" hidden="1">{"fdsup://Directions/FactSet Auditing Viewer?action=AUDIT_VALUE&amp;DB=129&amp;ID1=97809710&amp;VALUEID=02001&amp;SDATE=2007&amp;PERIODTYPE=ANN_STD&amp;SCFT=3&amp;window=popup_no_bar&amp;width=385&amp;height=120&amp;START_MAXIMIZED=FALSE&amp;creator=factset&amp;display_string=Audit"}</definedName>
    <definedName name="_591__FDSAUDITLINK__" hidden="1">{"fdsup://Directions/FactSet Auditing Viewer?action=AUDIT_VALUE&amp;DB=129&amp;ID1=97809710&amp;VALUEID=02001&amp;SDATE=2007&amp;PERIODTYPE=ANN_STD&amp;SCFT=3&amp;window=popup_no_bar&amp;width=385&amp;height=120&amp;START_MAXIMIZED=FALSE&amp;creator=factset&amp;display_string=Audit"}</definedName>
    <definedName name="_592__FDSAUDITLINK__" hidden="1">{"fdsup://Directions/FactSet Auditing Viewer?action=AUDIT_VALUE&amp;DB=129&amp;ID1=97809710&amp;VALUEID=02001&amp;SDATE=2006&amp;PERIODTYPE=ANN_STD&amp;SCFT=3&amp;window=popup_no_bar&amp;width=385&amp;height=120&amp;START_MAXIMIZED=FALSE&amp;creator=factset&amp;display_string=Audit"}</definedName>
    <definedName name="_593__FDSAUDITLINK__" hidden="1">{"fdsup://Directions/FactSet Auditing Viewer?action=AUDIT_VALUE&amp;DB=129&amp;ID1=97809710&amp;VALUEID=02001&amp;SDATE=2006&amp;PERIODTYPE=ANN_STD&amp;SCFT=3&amp;window=popup_no_bar&amp;width=385&amp;height=120&amp;START_MAXIMIZED=FALSE&amp;creator=factset&amp;display_string=Audit"}</definedName>
    <definedName name="_594__FDSAUDITLINK__" hidden="1">{"fdsup://Directions/FactSet Auditing Viewer?action=AUDIT_VALUE&amp;DB=129&amp;ID1=90431110&amp;VALUEID=04821&amp;SDATE=2009&amp;PERIODTYPE=ANN_STD&amp;SCFT=3&amp;window=popup_no_bar&amp;width=385&amp;height=120&amp;START_MAXIMIZED=FALSE&amp;creator=factset&amp;display_string=Audit"}</definedName>
    <definedName name="_595__FDSAUDITLINK__" hidden="1">{"fdsup://Directions/FactSet Auditing Viewer?action=AUDIT_VALUE&amp;DB=129&amp;ID1=90431110&amp;VALUEID=04821&amp;SDATE=2009&amp;PERIODTYPE=ANN_STD&amp;SCFT=3&amp;window=popup_no_bar&amp;width=385&amp;height=120&amp;START_MAXIMIZED=FALSE&amp;creator=factset&amp;display_string=Audit"}</definedName>
    <definedName name="_596__FDSAUDITLINK__" hidden="1">{"fdsup://Directions/FactSet Auditing Viewer?action=AUDIT_VALUE&amp;DB=129&amp;ID1=90431110&amp;VALUEID=04821&amp;SDATE=2008&amp;PERIODTYPE=ANN_STD&amp;SCFT=3&amp;window=popup_no_bar&amp;width=385&amp;height=120&amp;START_MAXIMIZED=FALSE&amp;creator=factset&amp;display_string=Audit"}</definedName>
    <definedName name="_597__FDSAUDITLINK__" hidden="1">{"fdsup://Directions/FactSet Auditing Viewer?action=AUDIT_VALUE&amp;DB=129&amp;ID1=90431110&amp;VALUEID=04821&amp;SDATE=2008&amp;PERIODTYPE=ANN_STD&amp;SCFT=3&amp;window=popup_no_bar&amp;width=385&amp;height=120&amp;START_MAXIMIZED=FALSE&amp;creator=factset&amp;display_string=Audit"}</definedName>
    <definedName name="_598__FDSAUDITLINK__" hidden="1">{"fdsup://Directions/FactSet Auditing Viewer?action=AUDIT_VALUE&amp;DB=129&amp;ID1=90431110&amp;VALUEID=04701&amp;SDATE=2010&amp;PERIODTYPE=ANN_STD&amp;SCFT=3&amp;window=popup_no_bar&amp;width=385&amp;height=120&amp;START_MAXIMIZED=FALSE&amp;creator=factset&amp;display_string=Audit"}</definedName>
    <definedName name="_599__FDSAUDITLINK__" hidden="1">{"fdsup://Directions/FactSet Auditing Viewer?action=AUDIT_VALUE&amp;DB=129&amp;ID1=90431110&amp;VALUEID=04701&amp;SDATE=2010&amp;PERIODTYPE=ANN_STD&amp;SCFT=3&amp;window=popup_no_bar&amp;width=385&amp;height=120&amp;START_MAXIMIZED=FALSE&amp;creator=factset&amp;display_string=Audit"}</definedName>
    <definedName name="_6__123Graph_BCHART_1E" hidden="1">[1]Aerospace!$AJ$342:$AJ$355</definedName>
    <definedName name="_6__FDSAUDITLINK__" hidden="1">{"fdsup://Directions/FactSet Auditing Viewer?action=AUDIT_VALUE&amp;DB=129&amp;ID1=474171&amp;VALUEID=02001&amp;SDATE=200801&amp;PERIODTYPE=SEMI_STD&amp;window=popup_no_bar&amp;width=385&amp;height=120&amp;START_MAXIMIZED=FALSE&amp;creator=factset&amp;display_string=Audit"}</definedName>
    <definedName name="_60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600__FDSAUDITLINK__" hidden="1">{"fdsup://Directions/FactSet Auditing Viewer?action=AUDIT_VALUE&amp;DB=129&amp;ID1=90431110&amp;VALUEID=04701&amp;SDATE=2009&amp;PERIODTYPE=ANN_STD&amp;SCFT=3&amp;window=popup_no_bar&amp;width=385&amp;height=120&amp;START_MAXIMIZED=FALSE&amp;creator=factset&amp;display_string=Audit"}</definedName>
    <definedName name="_601__FDSAUDITLINK__" hidden="1">{"fdsup://Directions/FactSet Auditing Viewer?action=AUDIT_VALUE&amp;DB=129&amp;ID1=90431110&amp;VALUEID=04701&amp;SDATE=2009&amp;PERIODTYPE=ANN_STD&amp;SCFT=3&amp;window=popup_no_bar&amp;width=385&amp;height=120&amp;START_MAXIMIZED=FALSE&amp;creator=factset&amp;display_string=Audit"}</definedName>
    <definedName name="_602__FDSAUDITLINK__" hidden="1">{"fdsup://Directions/FactSet Auditing Viewer?action=AUDIT_VALUE&amp;DB=129&amp;ID1=90431110&amp;VALUEID=04701&amp;SDATE=2008&amp;PERIODTYPE=ANN_STD&amp;SCFT=3&amp;window=popup_no_bar&amp;width=385&amp;height=120&amp;START_MAXIMIZED=FALSE&amp;creator=factset&amp;display_string=Audit"}</definedName>
    <definedName name="_603__FDSAUDITLINK__" hidden="1">{"fdsup://Directions/FactSet Auditing Viewer?action=AUDIT_VALUE&amp;DB=129&amp;ID1=90431110&amp;VALUEID=04701&amp;SDATE=2008&amp;PERIODTYPE=ANN_STD&amp;SCFT=3&amp;window=popup_no_bar&amp;width=385&amp;height=120&amp;START_MAXIMIZED=FALSE&amp;creator=factset&amp;display_string=Audit"}</definedName>
    <definedName name="_604__FDSAUDITLINK__" hidden="1">{"fdsup://Directions/FactSet Auditing Viewer?action=AUDIT_VALUE&amp;DB=129&amp;ID1=90431110&amp;VALUEID=04701&amp;SDATE=2007&amp;PERIODTYPE=ANN_STD&amp;SCFT=3&amp;window=popup_no_bar&amp;width=385&amp;height=120&amp;START_MAXIMIZED=FALSE&amp;creator=factset&amp;display_string=Audit"}</definedName>
    <definedName name="_605__FDSAUDITLINK__" hidden="1">{"fdsup://Directions/FactSet Auditing Viewer?action=AUDIT_VALUE&amp;DB=129&amp;ID1=90431110&amp;VALUEID=04701&amp;SDATE=2007&amp;PERIODTYPE=ANN_STD&amp;SCFT=3&amp;window=popup_no_bar&amp;width=385&amp;height=120&amp;START_MAXIMIZED=FALSE&amp;creator=factset&amp;display_string=Audit"}</definedName>
    <definedName name="_606__FDSAUDITLINK__" hidden="1">{"fdsup://Directions/FactSet Auditing Viewer?action=AUDIT_VALUE&amp;DB=129&amp;ID1=90431110&amp;VALUEID=04701&amp;SDATE=2006&amp;PERIODTYPE=ANN_STD&amp;SCFT=3&amp;window=popup_no_bar&amp;width=385&amp;height=120&amp;START_MAXIMIZED=FALSE&amp;creator=factset&amp;display_string=Audit"}</definedName>
    <definedName name="_607__FDSAUDITLINK__" hidden="1">{"fdsup://Directions/FactSet Auditing Viewer?action=AUDIT_VALUE&amp;DB=129&amp;ID1=90431110&amp;VALUEID=04701&amp;SDATE=2006&amp;PERIODTYPE=ANN_STD&amp;SCFT=3&amp;window=popup_no_bar&amp;width=385&amp;height=120&amp;START_MAXIMIZED=FALSE&amp;creator=factset&amp;display_string=Audit"}</definedName>
    <definedName name="_608__FDSAUDITLINK__" hidden="1">{"fdsup://Directions/FactSet Auditing Viewer?action=AUDIT_VALUE&amp;DB=129&amp;ID1=90431110&amp;VALUEID=04401&amp;SDATE=2010&amp;PERIODTYPE=ANN_STD&amp;SCFT=3&amp;window=popup_no_bar&amp;width=385&amp;height=120&amp;START_MAXIMIZED=FALSE&amp;creator=factset&amp;display_string=Audit"}</definedName>
    <definedName name="_609__FDSAUDITLINK__" hidden="1">{"fdsup://Directions/FactSet Auditing Viewer?action=AUDIT_VALUE&amp;DB=129&amp;ID1=90431110&amp;VALUEID=04401&amp;SDATE=2010&amp;PERIODTYPE=ANN_STD&amp;SCFT=3&amp;window=popup_no_bar&amp;width=385&amp;height=120&amp;START_MAXIMIZED=FALSE&amp;creator=factset&amp;display_string=Audit"}</definedName>
    <definedName name="_61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610__FDSAUDITLINK__" hidden="1">{"fdsup://Directions/FactSet Auditing Viewer?action=AUDIT_VALUE&amp;DB=129&amp;ID1=90431110&amp;VALUEID=04401&amp;SDATE=2009&amp;PERIODTYPE=ANN_STD&amp;SCFT=3&amp;window=popup_no_bar&amp;width=385&amp;height=120&amp;START_MAXIMIZED=FALSE&amp;creator=factset&amp;display_string=Audit"}</definedName>
    <definedName name="_611__FDSAUDITLINK__" hidden="1">{"fdsup://Directions/FactSet Auditing Viewer?action=AUDIT_VALUE&amp;DB=129&amp;ID1=90431110&amp;VALUEID=04401&amp;SDATE=2009&amp;PERIODTYPE=ANN_STD&amp;SCFT=3&amp;window=popup_no_bar&amp;width=385&amp;height=120&amp;START_MAXIMIZED=FALSE&amp;creator=factset&amp;display_string=Audit"}</definedName>
    <definedName name="_612__FDSAUDITLINK__" hidden="1">{"fdsup://Directions/FactSet Auditing Viewer?action=AUDIT_VALUE&amp;DB=129&amp;ID1=90431110&amp;VALUEID=04401&amp;SDATE=2008&amp;PERIODTYPE=ANN_STD&amp;SCFT=3&amp;window=popup_no_bar&amp;width=385&amp;height=120&amp;START_MAXIMIZED=FALSE&amp;creator=factset&amp;display_string=Audit"}</definedName>
    <definedName name="_613__FDSAUDITLINK__" hidden="1">{"fdsup://Directions/FactSet Auditing Viewer?action=AUDIT_VALUE&amp;DB=129&amp;ID1=90431110&amp;VALUEID=04401&amp;SDATE=2008&amp;PERIODTYPE=ANN_STD&amp;SCFT=3&amp;window=popup_no_bar&amp;width=385&amp;height=120&amp;START_MAXIMIZED=FALSE&amp;creator=factset&amp;display_string=Audit"}</definedName>
    <definedName name="_614__FDSAUDITLINK__" hidden="1">{"fdsup://Directions/FactSet Auditing Viewer?action=AUDIT_VALUE&amp;DB=129&amp;ID1=90431110&amp;VALUEID=04401&amp;SDATE=2007&amp;PERIODTYPE=ANN_STD&amp;SCFT=3&amp;window=popup_no_bar&amp;width=385&amp;height=120&amp;START_MAXIMIZED=FALSE&amp;creator=factset&amp;display_string=Audit"}</definedName>
    <definedName name="_615__FDSAUDITLINK__" hidden="1">{"fdsup://Directions/FactSet Auditing Viewer?action=AUDIT_VALUE&amp;DB=129&amp;ID1=90431110&amp;VALUEID=04401&amp;SDATE=2007&amp;PERIODTYPE=ANN_STD&amp;SCFT=3&amp;window=popup_no_bar&amp;width=385&amp;height=120&amp;START_MAXIMIZED=FALSE&amp;creator=factset&amp;display_string=Audit"}</definedName>
    <definedName name="_616__FDSAUDITLINK__" hidden="1">{"fdsup://Directions/FactSet Auditing Viewer?action=AUDIT_VALUE&amp;DB=129&amp;ID1=90431110&amp;VALUEID=04401&amp;SDATE=2006&amp;PERIODTYPE=ANN_STD&amp;SCFT=3&amp;window=popup_no_bar&amp;width=385&amp;height=120&amp;START_MAXIMIZED=FALSE&amp;creator=factset&amp;display_string=Audit"}</definedName>
    <definedName name="_617__FDSAUDITLINK__" hidden="1">{"fdsup://Directions/FactSet Auditing Viewer?action=AUDIT_VALUE&amp;DB=129&amp;ID1=90431110&amp;VALUEID=04401&amp;SDATE=2006&amp;PERIODTYPE=ANN_STD&amp;SCFT=3&amp;window=popup_no_bar&amp;width=385&amp;height=120&amp;START_MAXIMIZED=FALSE&amp;creator=factset&amp;display_string=Audit"}</definedName>
    <definedName name="_618__FDSAUDITLINK__" hidden="1">{"fdsup://Directions/FactSet Auditing Viewer?action=AUDIT_VALUE&amp;DB=129&amp;ID1=90431110&amp;VALUEID=03351&amp;SDATE=2010&amp;PERIODTYPE=ANN_STD&amp;SCFT=3&amp;window=popup_no_bar&amp;width=385&amp;height=120&amp;START_MAXIMIZED=FALSE&amp;creator=factset&amp;display_string=Audit"}</definedName>
    <definedName name="_619__FDSAUDITLINK__" hidden="1">{"fdsup://Directions/FactSet Auditing Viewer?action=AUDIT_VALUE&amp;DB=129&amp;ID1=90431110&amp;VALUEID=03351&amp;SDATE=2010&amp;PERIODTYPE=ANN_STD&amp;SCFT=3&amp;window=popup_no_bar&amp;width=385&amp;height=120&amp;START_MAXIMIZED=FALSE&amp;creator=factset&amp;display_string=Audit"}</definedName>
    <definedName name="_62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620__FDSAUDITLINK__" hidden="1">{"fdsup://Directions/FactSet Auditing Viewer?action=AUDIT_VALUE&amp;DB=129&amp;ID1=90431110&amp;VALUEID=03351&amp;SDATE=2009&amp;PERIODTYPE=ANN_STD&amp;SCFT=3&amp;window=popup_no_bar&amp;width=385&amp;height=120&amp;START_MAXIMIZED=FALSE&amp;creator=factset&amp;display_string=Audit"}</definedName>
    <definedName name="_621__FDSAUDITLINK__" hidden="1">{"fdsup://Directions/FactSet Auditing Viewer?action=AUDIT_VALUE&amp;DB=129&amp;ID1=90431110&amp;VALUEID=03351&amp;SDATE=2009&amp;PERIODTYPE=ANN_STD&amp;SCFT=3&amp;window=popup_no_bar&amp;width=385&amp;height=120&amp;START_MAXIMIZED=FALSE&amp;creator=factset&amp;display_string=Audit"}</definedName>
    <definedName name="_622__FDSAUDITLINK__" hidden="1">{"fdsup://Directions/FactSet Auditing Viewer?action=AUDIT_VALUE&amp;DB=129&amp;ID1=90431110&amp;VALUEID=03351&amp;SDATE=2008&amp;PERIODTYPE=ANN_STD&amp;SCFT=3&amp;window=popup_no_bar&amp;width=385&amp;height=120&amp;START_MAXIMIZED=FALSE&amp;creator=factset&amp;display_string=Audit"}</definedName>
    <definedName name="_623__FDSAUDITLINK__" hidden="1">{"fdsup://Directions/FactSet Auditing Viewer?action=AUDIT_VALUE&amp;DB=129&amp;ID1=90431110&amp;VALUEID=03351&amp;SDATE=2008&amp;PERIODTYPE=ANN_STD&amp;SCFT=3&amp;window=popup_no_bar&amp;width=385&amp;height=120&amp;START_MAXIMIZED=FALSE&amp;creator=factset&amp;display_string=Audit"}</definedName>
    <definedName name="_624__FDSAUDITLINK__" hidden="1">{"fdsup://Directions/FactSet Auditing Viewer?action=AUDIT_VALUE&amp;DB=129&amp;ID1=90431110&amp;VALUEID=03351&amp;SDATE=2007&amp;PERIODTYPE=ANN_STD&amp;SCFT=3&amp;window=popup_no_bar&amp;width=385&amp;height=120&amp;START_MAXIMIZED=FALSE&amp;creator=factset&amp;display_string=Audit"}</definedName>
    <definedName name="_625__FDSAUDITLINK__" hidden="1">{"fdsup://Directions/FactSet Auditing Viewer?action=AUDIT_VALUE&amp;DB=129&amp;ID1=90431110&amp;VALUEID=03351&amp;SDATE=2007&amp;PERIODTYPE=ANN_STD&amp;SCFT=3&amp;window=popup_no_bar&amp;width=385&amp;height=120&amp;START_MAXIMIZED=FALSE&amp;creator=factset&amp;display_string=Audit"}</definedName>
    <definedName name="_626__FDSAUDITLINK__" hidden="1">{"fdsup://Directions/FactSet Auditing Viewer?action=AUDIT_VALUE&amp;DB=129&amp;ID1=90431110&amp;VALUEID=03351&amp;SDATE=2006&amp;PERIODTYPE=ANN_STD&amp;SCFT=3&amp;window=popup_no_bar&amp;width=385&amp;height=120&amp;START_MAXIMIZED=FALSE&amp;creator=factset&amp;display_string=Audit"}</definedName>
    <definedName name="_627__FDSAUDITLINK__" hidden="1">{"fdsup://Directions/FactSet Auditing Viewer?action=AUDIT_VALUE&amp;DB=129&amp;ID1=90431110&amp;VALUEID=03351&amp;SDATE=2006&amp;PERIODTYPE=ANN_STD&amp;SCFT=3&amp;window=popup_no_bar&amp;width=385&amp;height=120&amp;START_MAXIMIZED=FALSE&amp;creator=factset&amp;display_string=Audit"}</definedName>
    <definedName name="_628__FDSAUDITLINK__" hidden="1">{"fdsup://Directions/FactSet Auditing Viewer?action=AUDIT_VALUE&amp;DB=129&amp;ID1=90431110&amp;VALUEID=03101&amp;SDATE=2010&amp;PERIODTYPE=ANN_STD&amp;SCFT=3&amp;window=popup_no_bar&amp;width=385&amp;height=120&amp;START_MAXIMIZED=FALSE&amp;creator=factset&amp;display_string=Audit"}</definedName>
    <definedName name="_629__FDSAUDITLINK__" hidden="1">{"fdsup://Directions/FactSet Auditing Viewer?action=AUDIT_VALUE&amp;DB=129&amp;ID1=90431110&amp;VALUEID=03101&amp;SDATE=2010&amp;PERIODTYPE=ANN_STD&amp;SCFT=3&amp;window=popup_no_bar&amp;width=385&amp;height=120&amp;START_MAXIMIZED=FALSE&amp;creator=factset&amp;display_string=Audit"}</definedName>
    <definedName name="_63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630__FDSAUDITLINK__" hidden="1">{"fdsup://Directions/FactSet Auditing Viewer?action=AUDIT_VALUE&amp;DB=129&amp;ID1=90431110&amp;VALUEID=03101&amp;SDATE=2009&amp;PERIODTYPE=ANN_STD&amp;SCFT=3&amp;window=popup_no_bar&amp;width=385&amp;height=120&amp;START_MAXIMIZED=FALSE&amp;creator=factset&amp;display_string=Audit"}</definedName>
    <definedName name="_631__FDSAUDITLINK__" hidden="1">{"fdsup://Directions/FactSet Auditing Viewer?action=AUDIT_VALUE&amp;DB=129&amp;ID1=90431110&amp;VALUEID=03101&amp;SDATE=2009&amp;PERIODTYPE=ANN_STD&amp;SCFT=3&amp;window=popup_no_bar&amp;width=385&amp;height=120&amp;START_MAXIMIZED=FALSE&amp;creator=factset&amp;display_string=Audit"}</definedName>
    <definedName name="_632__FDSAUDITLINK__" hidden="1">{"fdsup://Directions/FactSet Auditing Viewer?action=AUDIT_VALUE&amp;DB=129&amp;ID1=90431110&amp;VALUEID=03101&amp;SDATE=2008&amp;PERIODTYPE=ANN_STD&amp;SCFT=3&amp;window=popup_no_bar&amp;width=385&amp;height=120&amp;START_MAXIMIZED=FALSE&amp;creator=factset&amp;display_string=Audit"}</definedName>
    <definedName name="_633__FDSAUDITLINK__" hidden="1">{"fdsup://Directions/FactSet Auditing Viewer?action=AUDIT_VALUE&amp;DB=129&amp;ID1=90431110&amp;VALUEID=03101&amp;SDATE=2008&amp;PERIODTYPE=ANN_STD&amp;SCFT=3&amp;window=popup_no_bar&amp;width=385&amp;height=120&amp;START_MAXIMIZED=FALSE&amp;creator=factset&amp;display_string=Audit"}</definedName>
    <definedName name="_634__FDSAUDITLINK__" hidden="1">{"fdsup://Directions/FactSet Auditing Viewer?action=AUDIT_VALUE&amp;DB=129&amp;ID1=90431110&amp;VALUEID=03101&amp;SDATE=2007&amp;PERIODTYPE=ANN_STD&amp;SCFT=3&amp;window=popup_no_bar&amp;width=385&amp;height=120&amp;START_MAXIMIZED=FALSE&amp;creator=factset&amp;display_string=Audit"}</definedName>
    <definedName name="_635__FDSAUDITLINK__" hidden="1">{"fdsup://Directions/FactSet Auditing Viewer?action=AUDIT_VALUE&amp;DB=129&amp;ID1=90431110&amp;VALUEID=03101&amp;SDATE=2007&amp;PERIODTYPE=ANN_STD&amp;SCFT=3&amp;window=popup_no_bar&amp;width=385&amp;height=120&amp;START_MAXIMIZED=FALSE&amp;creator=factset&amp;display_string=Audit"}</definedName>
    <definedName name="_636__FDSAUDITLINK__" hidden="1">{"fdsup://Directions/FactSet Auditing Viewer?action=AUDIT_VALUE&amp;DB=129&amp;ID1=90431110&amp;VALUEID=03101&amp;SDATE=2006&amp;PERIODTYPE=ANN_STD&amp;SCFT=3&amp;window=popup_no_bar&amp;width=385&amp;height=120&amp;START_MAXIMIZED=FALSE&amp;creator=factset&amp;display_string=Audit"}</definedName>
    <definedName name="_637__FDSAUDITLINK__" hidden="1">{"fdsup://Directions/FactSet Auditing Viewer?action=AUDIT_VALUE&amp;DB=129&amp;ID1=90431110&amp;VALUEID=03101&amp;SDATE=2006&amp;PERIODTYPE=ANN_STD&amp;SCFT=3&amp;window=popup_no_bar&amp;width=385&amp;height=120&amp;START_MAXIMIZED=FALSE&amp;creator=factset&amp;display_string=Audit"}</definedName>
    <definedName name="_638__FDSAUDITLINK__" hidden="1">{"fdsup://directions/FAT Viewer?action=UPDATE&amp;creator=factset&amp;DYN_ARGS=TRUE&amp;DOC_NAME=FAT:FQL_AUDITING_CLIENT_TEMPLATE.FAT&amp;display_string=Audit&amp;VAR:KEY=ILQZEBUFAJ&amp;VAR:QUERY=RkZfU0hMRFJTX0VRKEFOTiw0MDU0Myk=&amp;WINDOW=FIRST_POPUP&amp;HEIGHT=450&amp;WIDTH=450&amp;START_MAXIMI","ZED=FALSE&amp;VAR:CALENDAR=US&amp;VAR:SYMBOL=UA&amp;VAR:INDEX=0"}</definedName>
    <definedName name="_639__FDSAUDITLINK__" hidden="1">{"fdsup://directions/FAT Viewer?action=UPDATE&amp;creator=factset&amp;DYN_ARGS=TRUE&amp;DOC_NAME=FAT:FQL_AUDITING_CLIENT_TEMPLATE.FAT&amp;display_string=Audit&amp;VAR:KEY=ILQZEBUFAJ&amp;VAR:QUERY=RkZfU0hMRFJTX0VRKEFOTiw0MDU0Myk=&amp;WINDOW=FIRST_POPUP&amp;HEIGHT=450&amp;WIDTH=450&amp;START_MAXIMI","ZED=FALSE&amp;VAR:CALENDAR=US&amp;VAR:SYMBOL=UA&amp;VAR:INDEX=0"}</definedName>
    <definedName name="_64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640__FDSAUDITLINK__" hidden="1">{"fdsup://directions/FAT Viewer?action=UPDATE&amp;creator=factset&amp;DYN_ARGS=TRUE&amp;DOC_NAME=FAT:FQL_AUDITING_CLIENT_TEMPLATE.FAT&amp;display_string=Audit&amp;VAR:KEY=IDSLSVIDUL&amp;VAR:QUERY=RkZfU0hMRFJTX0VRKEFOTiw0MDE3OCk=&amp;WINDOW=FIRST_POPUP&amp;HEIGHT=450&amp;WIDTH=450&amp;START_MAXIMI","ZED=FALSE&amp;VAR:CALENDAR=US&amp;VAR:SYMBOL=UA&amp;VAR:INDEX=0"}</definedName>
    <definedName name="_641__FDSAUDITLINK__" hidden="1">{"fdsup://directions/FAT Viewer?action=UPDATE&amp;creator=factset&amp;DYN_ARGS=TRUE&amp;DOC_NAME=FAT:FQL_AUDITING_CLIENT_TEMPLATE.FAT&amp;display_string=Audit&amp;VAR:KEY=IDSLSVIDUL&amp;VAR:QUERY=RkZfU0hMRFJTX0VRKEFOTiw0MDE3OCk=&amp;WINDOW=FIRST_POPUP&amp;HEIGHT=450&amp;WIDTH=450&amp;START_MAXIMI","ZED=FALSE&amp;VAR:CALENDAR=US&amp;VAR:SYMBOL=UA&amp;VAR:INDEX=0"}</definedName>
    <definedName name="_642__FDSAUDITLINK__" hidden="1">{"fdsup://directions/FAT Viewer?action=UPDATE&amp;creator=factset&amp;DYN_ARGS=TRUE&amp;DOC_NAME=FAT:FQL_AUDITING_CLIENT_TEMPLATE.FAT&amp;display_string=Audit&amp;VAR:KEY=ELMVWXKVCJ&amp;VAR:QUERY=RkZfU0hMRFJTX0VRKEFOTiwzOTgxMyk=&amp;WINDOW=FIRST_POPUP&amp;HEIGHT=450&amp;WIDTH=450&amp;START_MAXIMI","ZED=FALSE&amp;VAR:CALENDAR=US&amp;VAR:SYMBOL=UA&amp;VAR:INDEX=0"}</definedName>
    <definedName name="_643__FDSAUDITLINK__" hidden="1">{"fdsup://directions/FAT Viewer?action=UPDATE&amp;creator=factset&amp;DYN_ARGS=TRUE&amp;DOC_NAME=FAT:FQL_AUDITING_CLIENT_TEMPLATE.FAT&amp;display_string=Audit&amp;VAR:KEY=ELMVWXKVCJ&amp;VAR:QUERY=RkZfU0hMRFJTX0VRKEFOTiwzOTgxMyk=&amp;WINDOW=FIRST_POPUP&amp;HEIGHT=450&amp;WIDTH=450&amp;START_MAXIMI","ZED=FALSE&amp;VAR:CALENDAR=US&amp;VAR:SYMBOL=UA&amp;VAR:INDEX=0"}</definedName>
    <definedName name="_644__FDSAUDITLINK__" hidden="1">{"fdsup://directions/FAT Viewer?action=UPDATE&amp;creator=factset&amp;DYN_ARGS=TRUE&amp;DOC_NAME=FAT:FQL_AUDITING_CLIENT_TEMPLATE.FAT&amp;display_string=Audit&amp;VAR:KEY=YNUJONIFQV&amp;VAR:QUERY=RkZfU0hMRFJTX0VRKEFOTiwzOTQ0Nyk=&amp;WINDOW=FIRST_POPUP&amp;HEIGHT=450&amp;WIDTH=450&amp;START_MAXIMI","ZED=FALSE&amp;VAR:CALENDAR=US&amp;VAR:SYMBOL=UA&amp;VAR:INDEX=0"}</definedName>
    <definedName name="_645__FDSAUDITLINK__" hidden="1">{"fdsup://directions/FAT Viewer?action=UPDATE&amp;creator=factset&amp;DYN_ARGS=TRUE&amp;DOC_NAME=FAT:FQL_AUDITING_CLIENT_TEMPLATE.FAT&amp;display_string=Audit&amp;VAR:KEY=YNUJONIFQV&amp;VAR:QUERY=RkZfU0hMRFJTX0VRKEFOTiwzOTQ0Nyk=&amp;WINDOW=FIRST_POPUP&amp;HEIGHT=450&amp;WIDTH=450&amp;START_MAXIMI","ZED=FALSE&amp;VAR:CALENDAR=US&amp;VAR:SYMBOL=UA&amp;VAR:INDEX=0"}</definedName>
    <definedName name="_646__FDSAUDITLINK__" hidden="1">{"fdsup://directions/FAT Viewer?action=UPDATE&amp;creator=factset&amp;DYN_ARGS=TRUE&amp;DOC_NAME=FAT:FQL_AUDITING_CLIENT_TEMPLATE.FAT&amp;display_string=Audit&amp;VAR:KEY=OZYDGBMHET&amp;VAR:QUERY=RkZfU0hMRFJTX0VRKEFOTiwzOTA4Mik=&amp;WINDOW=FIRST_POPUP&amp;HEIGHT=450&amp;WIDTH=450&amp;START_MAXIMI","ZED=FALSE&amp;VAR:CALENDAR=US&amp;VAR:SYMBOL=UA&amp;VAR:INDEX=0"}</definedName>
    <definedName name="_647__FDSAUDITLINK__" hidden="1">{"fdsup://directions/FAT Viewer?action=UPDATE&amp;creator=factset&amp;DYN_ARGS=TRUE&amp;DOC_NAME=FAT:FQL_AUDITING_CLIENT_TEMPLATE.FAT&amp;display_string=Audit&amp;VAR:KEY=OZYDGBMHET&amp;VAR:QUERY=RkZfU0hMRFJTX0VRKEFOTiwzOTA4Mik=&amp;WINDOW=FIRST_POPUP&amp;HEIGHT=450&amp;WIDTH=450&amp;START_MAXIMI","ZED=FALSE&amp;VAR:CALENDAR=US&amp;VAR:SYMBOL=UA&amp;VAR:INDEX=0"}</definedName>
    <definedName name="_648__FDSAUDITLINK__" hidden="1">{"fdsup://Directions/FactSet Auditing Viewer?action=AUDIT_VALUE&amp;DB=129&amp;ID1=90431110&amp;VALUEID=03495&amp;SDATE=2010&amp;PERIODTYPE=ANN_STD&amp;SCFT=3&amp;window=popup_no_bar&amp;width=385&amp;height=120&amp;START_MAXIMIZED=FALSE&amp;creator=factset&amp;display_string=Audit"}</definedName>
    <definedName name="_649__FDSAUDITLINK__" hidden="1">{"fdsup://Directions/FactSet Auditing Viewer?action=AUDIT_VALUE&amp;DB=129&amp;ID1=90431110&amp;VALUEID=03495&amp;SDATE=2010&amp;PERIODTYPE=ANN_STD&amp;SCFT=3&amp;window=popup_no_bar&amp;width=385&amp;height=120&amp;START_MAXIMIZED=FALSE&amp;creator=factset&amp;display_string=Audit"}</definedName>
    <definedName name="_65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650__FDSAUDITLINK__" hidden="1">{"fdsup://Directions/FactSet Auditing Viewer?action=AUDIT_VALUE&amp;DB=129&amp;ID1=90431110&amp;VALUEID=03495&amp;SDATE=2009&amp;PERIODTYPE=ANN_STD&amp;SCFT=3&amp;window=popup_no_bar&amp;width=385&amp;height=120&amp;START_MAXIMIZED=FALSE&amp;creator=factset&amp;display_string=Audit"}</definedName>
    <definedName name="_651__FDSAUDITLINK__" hidden="1">{"fdsup://Directions/FactSet Auditing Viewer?action=AUDIT_VALUE&amp;DB=129&amp;ID1=90431110&amp;VALUEID=03495&amp;SDATE=2009&amp;PERIODTYPE=ANN_STD&amp;SCFT=3&amp;window=popup_no_bar&amp;width=385&amp;height=120&amp;START_MAXIMIZED=FALSE&amp;creator=factset&amp;display_string=Audit"}</definedName>
    <definedName name="_652__FDSAUDITLINK__" hidden="1">{"fdsup://Directions/FactSet Auditing Viewer?action=AUDIT_VALUE&amp;DB=129&amp;ID1=90431110&amp;VALUEID=03495&amp;SDATE=2008&amp;PERIODTYPE=ANN_STD&amp;SCFT=3&amp;window=popup_no_bar&amp;width=385&amp;height=120&amp;START_MAXIMIZED=FALSE&amp;creator=factset&amp;display_string=Audit"}</definedName>
    <definedName name="_653__FDSAUDITLINK__" hidden="1">{"fdsup://Directions/FactSet Auditing Viewer?action=AUDIT_VALUE&amp;DB=129&amp;ID1=90431110&amp;VALUEID=03495&amp;SDATE=2008&amp;PERIODTYPE=ANN_STD&amp;SCFT=3&amp;window=popup_no_bar&amp;width=385&amp;height=120&amp;START_MAXIMIZED=FALSE&amp;creator=factset&amp;display_string=Audit"}</definedName>
    <definedName name="_654__FDSAUDITLINK__" hidden="1">{"fdsup://Directions/FactSet Auditing Viewer?action=AUDIT_VALUE&amp;DB=129&amp;ID1=90431110&amp;VALUEID=03495&amp;SDATE=2007&amp;PERIODTYPE=ANN_STD&amp;SCFT=3&amp;window=popup_no_bar&amp;width=385&amp;height=120&amp;START_MAXIMIZED=FALSE&amp;creator=factset&amp;display_string=Audit"}</definedName>
    <definedName name="_655__FDSAUDITLINK__" hidden="1">{"fdsup://Directions/FactSet Auditing Viewer?action=AUDIT_VALUE&amp;DB=129&amp;ID1=90431110&amp;VALUEID=03495&amp;SDATE=2007&amp;PERIODTYPE=ANN_STD&amp;SCFT=3&amp;window=popup_no_bar&amp;width=385&amp;height=120&amp;START_MAXIMIZED=FALSE&amp;creator=factset&amp;display_string=Audit"}</definedName>
    <definedName name="_656__FDSAUDITLINK__" hidden="1">{"fdsup://Directions/FactSet Auditing Viewer?action=AUDIT_VALUE&amp;DB=129&amp;ID1=90431110&amp;VALUEID=03495&amp;SDATE=2006&amp;PERIODTYPE=ANN_STD&amp;SCFT=3&amp;window=popup_no_bar&amp;width=385&amp;height=120&amp;START_MAXIMIZED=FALSE&amp;creator=factset&amp;display_string=Audit"}</definedName>
    <definedName name="_657__FDSAUDITLINK__" hidden="1">{"fdsup://Directions/FactSet Auditing Viewer?action=AUDIT_VALUE&amp;DB=129&amp;ID1=90431110&amp;VALUEID=03495&amp;SDATE=2006&amp;PERIODTYPE=ANN_STD&amp;SCFT=3&amp;window=popup_no_bar&amp;width=385&amp;height=120&amp;START_MAXIMIZED=FALSE&amp;creator=factset&amp;display_string=Audit"}</definedName>
    <definedName name="_658__FDSAUDITLINK__" hidden="1">{"fdsup://Directions/FactSet Auditing Viewer?action=AUDIT_VALUE&amp;DB=129&amp;ID1=90431110&amp;VALUEID=03481&amp;SDATE=2010&amp;PERIODTYPE=ANN_STD&amp;SCFT=3&amp;window=popup_no_bar&amp;width=385&amp;height=120&amp;START_MAXIMIZED=FALSE&amp;creator=factset&amp;display_string=Audit"}</definedName>
    <definedName name="_659__FDSAUDITLINK__" hidden="1">{"fdsup://Directions/FactSet Auditing Viewer?action=AUDIT_VALUE&amp;DB=129&amp;ID1=90431110&amp;VALUEID=03481&amp;SDATE=2010&amp;PERIODTYPE=ANN_STD&amp;SCFT=3&amp;window=popup_no_bar&amp;width=385&amp;height=120&amp;START_MAXIMIZED=FALSE&amp;creator=factset&amp;display_string=Audit"}</definedName>
    <definedName name="_66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660__FDSAUDITLINK__" hidden="1">{"fdsup://Directions/FactSet Auditing Viewer?action=AUDIT_VALUE&amp;DB=129&amp;ID1=90431110&amp;VALUEID=03481&amp;SDATE=2009&amp;PERIODTYPE=ANN_STD&amp;SCFT=3&amp;window=popup_no_bar&amp;width=385&amp;height=120&amp;START_MAXIMIZED=FALSE&amp;creator=factset&amp;display_string=Audit"}</definedName>
    <definedName name="_661__FDSAUDITLINK__" hidden="1">{"fdsup://Directions/FactSet Auditing Viewer?action=AUDIT_VALUE&amp;DB=129&amp;ID1=90431110&amp;VALUEID=03481&amp;SDATE=2009&amp;PERIODTYPE=ANN_STD&amp;SCFT=3&amp;window=popup_no_bar&amp;width=385&amp;height=120&amp;START_MAXIMIZED=FALSE&amp;creator=factset&amp;display_string=Audit"}</definedName>
    <definedName name="_662__FDSAUDITLINK__" hidden="1">{"fdsup://Directions/FactSet Auditing Viewer?action=AUDIT_VALUE&amp;DB=129&amp;ID1=90431110&amp;VALUEID=03481&amp;SDATE=2008&amp;PERIODTYPE=ANN_STD&amp;SCFT=3&amp;window=popup_no_bar&amp;width=385&amp;height=120&amp;START_MAXIMIZED=FALSE&amp;creator=factset&amp;display_string=Audit"}</definedName>
    <definedName name="_663__FDSAUDITLINK__" hidden="1">{"fdsup://Directions/FactSet Auditing Viewer?action=AUDIT_VALUE&amp;DB=129&amp;ID1=90431110&amp;VALUEID=03481&amp;SDATE=2008&amp;PERIODTYPE=ANN_STD&amp;SCFT=3&amp;window=popup_no_bar&amp;width=385&amp;height=120&amp;START_MAXIMIZED=FALSE&amp;creator=factset&amp;display_string=Audit"}</definedName>
    <definedName name="_664__FDSAUDITLINK__" hidden="1">{"fdsup://Directions/FactSet Auditing Viewer?action=AUDIT_VALUE&amp;DB=129&amp;ID1=90431110&amp;VALUEID=03481&amp;SDATE=2007&amp;PERIODTYPE=ANN_STD&amp;SCFT=3&amp;window=popup_no_bar&amp;width=385&amp;height=120&amp;START_MAXIMIZED=FALSE&amp;creator=factset&amp;display_string=Audit"}</definedName>
    <definedName name="_665__FDSAUDITLINK__" hidden="1">{"fdsup://Directions/FactSet Auditing Viewer?action=AUDIT_VALUE&amp;DB=129&amp;ID1=90431110&amp;VALUEID=03481&amp;SDATE=2007&amp;PERIODTYPE=ANN_STD&amp;SCFT=3&amp;window=popup_no_bar&amp;width=385&amp;height=120&amp;START_MAXIMIZED=FALSE&amp;creator=factset&amp;display_string=Audit"}</definedName>
    <definedName name="_666__FDSAUDITLINK__" hidden="1">{"fdsup://Directions/FactSet Auditing Viewer?action=AUDIT_VALUE&amp;DB=129&amp;ID1=90431110&amp;VALUEID=03481&amp;SDATE=2006&amp;PERIODTYPE=ANN_STD&amp;SCFT=3&amp;window=popup_no_bar&amp;width=385&amp;height=120&amp;START_MAXIMIZED=FALSE&amp;creator=factset&amp;display_string=Audit"}</definedName>
    <definedName name="_667__FDSAUDITLINK__" hidden="1">{"fdsup://Directions/FactSet Auditing Viewer?action=AUDIT_VALUE&amp;DB=129&amp;ID1=90431110&amp;VALUEID=03481&amp;SDATE=2006&amp;PERIODTYPE=ANN_STD&amp;SCFT=3&amp;window=popup_no_bar&amp;width=385&amp;height=120&amp;START_MAXIMIZED=FALSE&amp;creator=factset&amp;display_string=Audit"}</definedName>
    <definedName name="_668__FDSAUDITLINK__" hidden="1">{"fdsup://Directions/FactSet Auditing Viewer?action=AUDIT_VALUE&amp;DB=129&amp;ID1=90431110&amp;VALUEID=03480&amp;SDATE=2010&amp;PERIODTYPE=ANN_STD&amp;SCFT=3&amp;window=popup_no_bar&amp;width=385&amp;height=120&amp;START_MAXIMIZED=FALSE&amp;creator=factset&amp;display_string=Audit"}</definedName>
    <definedName name="_669__FDSAUDITLINK__" hidden="1">{"fdsup://Directions/FactSet Auditing Viewer?action=AUDIT_VALUE&amp;DB=129&amp;ID1=90431110&amp;VALUEID=03480&amp;SDATE=2010&amp;PERIODTYPE=ANN_STD&amp;SCFT=3&amp;window=popup_no_bar&amp;width=385&amp;height=120&amp;START_MAXIMIZED=FALSE&amp;creator=factset&amp;display_string=Audit"}</definedName>
    <definedName name="_67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670__FDSAUDITLINK__" hidden="1">{"fdsup://Directions/FactSet Auditing Viewer?action=AUDIT_VALUE&amp;DB=129&amp;ID1=90431110&amp;VALUEID=03480&amp;SDATE=2009&amp;PERIODTYPE=ANN_STD&amp;SCFT=3&amp;window=popup_no_bar&amp;width=385&amp;height=120&amp;START_MAXIMIZED=FALSE&amp;creator=factset&amp;display_string=Audit"}</definedName>
    <definedName name="_671__FDSAUDITLINK__" hidden="1">{"fdsup://Directions/FactSet Auditing Viewer?action=AUDIT_VALUE&amp;DB=129&amp;ID1=90431110&amp;VALUEID=03480&amp;SDATE=2009&amp;PERIODTYPE=ANN_STD&amp;SCFT=3&amp;window=popup_no_bar&amp;width=385&amp;height=120&amp;START_MAXIMIZED=FALSE&amp;creator=factset&amp;display_string=Audit"}</definedName>
    <definedName name="_672__FDSAUDITLINK__" hidden="1">{"fdsup://Directions/FactSet Auditing Viewer?action=AUDIT_VALUE&amp;DB=129&amp;ID1=90431110&amp;VALUEID=03480&amp;SDATE=2008&amp;PERIODTYPE=ANN_STD&amp;SCFT=3&amp;window=popup_no_bar&amp;width=385&amp;height=120&amp;START_MAXIMIZED=FALSE&amp;creator=factset&amp;display_string=Audit"}</definedName>
    <definedName name="_673__FDSAUDITLINK__" hidden="1">{"fdsup://Directions/FactSet Auditing Viewer?action=AUDIT_VALUE&amp;DB=129&amp;ID1=90431110&amp;VALUEID=03480&amp;SDATE=2008&amp;PERIODTYPE=ANN_STD&amp;SCFT=3&amp;window=popup_no_bar&amp;width=385&amp;height=120&amp;START_MAXIMIZED=FALSE&amp;creator=factset&amp;display_string=Audit"}</definedName>
    <definedName name="_674__FDSAUDITLINK__" hidden="1">{"fdsup://Directions/FactSet Auditing Viewer?action=AUDIT_VALUE&amp;DB=129&amp;ID1=90431110&amp;VALUEID=03480&amp;SDATE=2007&amp;PERIODTYPE=ANN_STD&amp;SCFT=3&amp;window=popup_no_bar&amp;width=385&amp;height=120&amp;START_MAXIMIZED=FALSE&amp;creator=factset&amp;display_string=Audit"}</definedName>
    <definedName name="_675__FDSAUDITLINK__" hidden="1">{"fdsup://Directions/FactSet Auditing Viewer?action=AUDIT_VALUE&amp;DB=129&amp;ID1=90431110&amp;VALUEID=03480&amp;SDATE=2007&amp;PERIODTYPE=ANN_STD&amp;SCFT=3&amp;window=popup_no_bar&amp;width=385&amp;height=120&amp;START_MAXIMIZED=FALSE&amp;creator=factset&amp;display_string=Audit"}</definedName>
    <definedName name="_676__FDSAUDITLINK__" hidden="1">{"fdsup://Directions/FactSet Auditing Viewer?action=AUDIT_VALUE&amp;DB=129&amp;ID1=90431110&amp;VALUEID=03480&amp;SDATE=2006&amp;PERIODTYPE=ANN_STD&amp;SCFT=3&amp;window=popup_no_bar&amp;width=385&amp;height=120&amp;START_MAXIMIZED=FALSE&amp;creator=factset&amp;display_string=Audit"}</definedName>
    <definedName name="_677__FDSAUDITLINK__" hidden="1">{"fdsup://Directions/FactSet Auditing Viewer?action=AUDIT_VALUE&amp;DB=129&amp;ID1=90431110&amp;VALUEID=03480&amp;SDATE=2006&amp;PERIODTYPE=ANN_STD&amp;SCFT=3&amp;window=popup_no_bar&amp;width=385&amp;height=120&amp;START_MAXIMIZED=FALSE&amp;creator=factset&amp;display_string=Audit"}</definedName>
    <definedName name="_678__FDSAUDITLINK__" hidden="1">{"fdsup://directions/FAT Viewer?action=UPDATE&amp;creator=factset&amp;DYN_ARGS=TRUE&amp;DOC_NAME=FAT:FQL_AUDITING_CLIENT_TEMPLATE.FAT&amp;display_string=Audit&amp;VAR:KEY=KROTMJOBYF&amp;VAR:QUERY=RkZfTElBQlNfT1RIKEFOTiw0MDU0Myk=&amp;WINDOW=FIRST_POPUP&amp;HEIGHT=450&amp;WIDTH=450&amp;START_MAXIMI","ZED=FALSE&amp;VAR:CALENDAR=US&amp;VAR:SYMBOL=UA&amp;VAR:INDEX=0"}</definedName>
    <definedName name="_679__FDSAUDITLINK__" hidden="1">{"fdsup://directions/FAT Viewer?action=UPDATE&amp;creator=factset&amp;DYN_ARGS=TRUE&amp;DOC_NAME=FAT:FQL_AUDITING_CLIENT_TEMPLATE.FAT&amp;display_string=Audit&amp;VAR:KEY=KROTMJOBYF&amp;VAR:QUERY=RkZfTElBQlNfT1RIKEFOTiw0MDU0Myk=&amp;WINDOW=FIRST_POPUP&amp;HEIGHT=450&amp;WIDTH=450&amp;START_MAXIMI","ZED=FALSE&amp;VAR:CALENDAR=US&amp;VAR:SYMBOL=UA&amp;VAR:INDEX=0"}</definedName>
    <definedName name="_68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680__FDSAUDITLINK__" hidden="1">{"fdsup://directions/FAT Viewer?action=UPDATE&amp;creator=factset&amp;DYN_ARGS=TRUE&amp;DOC_NAME=FAT:FQL_AUDITING_CLIENT_TEMPLATE.FAT&amp;display_string=Audit&amp;VAR:KEY=WTOFIBYZGT&amp;VAR:QUERY=RkZfTElBQlNfT1RIKEFOTiw0MDE3OCk=&amp;WINDOW=FIRST_POPUP&amp;HEIGHT=450&amp;WIDTH=450&amp;START_MAXIMI","ZED=FALSE&amp;VAR:CALENDAR=US&amp;VAR:SYMBOL=UA&amp;VAR:INDEX=0"}</definedName>
    <definedName name="_681__FDSAUDITLINK__" hidden="1">{"fdsup://directions/FAT Viewer?action=UPDATE&amp;creator=factset&amp;DYN_ARGS=TRUE&amp;DOC_NAME=FAT:FQL_AUDITING_CLIENT_TEMPLATE.FAT&amp;display_string=Audit&amp;VAR:KEY=WTOFIBYZGT&amp;VAR:QUERY=RkZfTElBQlNfT1RIKEFOTiw0MDE3OCk=&amp;WINDOW=FIRST_POPUP&amp;HEIGHT=450&amp;WIDTH=450&amp;START_MAXIMI","ZED=FALSE&amp;VAR:CALENDAR=US&amp;VAR:SYMBOL=UA&amp;VAR:INDEX=0"}</definedName>
    <definedName name="_682__FDSAUDITLINK__" hidden="1">{"fdsup://directions/FAT Viewer?action=UPDATE&amp;creator=factset&amp;DYN_ARGS=TRUE&amp;DOC_NAME=FAT:FQL_AUDITING_CLIENT_TEMPLATE.FAT&amp;display_string=Audit&amp;VAR:KEY=CDAZKRIPQR&amp;VAR:QUERY=RkZfTElBQlNfT1RIKEFOTiwzOTgxMyk=&amp;WINDOW=FIRST_POPUP&amp;HEIGHT=450&amp;WIDTH=450&amp;START_MAXIMI","ZED=FALSE&amp;VAR:CALENDAR=US&amp;VAR:SYMBOL=UA&amp;VAR:INDEX=0"}</definedName>
    <definedName name="_683__FDSAUDITLINK__" hidden="1">{"fdsup://directions/FAT Viewer?action=UPDATE&amp;creator=factset&amp;DYN_ARGS=TRUE&amp;DOC_NAME=FAT:FQL_AUDITING_CLIENT_TEMPLATE.FAT&amp;display_string=Audit&amp;VAR:KEY=CDAZKRIPQR&amp;VAR:QUERY=RkZfTElBQlNfT1RIKEFOTiwzOTgxMyk=&amp;WINDOW=FIRST_POPUP&amp;HEIGHT=450&amp;WIDTH=450&amp;START_MAXIMI","ZED=FALSE&amp;VAR:CALENDAR=US&amp;VAR:SYMBOL=UA&amp;VAR:INDEX=0"}</definedName>
    <definedName name="_684__FDSAUDITLINK__" hidden="1">{"fdsup://directions/FAT Viewer?action=UPDATE&amp;creator=factset&amp;DYN_ARGS=TRUE&amp;DOC_NAME=FAT:FQL_AUDITING_CLIENT_TEMPLATE.FAT&amp;display_string=Audit&amp;VAR:KEY=KVWNSHONCL&amp;VAR:QUERY=RkZfTElBQlNfT1RIKEFOTiwzOTQ0Nyk=&amp;WINDOW=FIRST_POPUP&amp;HEIGHT=450&amp;WIDTH=450&amp;START_MAXIMI","ZED=FALSE&amp;VAR:CALENDAR=US&amp;VAR:SYMBOL=UA&amp;VAR:INDEX=0"}</definedName>
    <definedName name="_685__FDSAUDITLINK__" hidden="1">{"fdsup://directions/FAT Viewer?action=UPDATE&amp;creator=factset&amp;DYN_ARGS=TRUE&amp;DOC_NAME=FAT:FQL_AUDITING_CLIENT_TEMPLATE.FAT&amp;display_string=Audit&amp;VAR:KEY=KVWNSHONCL&amp;VAR:QUERY=RkZfTElBQlNfT1RIKEFOTiwzOTQ0Nyk=&amp;WINDOW=FIRST_POPUP&amp;HEIGHT=450&amp;WIDTH=450&amp;START_MAXIMI","ZED=FALSE&amp;VAR:CALENDAR=US&amp;VAR:SYMBOL=UA&amp;VAR:INDEX=0"}</definedName>
    <definedName name="_686__FDSAUDITLINK__" hidden="1">{"fdsup://directions/FAT Viewer?action=UPDATE&amp;creator=factset&amp;DYN_ARGS=TRUE&amp;DOC_NAME=FAT:FQL_AUDITING_CLIENT_TEMPLATE.FAT&amp;display_string=Audit&amp;VAR:KEY=UDWXKZARQJ&amp;VAR:QUERY=RkZfTElBQlNfT1RIKEFOTiwzOTA4Mik=&amp;WINDOW=FIRST_POPUP&amp;HEIGHT=450&amp;WIDTH=450&amp;START_MAXIMI","ZED=FALSE&amp;VAR:CALENDAR=US&amp;VAR:SYMBOL=UA&amp;VAR:INDEX=0"}</definedName>
    <definedName name="_687__FDSAUDITLINK__" hidden="1">{"fdsup://directions/FAT Viewer?action=UPDATE&amp;creator=factset&amp;DYN_ARGS=TRUE&amp;DOC_NAME=FAT:FQL_AUDITING_CLIENT_TEMPLATE.FAT&amp;display_string=Audit&amp;VAR:KEY=UDWXKZARQJ&amp;VAR:QUERY=RkZfTElBQlNfT1RIKEFOTiwzOTA4Mik=&amp;WINDOW=FIRST_POPUP&amp;HEIGHT=450&amp;WIDTH=450&amp;START_MAXIMI","ZED=FALSE&amp;VAR:CALENDAR=US&amp;VAR:SYMBOL=UA&amp;VAR:INDEX=0"}</definedName>
    <definedName name="_688__FDSAUDITLINK__" hidden="1">{"fdsup://directions/FAT Viewer?action=UPDATE&amp;creator=factset&amp;DYN_ARGS=TRUE&amp;DOC_NAME=FAT:FQL_AUDITING_CLIENT_TEMPLATE.FAT&amp;display_string=Audit&amp;VAR:KEY=UZYLIVOTAB&amp;VAR:QUERY=RkZfREVCVF9MVChBTk4sNDA1NDMp&amp;WINDOW=FIRST_POPUP&amp;HEIGHT=450&amp;WIDTH=450&amp;START_MAXIMIZED=","FALSE&amp;VAR:CALENDAR=US&amp;VAR:SYMBOL=UA&amp;VAR:INDEX=0"}</definedName>
    <definedName name="_689__FDSAUDITLINK__" hidden="1">{"fdsup://directions/FAT Viewer?action=UPDATE&amp;creator=factset&amp;DYN_ARGS=TRUE&amp;DOC_NAME=FAT:FQL_AUDITING_CLIENT_TEMPLATE.FAT&amp;display_string=Audit&amp;VAR:KEY=UZYLIVOTAB&amp;VAR:QUERY=RkZfREVCVF9MVChBTk4sNDA1NDMp&amp;WINDOW=FIRST_POPUP&amp;HEIGHT=450&amp;WIDTH=450&amp;START_MAXIMIZED=","FALSE&amp;VAR:CALENDAR=US&amp;VAR:SYMBOL=UA&amp;VAR:INDEX=0"}</definedName>
    <definedName name="_69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690__FDSAUDITLINK__" hidden="1">{"fdsup://directions/FAT Viewer?action=UPDATE&amp;creator=factset&amp;DYN_ARGS=TRUE&amp;DOC_NAME=FAT:FQL_AUDITING_CLIENT_TEMPLATE.FAT&amp;display_string=Audit&amp;VAR:KEY=KLIVOLUNQV&amp;VAR:QUERY=RkZfREVCVF9MVChBTk4sNDAxNzgp&amp;WINDOW=FIRST_POPUP&amp;HEIGHT=450&amp;WIDTH=450&amp;START_MAXIMIZED=","FALSE&amp;VAR:CALENDAR=US&amp;VAR:SYMBOL=UA&amp;VAR:INDEX=0"}</definedName>
    <definedName name="_691__FDSAUDITLINK__" hidden="1">{"fdsup://directions/FAT Viewer?action=UPDATE&amp;creator=factset&amp;DYN_ARGS=TRUE&amp;DOC_NAME=FAT:FQL_AUDITING_CLIENT_TEMPLATE.FAT&amp;display_string=Audit&amp;VAR:KEY=KLIVOLUNQV&amp;VAR:QUERY=RkZfREVCVF9MVChBTk4sNDAxNzgp&amp;WINDOW=FIRST_POPUP&amp;HEIGHT=450&amp;WIDTH=450&amp;START_MAXIMIZED=","FALSE&amp;VAR:CALENDAR=US&amp;VAR:SYMBOL=UA&amp;VAR:INDEX=0"}</definedName>
    <definedName name="_692__FDSAUDITLINK__" hidden="1">{"fdsup://directions/FAT Viewer?action=UPDATE&amp;creator=factset&amp;DYN_ARGS=TRUE&amp;DOC_NAME=FAT:FQL_AUDITING_CLIENT_TEMPLATE.FAT&amp;display_string=Audit&amp;VAR:KEY=ONEJWZQXIZ&amp;VAR:QUERY=RkZfREVCVF9MVChBTk4sMzk4MTMp&amp;WINDOW=FIRST_POPUP&amp;HEIGHT=450&amp;WIDTH=450&amp;START_MAXIMIZED=","FALSE&amp;VAR:CALENDAR=US&amp;VAR:SYMBOL=UA&amp;VAR:INDEX=0"}</definedName>
    <definedName name="_693__FDSAUDITLINK__" hidden="1">{"fdsup://directions/FAT Viewer?action=UPDATE&amp;creator=factset&amp;DYN_ARGS=TRUE&amp;DOC_NAME=FAT:FQL_AUDITING_CLIENT_TEMPLATE.FAT&amp;display_string=Audit&amp;VAR:KEY=ONEJWZQXIZ&amp;VAR:QUERY=RkZfREVCVF9MVChBTk4sMzk4MTMp&amp;WINDOW=FIRST_POPUP&amp;HEIGHT=450&amp;WIDTH=450&amp;START_MAXIMIZED=","FALSE&amp;VAR:CALENDAR=US&amp;VAR:SYMBOL=UA&amp;VAR:INDEX=0"}</definedName>
    <definedName name="_694__FDSAUDITLINK__" hidden="1">{"fdsup://directions/FAT Viewer?action=UPDATE&amp;creator=factset&amp;DYN_ARGS=TRUE&amp;DOC_NAME=FAT:FQL_AUDITING_CLIENT_TEMPLATE.FAT&amp;display_string=Audit&amp;VAR:KEY=YFMBYXWXGL&amp;VAR:QUERY=RkZfREVCVF9MVChBTk4sMzk0NDcp&amp;WINDOW=FIRST_POPUP&amp;HEIGHT=450&amp;WIDTH=450&amp;START_MAXIMIZED=","FALSE&amp;VAR:CALENDAR=US&amp;VAR:SYMBOL=UA&amp;VAR:INDEX=0"}</definedName>
    <definedName name="_695__FDSAUDITLINK__" hidden="1">{"fdsup://directions/FAT Viewer?action=UPDATE&amp;creator=factset&amp;DYN_ARGS=TRUE&amp;DOC_NAME=FAT:FQL_AUDITING_CLIENT_TEMPLATE.FAT&amp;display_string=Audit&amp;VAR:KEY=YFMBYXWXGL&amp;VAR:QUERY=RkZfREVCVF9MVChBTk4sMzk0NDcp&amp;WINDOW=FIRST_POPUP&amp;HEIGHT=450&amp;WIDTH=450&amp;START_MAXIMIZED=","FALSE&amp;VAR:CALENDAR=US&amp;VAR:SYMBOL=UA&amp;VAR:INDEX=0"}</definedName>
    <definedName name="_696__FDSAUDITLINK__" hidden="1">{"fdsup://directions/FAT Viewer?action=UPDATE&amp;creator=factset&amp;DYN_ARGS=TRUE&amp;DOC_NAME=FAT:FQL_AUDITING_CLIENT_TEMPLATE.FAT&amp;display_string=Audit&amp;VAR:KEY=MTMTWNOZMH&amp;VAR:QUERY=RkZfREVCVF9MVChBTk4sMzkwODIp&amp;WINDOW=FIRST_POPUP&amp;HEIGHT=450&amp;WIDTH=450&amp;START_MAXIMIZED=","FALSE&amp;VAR:CALENDAR=US&amp;VAR:SYMBOL=UA&amp;VAR:INDEX=0"}</definedName>
    <definedName name="_697__FDSAUDITLINK__" hidden="1">{"fdsup://directions/FAT Viewer?action=UPDATE&amp;creator=factset&amp;DYN_ARGS=TRUE&amp;DOC_NAME=FAT:FQL_AUDITING_CLIENT_TEMPLATE.FAT&amp;display_string=Audit&amp;VAR:KEY=MTMTWNOZMH&amp;VAR:QUERY=RkZfREVCVF9MVChBTk4sMzkwODIp&amp;WINDOW=FIRST_POPUP&amp;HEIGHT=450&amp;WIDTH=450&amp;START_MAXIMIZED=","FALSE&amp;VAR:CALENDAR=US&amp;VAR:SYMBOL=UA&amp;VAR:INDEX=0"}</definedName>
    <definedName name="_698__FDSAUDITLINK__" hidden="1">{"fdsup://directions/FAT Viewer?action=UPDATE&amp;creator=factset&amp;DYN_ARGS=TRUE&amp;DOC_NAME=FAT:FQL_AUDITING_CLIENT_TEMPLATE.FAT&amp;display_string=Audit&amp;VAR:KEY=QJMXSPCPSF&amp;VAR:QUERY=RkZfTElBQlNfQ1VSUl9PVEgoQU5OLDQwNTQzKQ==&amp;WINDOW=FIRST_POPUP&amp;HEIGHT=450&amp;WIDTH=450&amp;STAR","T_MAXIMIZED=FALSE&amp;VAR:CALENDAR=US&amp;VAR:SYMBOL=UA&amp;VAR:INDEX=0"}</definedName>
    <definedName name="_699__FDSAUDITLINK__" hidden="1">{"fdsup://directions/FAT Viewer?action=UPDATE&amp;creator=factset&amp;DYN_ARGS=TRUE&amp;DOC_NAME=FAT:FQL_AUDITING_CLIENT_TEMPLATE.FAT&amp;display_string=Audit&amp;VAR:KEY=QJMXSPCPSF&amp;VAR:QUERY=RkZfTElBQlNfQ1VSUl9PVEgoQU5OLDQwNTQzKQ==&amp;WINDOW=FIRST_POPUP&amp;HEIGHT=450&amp;WIDTH=450&amp;STAR","T_MAXIMIZED=FALSE&amp;VAR:CALENDAR=US&amp;VAR:SYMBOL=UA&amp;VAR:INDEX=0"}</definedName>
    <definedName name="_7__123Graph_BCHART_2E" hidden="1">[1]Aerospace!$AD$342:$AD$373</definedName>
    <definedName name="_7__FDSAUDITLINK__" hidden="1">{"fdsup://Directions/FactSet Auditing Viewer?action=AUDIT_VALUE&amp;DB=129&amp;ID1=474171&amp;VALUEID=02001&amp;SDATE=200701&amp;PERIODTYPE=SEMI_STD&amp;window=popup_no_bar&amp;width=385&amp;height=120&amp;START_MAXIMIZED=FALSE&amp;creator=factset&amp;display_string=Audit"}</definedName>
    <definedName name="_70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700__FDSAUDITLINK__" hidden="1">{"fdsup://directions/FAT Viewer?action=UPDATE&amp;creator=factset&amp;DYN_ARGS=TRUE&amp;DOC_NAME=FAT:FQL_AUDITING_CLIENT_TEMPLATE.FAT&amp;display_string=Audit&amp;VAR:KEY=GXMHATGZQV&amp;VAR:QUERY=RkZfTElBQlNfQ1VSUl9PVEgoQU5OLDQwMTc4KQ==&amp;WINDOW=FIRST_POPUP&amp;HEIGHT=450&amp;WIDTH=450&amp;STAR","T_MAXIMIZED=FALSE&amp;VAR:CALENDAR=US&amp;VAR:SYMBOL=UA&amp;VAR:INDEX=0"}</definedName>
    <definedName name="_701__FDSAUDITLINK__" hidden="1">{"fdsup://directions/FAT Viewer?action=UPDATE&amp;creator=factset&amp;DYN_ARGS=TRUE&amp;DOC_NAME=FAT:FQL_AUDITING_CLIENT_TEMPLATE.FAT&amp;display_string=Audit&amp;VAR:KEY=GXMHATGZQV&amp;VAR:QUERY=RkZfTElBQlNfQ1VSUl9PVEgoQU5OLDQwMTc4KQ==&amp;WINDOW=FIRST_POPUP&amp;HEIGHT=450&amp;WIDTH=450&amp;STAR","T_MAXIMIZED=FALSE&amp;VAR:CALENDAR=US&amp;VAR:SYMBOL=UA&amp;VAR:INDEX=0"}</definedName>
    <definedName name="_702__FDSAUDITLINK__" hidden="1">{"fdsup://directions/FAT Viewer?action=UPDATE&amp;creator=factset&amp;DYN_ARGS=TRUE&amp;DOC_NAME=FAT:FQL_AUDITING_CLIENT_TEMPLATE.FAT&amp;display_string=Audit&amp;VAR:KEY=SVSZQBGRSB&amp;VAR:QUERY=RkZfTElBQlNfQ1VSUl9PVEgoQU5OLDM5ODEzKQ==&amp;WINDOW=FIRST_POPUP&amp;HEIGHT=450&amp;WIDTH=450&amp;STAR","T_MAXIMIZED=FALSE&amp;VAR:CALENDAR=US&amp;VAR:SYMBOL=UA&amp;VAR:INDEX=0"}</definedName>
    <definedName name="_703__FDSAUDITLINK__" hidden="1">{"fdsup://directions/FAT Viewer?action=UPDATE&amp;creator=factset&amp;DYN_ARGS=TRUE&amp;DOC_NAME=FAT:FQL_AUDITING_CLIENT_TEMPLATE.FAT&amp;display_string=Audit&amp;VAR:KEY=SVSZQBGRSB&amp;VAR:QUERY=RkZfTElBQlNfQ1VSUl9PVEgoQU5OLDM5ODEzKQ==&amp;WINDOW=FIRST_POPUP&amp;HEIGHT=450&amp;WIDTH=450&amp;STAR","T_MAXIMIZED=FALSE&amp;VAR:CALENDAR=US&amp;VAR:SYMBOL=UA&amp;VAR:INDEX=0"}</definedName>
    <definedName name="_704__FDSAUDITLINK__" hidden="1">{"fdsup://directions/FAT Viewer?action=UPDATE&amp;creator=factset&amp;DYN_ARGS=TRUE&amp;DOC_NAME=FAT:FQL_AUDITING_CLIENT_TEMPLATE.FAT&amp;display_string=Audit&amp;VAR:KEY=AVAZIXYVYJ&amp;VAR:QUERY=RkZfTElBQlNfQ1VSUl9PVEgoQU5OLDM5NDQ3KQ==&amp;WINDOW=FIRST_POPUP&amp;HEIGHT=450&amp;WIDTH=450&amp;STAR","T_MAXIMIZED=FALSE&amp;VAR:CALENDAR=US&amp;VAR:SYMBOL=UA&amp;VAR:INDEX=0"}</definedName>
    <definedName name="_705__FDSAUDITLINK__" hidden="1">{"fdsup://directions/FAT Viewer?action=UPDATE&amp;creator=factset&amp;DYN_ARGS=TRUE&amp;DOC_NAME=FAT:FQL_AUDITING_CLIENT_TEMPLATE.FAT&amp;display_string=Audit&amp;VAR:KEY=AVAZIXYVYJ&amp;VAR:QUERY=RkZfTElBQlNfQ1VSUl9PVEgoQU5OLDM5NDQ3KQ==&amp;WINDOW=FIRST_POPUP&amp;HEIGHT=450&amp;WIDTH=450&amp;STAR","T_MAXIMIZED=FALSE&amp;VAR:CALENDAR=US&amp;VAR:SYMBOL=UA&amp;VAR:INDEX=0"}</definedName>
    <definedName name="_706__FDSAUDITLINK__" hidden="1">{"fdsup://directions/FAT Viewer?action=UPDATE&amp;creator=factset&amp;DYN_ARGS=TRUE&amp;DOC_NAME=FAT:FQL_AUDITING_CLIENT_TEMPLATE.FAT&amp;display_string=Audit&amp;VAR:KEY=GPEXINCZCJ&amp;VAR:QUERY=RkZfTElBQlNfQ1VSUl9PVEgoQU5OLDM5MDgyKQ==&amp;WINDOW=FIRST_POPUP&amp;HEIGHT=450&amp;WIDTH=450&amp;STAR","T_MAXIMIZED=FALSE&amp;VAR:CALENDAR=US&amp;VAR:SYMBOL=UA&amp;VAR:INDEX=0"}</definedName>
    <definedName name="_707__FDSAUDITLINK__" hidden="1">{"fdsup://directions/FAT Viewer?action=UPDATE&amp;creator=factset&amp;DYN_ARGS=TRUE&amp;DOC_NAME=FAT:FQL_AUDITING_CLIENT_TEMPLATE.FAT&amp;display_string=Audit&amp;VAR:KEY=GPEXINCZCJ&amp;VAR:QUERY=RkZfTElBQlNfQ1VSUl9PVEgoQU5OLDM5MDgyKQ==&amp;WINDOW=FIRST_POPUP&amp;HEIGHT=450&amp;WIDTH=450&amp;STAR","T_MAXIMIZED=FALSE&amp;VAR:CALENDAR=US&amp;VAR:SYMBOL=UA&amp;VAR:INDEX=0"}</definedName>
    <definedName name="_708__FDSAUDITLINK__" hidden="1">{"fdsup://Directions/FactSet Auditing Viewer?action=AUDIT_VALUE&amp;DB=129&amp;ID1=90431110&amp;VALUEID=03063&amp;SDATE=2008&amp;PERIODTYPE=ANN_STD&amp;SCFT=3&amp;window=popup_no_bar&amp;width=385&amp;height=120&amp;START_MAXIMIZED=FALSE&amp;creator=factset&amp;display_string=Audit"}</definedName>
    <definedName name="_709__FDSAUDITLINK__" hidden="1">{"fdsup://Directions/FactSet Auditing Viewer?action=AUDIT_VALUE&amp;DB=129&amp;ID1=90431110&amp;VALUEID=03063&amp;SDATE=2008&amp;PERIODTYPE=ANN_STD&amp;SCFT=3&amp;window=popup_no_bar&amp;width=385&amp;height=120&amp;START_MAXIMIZED=FALSE&amp;creator=factset&amp;display_string=Audit"}</definedName>
    <definedName name="_71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710__FDSAUDITLINK__" hidden="1">{"fdsup://Directions/FactSet Auditing Viewer?action=AUDIT_VALUE&amp;DB=129&amp;ID1=90431110&amp;VALUEID=03040&amp;SDATE=2010&amp;PERIODTYPE=ANN_STD&amp;SCFT=3&amp;window=popup_no_bar&amp;width=385&amp;height=120&amp;START_MAXIMIZED=FALSE&amp;creator=factset&amp;display_string=Audit"}</definedName>
    <definedName name="_711__FDSAUDITLINK__" hidden="1">{"fdsup://Directions/FactSet Auditing Viewer?action=AUDIT_VALUE&amp;DB=129&amp;ID1=90431110&amp;VALUEID=03040&amp;SDATE=2010&amp;PERIODTYPE=ANN_STD&amp;SCFT=3&amp;window=popup_no_bar&amp;width=385&amp;height=120&amp;START_MAXIMIZED=FALSE&amp;creator=factset&amp;display_string=Audit"}</definedName>
    <definedName name="_712__FDSAUDITLINK__" hidden="1">{"fdsup://Directions/FactSet Auditing Viewer?action=AUDIT_VALUE&amp;DB=129&amp;ID1=90431110&amp;VALUEID=03040&amp;SDATE=2009&amp;PERIODTYPE=ANN_STD&amp;SCFT=3&amp;window=popup_no_bar&amp;width=385&amp;height=120&amp;START_MAXIMIZED=FALSE&amp;creator=factset&amp;display_string=Audit"}</definedName>
    <definedName name="_713__FDSAUDITLINK__" hidden="1">{"fdsup://Directions/FactSet Auditing Viewer?action=AUDIT_VALUE&amp;DB=129&amp;ID1=90431110&amp;VALUEID=03040&amp;SDATE=2009&amp;PERIODTYPE=ANN_STD&amp;SCFT=3&amp;window=popup_no_bar&amp;width=385&amp;height=120&amp;START_MAXIMIZED=FALSE&amp;creator=factset&amp;display_string=Audit"}</definedName>
    <definedName name="_714__FDSAUDITLINK__" hidden="1">{"fdsup://Directions/FactSet Auditing Viewer?action=AUDIT_VALUE&amp;DB=129&amp;ID1=90431110&amp;VALUEID=03040&amp;SDATE=2008&amp;PERIODTYPE=ANN_STD&amp;SCFT=3&amp;window=popup_no_bar&amp;width=385&amp;height=120&amp;START_MAXIMIZED=FALSE&amp;creator=factset&amp;display_string=Audit"}</definedName>
    <definedName name="_715__FDSAUDITLINK__" hidden="1">{"fdsup://Directions/FactSet Auditing Viewer?action=AUDIT_VALUE&amp;DB=129&amp;ID1=90431110&amp;VALUEID=03040&amp;SDATE=2008&amp;PERIODTYPE=ANN_STD&amp;SCFT=3&amp;window=popup_no_bar&amp;width=385&amp;height=120&amp;START_MAXIMIZED=FALSE&amp;creator=factset&amp;display_string=Audit"}</definedName>
    <definedName name="_716__FDSAUDITLINK__" hidden="1">{"fdsup://Directions/FactSet Auditing Viewer?action=AUDIT_VALUE&amp;DB=129&amp;ID1=90431110&amp;VALUEID=03040&amp;SDATE=2007&amp;PERIODTYPE=ANN_STD&amp;SCFT=3&amp;window=popup_no_bar&amp;width=385&amp;height=120&amp;START_MAXIMIZED=FALSE&amp;creator=factset&amp;display_string=Audit"}</definedName>
    <definedName name="_717__FDSAUDITLINK__" hidden="1">{"fdsup://Directions/FactSet Auditing Viewer?action=AUDIT_VALUE&amp;DB=129&amp;ID1=90431110&amp;VALUEID=03040&amp;SDATE=2007&amp;PERIODTYPE=ANN_STD&amp;SCFT=3&amp;window=popup_no_bar&amp;width=385&amp;height=120&amp;START_MAXIMIZED=FALSE&amp;creator=factset&amp;display_string=Audit"}</definedName>
    <definedName name="_718__FDSAUDITLINK__" hidden="1">{"fdsup://Directions/FactSet Auditing Viewer?action=AUDIT_VALUE&amp;DB=129&amp;ID1=90431110&amp;VALUEID=03040&amp;SDATE=2006&amp;PERIODTYPE=ANN_STD&amp;SCFT=3&amp;window=popup_no_bar&amp;width=385&amp;height=120&amp;START_MAXIMIZED=FALSE&amp;creator=factset&amp;display_string=Audit"}</definedName>
    <definedName name="_719__FDSAUDITLINK__" hidden="1">{"fdsup://Directions/FactSet Auditing Viewer?action=AUDIT_VALUE&amp;DB=129&amp;ID1=90431110&amp;VALUEID=03040&amp;SDATE=2006&amp;PERIODTYPE=ANN_STD&amp;SCFT=3&amp;window=popup_no_bar&amp;width=385&amp;height=120&amp;START_MAXIMIZED=FALSE&amp;creator=factset&amp;display_string=Audit"}</definedName>
    <definedName name="_72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720__FDSAUDITLINK__" hidden="1">{"fdsup://Directions/FactSet Auditing Viewer?action=AUDIT_VALUE&amp;DB=129&amp;ID1=90431110&amp;VALUEID=03051&amp;SDATE=2010&amp;PERIODTYPE=ANN_STD&amp;SCFT=3&amp;window=popup_no_bar&amp;width=385&amp;height=120&amp;START_MAXIMIZED=FALSE&amp;creator=factset&amp;display_string=Audit"}</definedName>
    <definedName name="_721__FDSAUDITLINK__" hidden="1">{"fdsup://Directions/FactSet Auditing Viewer?action=AUDIT_VALUE&amp;DB=129&amp;ID1=90431110&amp;VALUEID=03051&amp;SDATE=2010&amp;PERIODTYPE=ANN_STD&amp;SCFT=3&amp;window=popup_no_bar&amp;width=385&amp;height=120&amp;START_MAXIMIZED=FALSE&amp;creator=factset&amp;display_string=Audit"}</definedName>
    <definedName name="_722__FDSAUDITLINK__" hidden="1">{"fdsup://Directions/FactSet Auditing Viewer?action=AUDIT_VALUE&amp;DB=129&amp;ID1=90431110&amp;VALUEID=03051&amp;SDATE=2009&amp;PERIODTYPE=ANN_STD&amp;SCFT=3&amp;window=popup_no_bar&amp;width=385&amp;height=120&amp;START_MAXIMIZED=FALSE&amp;creator=factset&amp;display_string=Audit"}</definedName>
    <definedName name="_723__FDSAUDITLINK__" hidden="1">{"fdsup://Directions/FactSet Auditing Viewer?action=AUDIT_VALUE&amp;DB=129&amp;ID1=90431110&amp;VALUEID=03051&amp;SDATE=2009&amp;PERIODTYPE=ANN_STD&amp;SCFT=3&amp;window=popup_no_bar&amp;width=385&amp;height=120&amp;START_MAXIMIZED=FALSE&amp;creator=factset&amp;display_string=Audit"}</definedName>
    <definedName name="_724__FDSAUDITLINK__" hidden="1">{"fdsup://Directions/FactSet Auditing Viewer?action=AUDIT_VALUE&amp;DB=129&amp;ID1=90431110&amp;VALUEID=03051&amp;SDATE=2008&amp;PERIODTYPE=ANN_STD&amp;SCFT=3&amp;window=popup_no_bar&amp;width=385&amp;height=120&amp;START_MAXIMIZED=FALSE&amp;creator=factset&amp;display_string=Audit"}</definedName>
    <definedName name="_725__FDSAUDITLINK__" hidden="1">{"fdsup://Directions/FactSet Auditing Viewer?action=AUDIT_VALUE&amp;DB=129&amp;ID1=90431110&amp;VALUEID=03051&amp;SDATE=2008&amp;PERIODTYPE=ANN_STD&amp;SCFT=3&amp;window=popup_no_bar&amp;width=385&amp;height=120&amp;START_MAXIMIZED=FALSE&amp;creator=factset&amp;display_string=Audit"}</definedName>
    <definedName name="_726__FDSAUDITLINK__" hidden="1">{"fdsup://Directions/FactSet Auditing Viewer?action=AUDIT_VALUE&amp;DB=129&amp;ID1=90431110&amp;VALUEID=03051&amp;SDATE=2007&amp;PERIODTYPE=ANN_STD&amp;SCFT=3&amp;window=popup_no_bar&amp;width=385&amp;height=120&amp;START_MAXIMIZED=FALSE&amp;creator=factset&amp;display_string=Audit"}</definedName>
    <definedName name="_727__FDSAUDITLINK__" hidden="1">{"fdsup://Directions/FactSet Auditing Viewer?action=AUDIT_VALUE&amp;DB=129&amp;ID1=90431110&amp;VALUEID=03051&amp;SDATE=2007&amp;PERIODTYPE=ANN_STD&amp;SCFT=3&amp;window=popup_no_bar&amp;width=385&amp;height=120&amp;START_MAXIMIZED=FALSE&amp;creator=factset&amp;display_string=Audit"}</definedName>
    <definedName name="_728__FDSAUDITLINK__" hidden="1">{"fdsup://Directions/FactSet Auditing Viewer?action=AUDIT_VALUE&amp;DB=129&amp;ID1=90431110&amp;VALUEID=03051&amp;SDATE=2006&amp;PERIODTYPE=ANN_STD&amp;SCFT=3&amp;window=popup_no_bar&amp;width=385&amp;height=120&amp;START_MAXIMIZED=FALSE&amp;creator=factset&amp;display_string=Audit"}</definedName>
    <definedName name="_729__FDSAUDITLINK__" hidden="1">{"fdsup://Directions/FactSet Auditing Viewer?action=AUDIT_VALUE&amp;DB=129&amp;ID1=90431110&amp;VALUEID=03051&amp;SDATE=2006&amp;PERIODTYPE=ANN_STD&amp;SCFT=3&amp;window=popup_no_bar&amp;width=385&amp;height=120&amp;START_MAXIMIZED=FALSE&amp;creator=factset&amp;display_string=Audit"}</definedName>
    <definedName name="_73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730__FDSAUDITLINK__" hidden="1">{"fdsup://directions/FAT Viewer?action=UPDATE&amp;creator=factset&amp;DYN_ARGS=TRUE&amp;DOC_NAME=FAT:FQL_AUDITING_CLIENT_TEMPLATE.FAT&amp;display_string=Audit&amp;VAR:KEY=MVCNWXMPIT&amp;VAR:QUERY=RkZfQVNTRVRTX09USChBTk4sNDA1NDMp&amp;WINDOW=FIRST_POPUP&amp;HEIGHT=450&amp;WIDTH=450&amp;START_MAXIMI","ZED=FALSE&amp;VAR:CALENDAR=US&amp;VAR:SYMBOL=UA&amp;VAR:INDEX=0"}</definedName>
    <definedName name="_731__FDSAUDITLINK__" hidden="1">{"fdsup://directions/FAT Viewer?action=UPDATE&amp;creator=factset&amp;DYN_ARGS=TRUE&amp;DOC_NAME=FAT:FQL_AUDITING_CLIENT_TEMPLATE.FAT&amp;display_string=Audit&amp;VAR:KEY=MVCNWXMPIT&amp;VAR:QUERY=RkZfQVNTRVRTX09USChBTk4sNDA1NDMp&amp;WINDOW=FIRST_POPUP&amp;HEIGHT=450&amp;WIDTH=450&amp;START_MAXIMI","ZED=FALSE&amp;VAR:CALENDAR=US&amp;VAR:SYMBOL=UA&amp;VAR:INDEX=0"}</definedName>
    <definedName name="_732__FDSAUDITLINK__" hidden="1">{"fdsup://directions/FAT Viewer?action=UPDATE&amp;creator=factset&amp;DYN_ARGS=TRUE&amp;DOC_NAME=FAT:FQL_AUDITING_CLIENT_TEMPLATE.FAT&amp;display_string=Audit&amp;VAR:KEY=SXUHQBCZQH&amp;VAR:QUERY=RkZfQVNTRVRTX09USChBTk4sNDAxNzgp&amp;WINDOW=FIRST_POPUP&amp;HEIGHT=450&amp;WIDTH=450&amp;START_MAXIMI","ZED=FALSE&amp;VAR:CALENDAR=US&amp;VAR:SYMBOL=UA&amp;VAR:INDEX=0"}</definedName>
    <definedName name="_733__FDSAUDITLINK__" hidden="1">{"fdsup://directions/FAT Viewer?action=UPDATE&amp;creator=factset&amp;DYN_ARGS=TRUE&amp;DOC_NAME=FAT:FQL_AUDITING_CLIENT_TEMPLATE.FAT&amp;display_string=Audit&amp;VAR:KEY=SXUHQBCZQH&amp;VAR:QUERY=RkZfQVNTRVRTX09USChBTk4sNDAxNzgp&amp;WINDOW=FIRST_POPUP&amp;HEIGHT=450&amp;WIDTH=450&amp;START_MAXIMI","ZED=FALSE&amp;VAR:CALENDAR=US&amp;VAR:SYMBOL=UA&amp;VAR:INDEX=0"}</definedName>
    <definedName name="_734__FDSAUDITLINK__" hidden="1">{"fdsup://directions/FAT Viewer?action=UPDATE&amp;creator=factset&amp;DYN_ARGS=TRUE&amp;DOC_NAME=FAT:FQL_AUDITING_CLIENT_TEMPLATE.FAT&amp;display_string=Audit&amp;VAR:KEY=IRONYLAXUN&amp;VAR:QUERY=RkZfQVNTRVRTX09USChBTk4sMzk4MTMp&amp;WINDOW=FIRST_POPUP&amp;HEIGHT=450&amp;WIDTH=450&amp;START_MAXIMI","ZED=FALSE&amp;VAR:CALENDAR=US&amp;VAR:SYMBOL=UA&amp;VAR:INDEX=0"}</definedName>
    <definedName name="_735__FDSAUDITLINK__" hidden="1">{"fdsup://directions/FAT Viewer?action=UPDATE&amp;creator=factset&amp;DYN_ARGS=TRUE&amp;DOC_NAME=FAT:FQL_AUDITING_CLIENT_TEMPLATE.FAT&amp;display_string=Audit&amp;VAR:KEY=IRONYLAXUN&amp;VAR:QUERY=RkZfQVNTRVRTX09USChBTk4sMzk4MTMp&amp;WINDOW=FIRST_POPUP&amp;HEIGHT=450&amp;WIDTH=450&amp;START_MAXIMI","ZED=FALSE&amp;VAR:CALENDAR=US&amp;VAR:SYMBOL=UA&amp;VAR:INDEX=0"}</definedName>
    <definedName name="_736__FDSAUDITLINK__" hidden="1">{"fdsup://directions/FAT Viewer?action=UPDATE&amp;creator=factset&amp;DYN_ARGS=TRUE&amp;DOC_NAME=FAT:FQL_AUDITING_CLIENT_TEMPLATE.FAT&amp;display_string=Audit&amp;VAR:KEY=MPUZWBIXCT&amp;VAR:QUERY=RkZfQVNTRVRTX09USChBTk4sMzk0NDcp&amp;WINDOW=FIRST_POPUP&amp;HEIGHT=450&amp;WIDTH=450&amp;START_MAXIMI","ZED=FALSE&amp;VAR:CALENDAR=US&amp;VAR:SYMBOL=UA&amp;VAR:INDEX=0"}</definedName>
    <definedName name="_737__FDSAUDITLINK__" hidden="1">{"fdsup://directions/FAT Viewer?action=UPDATE&amp;creator=factset&amp;DYN_ARGS=TRUE&amp;DOC_NAME=FAT:FQL_AUDITING_CLIENT_TEMPLATE.FAT&amp;display_string=Audit&amp;VAR:KEY=MPUZWBIXCT&amp;VAR:QUERY=RkZfQVNTRVRTX09USChBTk4sMzk0NDcp&amp;WINDOW=FIRST_POPUP&amp;HEIGHT=450&amp;WIDTH=450&amp;START_MAXIMI","ZED=FALSE&amp;VAR:CALENDAR=US&amp;VAR:SYMBOL=UA&amp;VAR:INDEX=0"}</definedName>
    <definedName name="_738__FDSAUDITLINK__" hidden="1">{"fdsup://directions/FAT Viewer?action=UPDATE&amp;creator=factset&amp;DYN_ARGS=TRUE&amp;DOC_NAME=FAT:FQL_AUDITING_CLIENT_TEMPLATE.FAT&amp;display_string=Audit&amp;VAR:KEY=SFETUZGJAT&amp;VAR:QUERY=RkZfQVNTRVRTX09USChBTk4sMzkwODIp&amp;WINDOW=FIRST_POPUP&amp;HEIGHT=450&amp;WIDTH=450&amp;START_MAXIMI","ZED=FALSE&amp;VAR:CALENDAR=US&amp;VAR:SYMBOL=UA&amp;VAR:INDEX=0"}</definedName>
    <definedName name="_739__FDSAUDITLINK__" hidden="1">{"fdsup://directions/FAT Viewer?action=UPDATE&amp;creator=factset&amp;DYN_ARGS=TRUE&amp;DOC_NAME=FAT:FQL_AUDITING_CLIENT_TEMPLATE.FAT&amp;display_string=Audit&amp;VAR:KEY=SFETUZGJAT&amp;VAR:QUERY=RkZfQVNTRVRTX09USChBTk4sMzkwODIp&amp;WINDOW=FIRST_POPUP&amp;HEIGHT=450&amp;WIDTH=450&amp;START_MAXIMI","ZED=FALSE&amp;VAR:CALENDAR=US&amp;VAR:SYMBOL=UA&amp;VAR:INDEX=0"}</definedName>
    <definedName name="_74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740__FDSAUDITLINK__" hidden="1">{"fdsup://Directions/FactSet Auditing Viewer?action=AUDIT_VALUE&amp;DB=129&amp;ID1=90431110&amp;VALUEID=02649&amp;SDATE=2010&amp;PERIODTYPE=ANN_STD&amp;SCFT=3&amp;window=popup_no_bar&amp;width=385&amp;height=120&amp;START_MAXIMIZED=FALSE&amp;creator=factset&amp;display_string=Audit"}</definedName>
    <definedName name="_741__FDSAUDITLINK__" hidden="1">{"fdsup://Directions/FactSet Auditing Viewer?action=AUDIT_VALUE&amp;DB=129&amp;ID1=90431110&amp;VALUEID=02649&amp;SDATE=2010&amp;PERIODTYPE=ANN_STD&amp;SCFT=3&amp;window=popup_no_bar&amp;width=385&amp;height=120&amp;START_MAXIMIZED=FALSE&amp;creator=factset&amp;display_string=Audit"}</definedName>
    <definedName name="_742__FDSAUDITLINK__" hidden="1">{"fdsup://Directions/FactSet Auditing Viewer?action=AUDIT_VALUE&amp;DB=129&amp;ID1=90431110&amp;VALUEID=02649&amp;SDATE=2009&amp;PERIODTYPE=ANN_STD&amp;SCFT=3&amp;window=popup_no_bar&amp;width=385&amp;height=120&amp;START_MAXIMIZED=FALSE&amp;creator=factset&amp;display_string=Audit"}</definedName>
    <definedName name="_743__FDSAUDITLINK__" hidden="1">{"fdsup://Directions/FactSet Auditing Viewer?action=AUDIT_VALUE&amp;DB=129&amp;ID1=90431110&amp;VALUEID=02649&amp;SDATE=2009&amp;PERIODTYPE=ANN_STD&amp;SCFT=3&amp;window=popup_no_bar&amp;width=385&amp;height=120&amp;START_MAXIMIZED=FALSE&amp;creator=factset&amp;display_string=Audit"}</definedName>
    <definedName name="_744__FDSAUDITLINK__" hidden="1">{"fdsup://Directions/FactSet Auditing Viewer?action=AUDIT_VALUE&amp;DB=129&amp;ID1=90431110&amp;VALUEID=02649&amp;SDATE=2008&amp;PERIODTYPE=ANN_STD&amp;SCFT=3&amp;window=popup_no_bar&amp;width=385&amp;height=120&amp;START_MAXIMIZED=FALSE&amp;creator=factset&amp;display_string=Audit"}</definedName>
    <definedName name="_745__FDSAUDITLINK__" hidden="1">{"fdsup://Directions/FactSet Auditing Viewer?action=AUDIT_VALUE&amp;DB=129&amp;ID1=90431110&amp;VALUEID=02649&amp;SDATE=2008&amp;PERIODTYPE=ANN_STD&amp;SCFT=3&amp;window=popup_no_bar&amp;width=385&amp;height=120&amp;START_MAXIMIZED=FALSE&amp;creator=factset&amp;display_string=Audit"}</definedName>
    <definedName name="_746__FDSAUDITLINK__" hidden="1">{"fdsup://Directions/FactSet Auditing Viewer?action=AUDIT_VALUE&amp;DB=129&amp;ID1=90431110&amp;VALUEID=02649&amp;SDATE=2007&amp;PERIODTYPE=ANN_STD&amp;SCFT=3&amp;window=popup_no_bar&amp;width=385&amp;height=120&amp;START_MAXIMIZED=FALSE&amp;creator=factset&amp;display_string=Audit"}</definedName>
    <definedName name="_747__FDSAUDITLINK__" hidden="1">{"fdsup://Directions/FactSet Auditing Viewer?action=AUDIT_VALUE&amp;DB=129&amp;ID1=90431110&amp;VALUEID=02649&amp;SDATE=2007&amp;PERIODTYPE=ANN_STD&amp;SCFT=3&amp;window=popup_no_bar&amp;width=385&amp;height=120&amp;START_MAXIMIZED=FALSE&amp;creator=factset&amp;display_string=Audit"}</definedName>
    <definedName name="_748__FDSAUDITLINK__" hidden="1">{"fdsup://Directions/FactSet Auditing Viewer?action=AUDIT_VALUE&amp;DB=129&amp;ID1=90431110&amp;VALUEID=02649&amp;SDATE=2006&amp;PERIODTYPE=ANN_STD&amp;SCFT=3&amp;window=popup_no_bar&amp;width=385&amp;height=120&amp;START_MAXIMIZED=FALSE&amp;creator=factset&amp;display_string=Audit"}</definedName>
    <definedName name="_749__FDSAUDITLINK__" hidden="1">{"fdsup://Directions/FactSet Auditing Viewer?action=AUDIT_VALUE&amp;DB=129&amp;ID1=90431110&amp;VALUEID=02649&amp;SDATE=2006&amp;PERIODTYPE=ANN_STD&amp;SCFT=3&amp;window=popup_no_bar&amp;width=385&amp;height=120&amp;START_MAXIMIZED=FALSE&amp;creator=factset&amp;display_string=Audit"}</definedName>
    <definedName name="_75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750__FDSAUDITLINK__" hidden="1">{"fdsup://directions/FAT Viewer?action=UPDATE&amp;creator=factset&amp;DYN_ARGS=TRUE&amp;DOC_NAME=FAT:FQL_AUDITING_CLIENT_TEMPLATE.FAT&amp;display_string=Audit&amp;VAR:KEY=CTIZETOJYD&amp;VAR:QUERY=RkZfSU5WRVNUX0FEVihBTk4sNDA1NDMp&amp;WINDOW=FIRST_POPUP&amp;HEIGHT=450&amp;WIDTH=450&amp;START_MAXIMI","ZED=FALSE&amp;VAR:CALENDAR=US&amp;VAR:SYMBOL=UA&amp;VAR:INDEX=0"}</definedName>
    <definedName name="_751__FDSAUDITLINK__" hidden="1">{"fdsup://directions/FAT Viewer?action=UPDATE&amp;creator=factset&amp;DYN_ARGS=TRUE&amp;DOC_NAME=FAT:FQL_AUDITING_CLIENT_TEMPLATE.FAT&amp;display_string=Audit&amp;VAR:KEY=CTIZETOJYD&amp;VAR:QUERY=RkZfSU5WRVNUX0FEVihBTk4sNDA1NDMp&amp;WINDOW=FIRST_POPUP&amp;HEIGHT=450&amp;WIDTH=450&amp;START_MAXIMI","ZED=FALSE&amp;VAR:CALENDAR=US&amp;VAR:SYMBOL=UA&amp;VAR:INDEX=0"}</definedName>
    <definedName name="_752__FDSAUDITLINK__" hidden="1">{"fdsup://directions/FAT Viewer?action=UPDATE&amp;creator=factset&amp;DYN_ARGS=TRUE&amp;DOC_NAME=FAT:FQL_AUDITING_CLIENT_TEMPLATE.FAT&amp;display_string=Audit&amp;VAR:KEY=UPSRUFMXSJ&amp;VAR:QUERY=RkZfSU5WRVNUX0FEVihBTk4sNDAxNzgp&amp;WINDOW=FIRST_POPUP&amp;HEIGHT=450&amp;WIDTH=450&amp;START_MAXIMI","ZED=FALSE&amp;VAR:CALENDAR=US&amp;VAR:SYMBOL=UA&amp;VAR:INDEX=0"}</definedName>
    <definedName name="_753__FDSAUDITLINK__" hidden="1">{"fdsup://directions/FAT Viewer?action=UPDATE&amp;creator=factset&amp;DYN_ARGS=TRUE&amp;DOC_NAME=FAT:FQL_AUDITING_CLIENT_TEMPLATE.FAT&amp;display_string=Audit&amp;VAR:KEY=UPSRUFMXSJ&amp;VAR:QUERY=RkZfSU5WRVNUX0FEVihBTk4sNDAxNzgp&amp;WINDOW=FIRST_POPUP&amp;HEIGHT=450&amp;WIDTH=450&amp;START_MAXIMI","ZED=FALSE&amp;VAR:CALENDAR=US&amp;VAR:SYMBOL=UA&amp;VAR:INDEX=0"}</definedName>
    <definedName name="_754__FDSAUDITLINK__" hidden="1">{"fdsup://directions/FAT Viewer?action=UPDATE&amp;creator=factset&amp;DYN_ARGS=TRUE&amp;DOC_NAME=FAT:FQL_AUDITING_CLIENT_TEMPLATE.FAT&amp;display_string=Audit&amp;VAR:KEY=ADEZGHKLSJ&amp;VAR:QUERY=RkZfSU5WRVNUX0FEVihBTk4sMzk4MTMp&amp;WINDOW=FIRST_POPUP&amp;HEIGHT=450&amp;WIDTH=450&amp;START_MAXIMI","ZED=FALSE&amp;VAR:CALENDAR=US&amp;VAR:SYMBOL=UA&amp;VAR:INDEX=0"}</definedName>
    <definedName name="_755__FDSAUDITLINK__" hidden="1">{"fdsup://directions/FAT Viewer?action=UPDATE&amp;creator=factset&amp;DYN_ARGS=TRUE&amp;DOC_NAME=FAT:FQL_AUDITING_CLIENT_TEMPLATE.FAT&amp;display_string=Audit&amp;VAR:KEY=ADEZGHKLSJ&amp;VAR:QUERY=RkZfSU5WRVNUX0FEVihBTk4sMzk4MTMp&amp;WINDOW=FIRST_POPUP&amp;HEIGHT=450&amp;WIDTH=450&amp;START_MAXIMI","ZED=FALSE&amp;VAR:CALENDAR=US&amp;VAR:SYMBOL=UA&amp;VAR:INDEX=0"}</definedName>
    <definedName name="_756__FDSAUDITLINK__" hidden="1">{"fdsup://directions/FAT Viewer?action=UPDATE&amp;creator=factset&amp;DYN_ARGS=TRUE&amp;DOC_NAME=FAT:FQL_AUDITING_CLIENT_TEMPLATE.FAT&amp;display_string=Audit&amp;VAR:KEY=QBIHGPUJCF&amp;VAR:QUERY=RkZfSU5WRVNUX0FEVihBTk4sMzk0NDcp&amp;WINDOW=FIRST_POPUP&amp;HEIGHT=450&amp;WIDTH=450&amp;START_MAXIMI","ZED=FALSE&amp;VAR:CALENDAR=US&amp;VAR:SYMBOL=UA&amp;VAR:INDEX=0"}</definedName>
    <definedName name="_757__FDSAUDITLINK__" hidden="1">{"fdsup://directions/FAT Viewer?action=UPDATE&amp;creator=factset&amp;DYN_ARGS=TRUE&amp;DOC_NAME=FAT:FQL_AUDITING_CLIENT_TEMPLATE.FAT&amp;display_string=Audit&amp;VAR:KEY=QBIHGPUJCF&amp;VAR:QUERY=RkZfSU5WRVNUX0FEVihBTk4sMzk0NDcp&amp;WINDOW=FIRST_POPUP&amp;HEIGHT=450&amp;WIDTH=450&amp;START_MAXIMI","ZED=FALSE&amp;VAR:CALENDAR=US&amp;VAR:SYMBOL=UA&amp;VAR:INDEX=0"}</definedName>
    <definedName name="_758__FDSAUDITLINK__" hidden="1">{"fdsup://directions/FAT Viewer?action=UPDATE&amp;creator=factset&amp;DYN_ARGS=TRUE&amp;DOC_NAME=FAT:FQL_AUDITING_CLIENT_TEMPLATE.FAT&amp;display_string=Audit&amp;VAR:KEY=SHGPYNEJUN&amp;VAR:QUERY=RkZfSU5WRVNUX0FEVihBTk4sMzkwODIp&amp;WINDOW=FIRST_POPUP&amp;HEIGHT=450&amp;WIDTH=450&amp;START_MAXIMI","ZED=FALSE&amp;VAR:CALENDAR=US&amp;VAR:SYMBOL=UA&amp;VAR:INDEX=0"}</definedName>
    <definedName name="_759__FDSAUDITLINK__" hidden="1">{"fdsup://directions/FAT Viewer?action=UPDATE&amp;creator=factset&amp;DYN_ARGS=TRUE&amp;DOC_NAME=FAT:FQL_AUDITING_CLIENT_TEMPLATE.FAT&amp;display_string=Audit&amp;VAR:KEY=SHGPYNEJUN&amp;VAR:QUERY=RkZfSU5WRVNUX0FEVihBTk4sMzkwODIp&amp;WINDOW=FIRST_POPUP&amp;HEIGHT=450&amp;WIDTH=450&amp;START_MAXIMI","ZED=FALSE&amp;VAR:CALENDAR=US&amp;VAR:SYMBOL=UA&amp;VAR:INDEX=0"}</definedName>
    <definedName name="_76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760__FDSAUDITLINK__" hidden="1">{"fdsup://Directions/FactSet Auditing Viewer?action=AUDIT_VALUE&amp;DB=129&amp;ID1=90431110&amp;VALUEID=02501&amp;SDATE=2010&amp;PERIODTYPE=ANN_STD&amp;SCFT=3&amp;window=popup_no_bar&amp;width=385&amp;height=120&amp;START_MAXIMIZED=FALSE&amp;creator=factset&amp;display_string=Audit"}</definedName>
    <definedName name="_761__FDSAUDITLINK__" hidden="1">{"fdsup://Directions/FactSet Auditing Viewer?action=AUDIT_VALUE&amp;DB=129&amp;ID1=90431110&amp;VALUEID=02501&amp;SDATE=2010&amp;PERIODTYPE=ANN_STD&amp;SCFT=3&amp;window=popup_no_bar&amp;width=385&amp;height=120&amp;START_MAXIMIZED=FALSE&amp;creator=factset&amp;display_string=Audit"}</definedName>
    <definedName name="_762__FDSAUDITLINK__" hidden="1">{"fdsup://Directions/FactSet Auditing Viewer?action=AUDIT_VALUE&amp;DB=129&amp;ID1=90431110&amp;VALUEID=02501&amp;SDATE=2009&amp;PERIODTYPE=ANN_STD&amp;SCFT=3&amp;window=popup_no_bar&amp;width=385&amp;height=120&amp;START_MAXIMIZED=FALSE&amp;creator=factset&amp;display_string=Audit"}</definedName>
    <definedName name="_763__FDSAUDITLINK__" hidden="1">{"fdsup://Directions/FactSet Auditing Viewer?action=AUDIT_VALUE&amp;DB=129&amp;ID1=90431110&amp;VALUEID=02501&amp;SDATE=2009&amp;PERIODTYPE=ANN_STD&amp;SCFT=3&amp;window=popup_no_bar&amp;width=385&amp;height=120&amp;START_MAXIMIZED=FALSE&amp;creator=factset&amp;display_string=Audit"}</definedName>
    <definedName name="_764__FDSAUDITLINK__" hidden="1">{"fdsup://Directions/FactSet Auditing Viewer?action=AUDIT_VALUE&amp;DB=129&amp;ID1=90431110&amp;VALUEID=02501&amp;SDATE=2008&amp;PERIODTYPE=ANN_STD&amp;SCFT=3&amp;window=popup_no_bar&amp;width=385&amp;height=120&amp;START_MAXIMIZED=FALSE&amp;creator=factset&amp;display_string=Audit"}</definedName>
    <definedName name="_765__FDSAUDITLINK__" hidden="1">{"fdsup://Directions/FactSet Auditing Viewer?action=AUDIT_VALUE&amp;DB=129&amp;ID1=90431110&amp;VALUEID=02501&amp;SDATE=2008&amp;PERIODTYPE=ANN_STD&amp;SCFT=3&amp;window=popup_no_bar&amp;width=385&amp;height=120&amp;START_MAXIMIZED=FALSE&amp;creator=factset&amp;display_string=Audit"}</definedName>
    <definedName name="_766__FDSAUDITLINK__" hidden="1">{"fdsup://Directions/FactSet Auditing Viewer?action=AUDIT_VALUE&amp;DB=129&amp;ID1=90431110&amp;VALUEID=02501&amp;SDATE=2007&amp;PERIODTYPE=ANN_STD&amp;SCFT=3&amp;window=popup_no_bar&amp;width=385&amp;height=120&amp;START_MAXIMIZED=FALSE&amp;creator=factset&amp;display_string=Audit"}</definedName>
    <definedName name="_767__FDSAUDITLINK__" hidden="1">{"fdsup://Directions/FactSet Auditing Viewer?action=AUDIT_VALUE&amp;DB=129&amp;ID1=90431110&amp;VALUEID=02501&amp;SDATE=2007&amp;PERIODTYPE=ANN_STD&amp;SCFT=3&amp;window=popup_no_bar&amp;width=385&amp;height=120&amp;START_MAXIMIZED=FALSE&amp;creator=factset&amp;display_string=Audit"}</definedName>
    <definedName name="_768__FDSAUDITLINK__" hidden="1">{"fdsup://Directions/FactSet Auditing Viewer?action=AUDIT_VALUE&amp;DB=129&amp;ID1=90431110&amp;VALUEID=02501&amp;SDATE=2006&amp;PERIODTYPE=ANN_STD&amp;SCFT=3&amp;window=popup_no_bar&amp;width=385&amp;height=120&amp;START_MAXIMIZED=FALSE&amp;creator=factset&amp;display_string=Audit"}</definedName>
    <definedName name="_769__FDSAUDITLINK__" hidden="1">{"fdsup://Directions/FactSet Auditing Viewer?action=AUDIT_VALUE&amp;DB=129&amp;ID1=90431110&amp;VALUEID=02501&amp;SDATE=2006&amp;PERIODTYPE=ANN_STD&amp;SCFT=3&amp;window=popup_no_bar&amp;width=385&amp;height=120&amp;START_MAXIMIZED=FALSE&amp;creator=factset&amp;display_string=Audit"}</definedName>
    <definedName name="_77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770__FDSAUDITLINK__" hidden="1">{"fdsup://directions/FAT Viewer?action=UPDATE&amp;creator=factset&amp;DYN_ARGS=TRUE&amp;DOC_NAME=FAT:FQL_AUDITING_CLIENT_TEMPLATE.FAT&amp;display_string=Audit&amp;VAR:KEY=CNEFCFCLCH&amp;VAR:QUERY=RkZfQVNTRVRTX0NVUlJfT1RIKEFOTiw0MDU0Myk=&amp;WINDOW=FIRST_POPUP&amp;HEIGHT=450&amp;WIDTH=450&amp;STAR","T_MAXIMIZED=FALSE&amp;VAR:CALENDAR=US&amp;VAR:SYMBOL=UA&amp;VAR:INDEX=0"}</definedName>
    <definedName name="_771__FDSAUDITLINK__" hidden="1">{"fdsup://directions/FAT Viewer?action=UPDATE&amp;creator=factset&amp;DYN_ARGS=TRUE&amp;DOC_NAME=FAT:FQL_AUDITING_CLIENT_TEMPLATE.FAT&amp;display_string=Audit&amp;VAR:KEY=CNEFCFCLCH&amp;VAR:QUERY=RkZfQVNTRVRTX0NVUlJfT1RIKEFOTiw0MDU0Myk=&amp;WINDOW=FIRST_POPUP&amp;HEIGHT=450&amp;WIDTH=450&amp;STAR","T_MAXIMIZED=FALSE&amp;VAR:CALENDAR=US&amp;VAR:SYMBOL=UA&amp;VAR:INDEX=0"}</definedName>
    <definedName name="_772__FDSAUDITLINK__" hidden="1">{"fdsup://directions/FAT Viewer?action=UPDATE&amp;creator=factset&amp;DYN_ARGS=TRUE&amp;DOC_NAME=FAT:FQL_AUDITING_CLIENT_TEMPLATE.FAT&amp;display_string=Audit&amp;VAR:KEY=YVKJGFSLOB&amp;VAR:QUERY=RkZfQVNTRVRTX0NVUlJfT1RIKEFOTiw0MDE3OCk=&amp;WINDOW=FIRST_POPUP&amp;HEIGHT=450&amp;WIDTH=450&amp;STAR","T_MAXIMIZED=FALSE&amp;VAR:CALENDAR=US&amp;VAR:SYMBOL=UA&amp;VAR:INDEX=0"}</definedName>
    <definedName name="_773__FDSAUDITLINK__" hidden="1">{"fdsup://directions/FAT Viewer?action=UPDATE&amp;creator=factset&amp;DYN_ARGS=TRUE&amp;DOC_NAME=FAT:FQL_AUDITING_CLIENT_TEMPLATE.FAT&amp;display_string=Audit&amp;VAR:KEY=YVKJGFSLOB&amp;VAR:QUERY=RkZfQVNTRVRTX0NVUlJfT1RIKEFOTiw0MDE3OCk=&amp;WINDOW=FIRST_POPUP&amp;HEIGHT=450&amp;WIDTH=450&amp;STAR","T_MAXIMIZED=FALSE&amp;VAR:CALENDAR=US&amp;VAR:SYMBOL=UA&amp;VAR:INDEX=0"}</definedName>
    <definedName name="_774__FDSAUDITLINK__" hidden="1">{"fdsup://directions/FAT Viewer?action=UPDATE&amp;creator=factset&amp;DYN_ARGS=TRUE&amp;DOC_NAME=FAT:FQL_AUDITING_CLIENT_TEMPLATE.FAT&amp;display_string=Audit&amp;VAR:KEY=UJOXQJMDCN&amp;VAR:QUERY=RkZfQVNTRVRTX0NVUlJfT1RIKEFOTiwzOTgxMyk=&amp;WINDOW=FIRST_POPUP&amp;HEIGHT=450&amp;WIDTH=450&amp;STAR","T_MAXIMIZED=FALSE&amp;VAR:CALENDAR=US&amp;VAR:SYMBOL=UA&amp;VAR:INDEX=0"}</definedName>
    <definedName name="_775__FDSAUDITLINK__" hidden="1">{"fdsup://directions/FAT Viewer?action=UPDATE&amp;creator=factset&amp;DYN_ARGS=TRUE&amp;DOC_NAME=FAT:FQL_AUDITING_CLIENT_TEMPLATE.FAT&amp;display_string=Audit&amp;VAR:KEY=UJOXQJMDCN&amp;VAR:QUERY=RkZfQVNTRVRTX0NVUlJfT1RIKEFOTiwzOTgxMyk=&amp;WINDOW=FIRST_POPUP&amp;HEIGHT=450&amp;WIDTH=450&amp;STAR","T_MAXIMIZED=FALSE&amp;VAR:CALENDAR=US&amp;VAR:SYMBOL=UA&amp;VAR:INDEX=0"}</definedName>
    <definedName name="_776__FDSAUDITLINK__" hidden="1">{"fdsup://directions/FAT Viewer?action=UPDATE&amp;creator=factset&amp;DYN_ARGS=TRUE&amp;DOC_NAME=FAT:FQL_AUDITING_CLIENT_TEMPLATE.FAT&amp;display_string=Audit&amp;VAR:KEY=KDYNWRURYN&amp;VAR:QUERY=RkZfQVNTRVRTX0NVUlJfT1RIKEFOTiwzOTQ0Nyk=&amp;WINDOW=FIRST_POPUP&amp;HEIGHT=450&amp;WIDTH=450&amp;STAR","T_MAXIMIZED=FALSE&amp;VAR:CALENDAR=US&amp;VAR:SYMBOL=UA&amp;VAR:INDEX=0"}</definedName>
    <definedName name="_777__FDSAUDITLINK__" hidden="1">{"fdsup://directions/FAT Viewer?action=UPDATE&amp;creator=factset&amp;DYN_ARGS=TRUE&amp;DOC_NAME=FAT:FQL_AUDITING_CLIENT_TEMPLATE.FAT&amp;display_string=Audit&amp;VAR:KEY=KDYNWRURYN&amp;VAR:QUERY=RkZfQVNTRVRTX0NVUlJfT1RIKEFOTiwzOTQ0Nyk=&amp;WINDOW=FIRST_POPUP&amp;HEIGHT=450&amp;WIDTH=450&amp;STAR","T_MAXIMIZED=FALSE&amp;VAR:CALENDAR=US&amp;VAR:SYMBOL=UA&amp;VAR:INDEX=0"}</definedName>
    <definedName name="_778__FDSAUDITLINK__" hidden="1">{"fdsup://directions/FAT Viewer?action=UPDATE&amp;creator=factset&amp;DYN_ARGS=TRUE&amp;DOC_NAME=FAT:FQL_AUDITING_CLIENT_TEMPLATE.FAT&amp;display_string=Audit&amp;VAR:KEY=KRWTENGJKF&amp;VAR:QUERY=RkZfQVNTRVRTX0NVUlJfT1RIKEFOTiwzOTA4Mik=&amp;WINDOW=FIRST_POPUP&amp;HEIGHT=450&amp;WIDTH=450&amp;STAR","T_MAXIMIZED=FALSE&amp;VAR:CALENDAR=US&amp;VAR:SYMBOL=UA&amp;VAR:INDEX=0"}</definedName>
    <definedName name="_779__FDSAUDITLINK__" hidden="1">{"fdsup://directions/FAT Viewer?action=UPDATE&amp;creator=factset&amp;DYN_ARGS=TRUE&amp;DOC_NAME=FAT:FQL_AUDITING_CLIENT_TEMPLATE.FAT&amp;display_string=Audit&amp;VAR:KEY=KRWTENGJKF&amp;VAR:QUERY=RkZfQVNTRVRTX0NVUlJfT1RIKEFOTiwzOTA4Mik=&amp;WINDOW=FIRST_POPUP&amp;HEIGHT=450&amp;WIDTH=450&amp;STAR","T_MAXIMIZED=FALSE&amp;VAR:CALENDAR=US&amp;VAR:SYMBOL=UA&amp;VAR:INDEX=0"}</definedName>
    <definedName name="_78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780__FDSAUDITLINK__" hidden="1">{"fdsup://Directions/FactSet Auditing Viewer?action=AUDIT_VALUE&amp;DB=129&amp;ID1=90431110&amp;VALUEID=02101&amp;SDATE=2010&amp;PERIODTYPE=ANN_STD&amp;SCFT=3&amp;window=popup_no_bar&amp;width=385&amp;height=120&amp;START_MAXIMIZED=FALSE&amp;creator=factset&amp;display_string=Audit"}</definedName>
    <definedName name="_781__FDSAUDITLINK__" hidden="1">{"fdsup://Directions/FactSet Auditing Viewer?action=AUDIT_VALUE&amp;DB=129&amp;ID1=90431110&amp;VALUEID=02101&amp;SDATE=2010&amp;PERIODTYPE=ANN_STD&amp;SCFT=3&amp;window=popup_no_bar&amp;width=385&amp;height=120&amp;START_MAXIMIZED=FALSE&amp;creator=factset&amp;display_string=Audit"}</definedName>
    <definedName name="_782__FDSAUDITLINK__" hidden="1">{"fdsup://Directions/FactSet Auditing Viewer?action=AUDIT_VALUE&amp;DB=129&amp;ID1=90431110&amp;VALUEID=02101&amp;SDATE=2009&amp;PERIODTYPE=ANN_STD&amp;SCFT=3&amp;window=popup_no_bar&amp;width=385&amp;height=120&amp;START_MAXIMIZED=FALSE&amp;creator=factset&amp;display_string=Audit"}</definedName>
    <definedName name="_783__FDSAUDITLINK__" hidden="1">{"fdsup://Directions/FactSet Auditing Viewer?action=AUDIT_VALUE&amp;DB=129&amp;ID1=90431110&amp;VALUEID=02101&amp;SDATE=2009&amp;PERIODTYPE=ANN_STD&amp;SCFT=3&amp;window=popup_no_bar&amp;width=385&amp;height=120&amp;START_MAXIMIZED=FALSE&amp;creator=factset&amp;display_string=Audit"}</definedName>
    <definedName name="_784__FDSAUDITLINK__" hidden="1">{"fdsup://Directions/FactSet Auditing Viewer?action=AUDIT_VALUE&amp;DB=129&amp;ID1=90431110&amp;VALUEID=02101&amp;SDATE=2008&amp;PERIODTYPE=ANN_STD&amp;SCFT=3&amp;window=popup_no_bar&amp;width=385&amp;height=120&amp;START_MAXIMIZED=FALSE&amp;creator=factset&amp;display_string=Audit"}</definedName>
    <definedName name="_785__FDSAUDITLINK__" hidden="1">{"fdsup://Directions/FactSet Auditing Viewer?action=AUDIT_VALUE&amp;DB=129&amp;ID1=90431110&amp;VALUEID=02101&amp;SDATE=2008&amp;PERIODTYPE=ANN_STD&amp;SCFT=3&amp;window=popup_no_bar&amp;width=385&amp;height=120&amp;START_MAXIMIZED=FALSE&amp;creator=factset&amp;display_string=Audit"}</definedName>
    <definedName name="_786__FDSAUDITLINK__" hidden="1">{"fdsup://Directions/FactSet Auditing Viewer?action=AUDIT_VALUE&amp;DB=129&amp;ID1=90431110&amp;VALUEID=02101&amp;SDATE=2007&amp;PERIODTYPE=ANN_STD&amp;SCFT=3&amp;window=popup_no_bar&amp;width=385&amp;height=120&amp;START_MAXIMIZED=FALSE&amp;creator=factset&amp;display_string=Audit"}</definedName>
    <definedName name="_787__FDSAUDITLINK__" hidden="1">{"fdsup://Directions/FactSet Auditing Viewer?action=AUDIT_VALUE&amp;DB=129&amp;ID1=90431110&amp;VALUEID=02101&amp;SDATE=2007&amp;PERIODTYPE=ANN_STD&amp;SCFT=3&amp;window=popup_no_bar&amp;width=385&amp;height=120&amp;START_MAXIMIZED=FALSE&amp;creator=factset&amp;display_string=Audit"}</definedName>
    <definedName name="_788__FDSAUDITLINK__" hidden="1">{"fdsup://Directions/FactSet Auditing Viewer?action=AUDIT_VALUE&amp;DB=129&amp;ID1=90431110&amp;VALUEID=02101&amp;SDATE=2006&amp;PERIODTYPE=ANN_STD&amp;SCFT=3&amp;window=popup_no_bar&amp;width=385&amp;height=120&amp;START_MAXIMIZED=FALSE&amp;creator=factset&amp;display_string=Audit"}</definedName>
    <definedName name="_789__FDSAUDITLINK__" hidden="1">{"fdsup://Directions/FactSet Auditing Viewer?action=AUDIT_VALUE&amp;DB=129&amp;ID1=90431110&amp;VALUEID=02101&amp;SDATE=2006&amp;PERIODTYPE=ANN_STD&amp;SCFT=3&amp;window=popup_no_bar&amp;width=385&amp;height=120&amp;START_MAXIMIZED=FALSE&amp;creator=factset&amp;display_string=Audit"}</definedName>
    <definedName name="_79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790__FDSAUDITLINK__" hidden="1">{"fdsup://Directions/FactSet Auditing Viewer?action=AUDIT_VALUE&amp;DB=129&amp;ID1=90431110&amp;VALUEID=02051&amp;SDATE=2010&amp;PERIODTYPE=ANN_STD&amp;SCFT=3&amp;window=popup_no_bar&amp;width=385&amp;height=120&amp;START_MAXIMIZED=FALSE&amp;creator=factset&amp;display_string=Audit"}</definedName>
    <definedName name="_791__FDSAUDITLINK__" hidden="1">{"fdsup://Directions/FactSet Auditing Viewer?action=AUDIT_VALUE&amp;DB=129&amp;ID1=90431110&amp;VALUEID=02051&amp;SDATE=2010&amp;PERIODTYPE=ANN_STD&amp;SCFT=3&amp;window=popup_no_bar&amp;width=385&amp;height=120&amp;START_MAXIMIZED=FALSE&amp;creator=factset&amp;display_string=Audit"}</definedName>
    <definedName name="_792__FDSAUDITLINK__" hidden="1">{"fdsup://Directions/FactSet Auditing Viewer?action=AUDIT_VALUE&amp;DB=129&amp;ID1=90431110&amp;VALUEID=02051&amp;SDATE=2009&amp;PERIODTYPE=ANN_STD&amp;SCFT=3&amp;window=popup_no_bar&amp;width=385&amp;height=120&amp;START_MAXIMIZED=FALSE&amp;creator=factset&amp;display_string=Audit"}</definedName>
    <definedName name="_793__FDSAUDITLINK__" hidden="1">{"fdsup://Directions/FactSet Auditing Viewer?action=AUDIT_VALUE&amp;DB=129&amp;ID1=90431110&amp;VALUEID=02051&amp;SDATE=2009&amp;PERIODTYPE=ANN_STD&amp;SCFT=3&amp;window=popup_no_bar&amp;width=385&amp;height=120&amp;START_MAXIMIZED=FALSE&amp;creator=factset&amp;display_string=Audit"}</definedName>
    <definedName name="_794__FDSAUDITLINK__" hidden="1">{"fdsup://Directions/FactSet Auditing Viewer?action=AUDIT_VALUE&amp;DB=129&amp;ID1=90431110&amp;VALUEID=02051&amp;SDATE=2008&amp;PERIODTYPE=ANN_STD&amp;SCFT=3&amp;window=popup_no_bar&amp;width=385&amp;height=120&amp;START_MAXIMIZED=FALSE&amp;creator=factset&amp;display_string=Audit"}</definedName>
    <definedName name="_795__FDSAUDITLINK__" hidden="1">{"fdsup://Directions/FactSet Auditing Viewer?action=AUDIT_VALUE&amp;DB=129&amp;ID1=90431110&amp;VALUEID=02051&amp;SDATE=2008&amp;PERIODTYPE=ANN_STD&amp;SCFT=3&amp;window=popup_no_bar&amp;width=385&amp;height=120&amp;START_MAXIMIZED=FALSE&amp;creator=factset&amp;display_string=Audit"}</definedName>
    <definedName name="_796__FDSAUDITLINK__" hidden="1">{"fdsup://Directions/FactSet Auditing Viewer?action=AUDIT_VALUE&amp;DB=129&amp;ID1=90431110&amp;VALUEID=02051&amp;SDATE=2007&amp;PERIODTYPE=ANN_STD&amp;SCFT=3&amp;window=popup_no_bar&amp;width=385&amp;height=120&amp;START_MAXIMIZED=FALSE&amp;creator=factset&amp;display_string=Audit"}</definedName>
    <definedName name="_797__FDSAUDITLINK__" hidden="1">{"fdsup://Directions/FactSet Auditing Viewer?action=AUDIT_VALUE&amp;DB=129&amp;ID1=90431110&amp;VALUEID=02051&amp;SDATE=2007&amp;PERIODTYPE=ANN_STD&amp;SCFT=3&amp;window=popup_no_bar&amp;width=385&amp;height=120&amp;START_MAXIMIZED=FALSE&amp;creator=factset&amp;display_string=Audit"}</definedName>
    <definedName name="_798__FDSAUDITLINK__" hidden="1">{"fdsup://Directions/FactSet Auditing Viewer?action=AUDIT_VALUE&amp;DB=129&amp;ID1=90431110&amp;VALUEID=02051&amp;SDATE=2006&amp;PERIODTYPE=ANN_STD&amp;SCFT=3&amp;window=popup_no_bar&amp;width=385&amp;height=120&amp;START_MAXIMIZED=FALSE&amp;creator=factset&amp;display_string=Audit"}</definedName>
    <definedName name="_799__FDSAUDITLINK__" hidden="1">{"fdsup://Directions/FactSet Auditing Viewer?action=AUDIT_VALUE&amp;DB=129&amp;ID1=90431110&amp;VALUEID=02051&amp;SDATE=2006&amp;PERIODTYPE=ANN_STD&amp;SCFT=3&amp;window=popup_no_bar&amp;width=385&amp;height=120&amp;START_MAXIMIZED=FALSE&amp;creator=factset&amp;display_string=Audit"}</definedName>
    <definedName name="_8__123Graph_CCHART_1E" hidden="1">[1]Aerospace!$AK$342:$AK$355</definedName>
    <definedName name="_8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80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800__FDSAUDITLINK__" hidden="1">{"fdsup://Directions/FactSet Auditing Viewer?action=AUDIT_VALUE&amp;DB=129&amp;ID1=90431110&amp;VALUEID=02001&amp;SDATE=2010&amp;PERIODTYPE=ANN_STD&amp;SCFT=3&amp;window=popup_no_bar&amp;width=385&amp;height=120&amp;START_MAXIMIZED=FALSE&amp;creator=factset&amp;display_string=Audit"}</definedName>
    <definedName name="_801__FDSAUDITLINK__" hidden="1">{"fdsup://Directions/FactSet Auditing Viewer?action=AUDIT_VALUE&amp;DB=129&amp;ID1=90431110&amp;VALUEID=02001&amp;SDATE=2010&amp;PERIODTYPE=ANN_STD&amp;SCFT=3&amp;window=popup_no_bar&amp;width=385&amp;height=120&amp;START_MAXIMIZED=FALSE&amp;creator=factset&amp;display_string=Audit"}</definedName>
    <definedName name="_802__FDSAUDITLINK__" hidden="1">{"fdsup://Directions/FactSet Auditing Viewer?action=AUDIT_VALUE&amp;DB=129&amp;ID1=90431110&amp;VALUEID=02001&amp;SDATE=2009&amp;PERIODTYPE=ANN_STD&amp;SCFT=3&amp;window=popup_no_bar&amp;width=385&amp;height=120&amp;START_MAXIMIZED=FALSE&amp;creator=factset&amp;display_string=Audit"}</definedName>
    <definedName name="_803__FDSAUDITLINK__" hidden="1">{"fdsup://Directions/FactSet Auditing Viewer?action=AUDIT_VALUE&amp;DB=129&amp;ID1=90431110&amp;VALUEID=02001&amp;SDATE=2009&amp;PERIODTYPE=ANN_STD&amp;SCFT=3&amp;window=popup_no_bar&amp;width=385&amp;height=120&amp;START_MAXIMIZED=FALSE&amp;creator=factset&amp;display_string=Audit"}</definedName>
    <definedName name="_804__FDSAUDITLINK__" hidden="1">{"fdsup://Directions/FactSet Auditing Viewer?action=AUDIT_VALUE&amp;DB=129&amp;ID1=90431110&amp;VALUEID=02001&amp;SDATE=2008&amp;PERIODTYPE=ANN_STD&amp;SCFT=3&amp;window=popup_no_bar&amp;width=385&amp;height=120&amp;START_MAXIMIZED=FALSE&amp;creator=factset&amp;display_string=Audit"}</definedName>
    <definedName name="_805__FDSAUDITLINK__" hidden="1">{"fdsup://Directions/FactSet Auditing Viewer?action=AUDIT_VALUE&amp;DB=129&amp;ID1=90431110&amp;VALUEID=02001&amp;SDATE=2008&amp;PERIODTYPE=ANN_STD&amp;SCFT=3&amp;window=popup_no_bar&amp;width=385&amp;height=120&amp;START_MAXIMIZED=FALSE&amp;creator=factset&amp;display_string=Audit"}</definedName>
    <definedName name="_806__FDSAUDITLINK__" hidden="1">{"fdsup://Directions/FactSet Auditing Viewer?action=AUDIT_VALUE&amp;DB=129&amp;ID1=90431110&amp;VALUEID=02001&amp;SDATE=2007&amp;PERIODTYPE=ANN_STD&amp;SCFT=3&amp;window=popup_no_bar&amp;width=385&amp;height=120&amp;START_MAXIMIZED=FALSE&amp;creator=factset&amp;display_string=Audit"}</definedName>
    <definedName name="_807__FDSAUDITLINK__" hidden="1">{"fdsup://Directions/FactSet Auditing Viewer?action=AUDIT_VALUE&amp;DB=129&amp;ID1=90431110&amp;VALUEID=02001&amp;SDATE=2007&amp;PERIODTYPE=ANN_STD&amp;SCFT=3&amp;window=popup_no_bar&amp;width=385&amp;height=120&amp;START_MAXIMIZED=FALSE&amp;creator=factset&amp;display_string=Audit"}</definedName>
    <definedName name="_808__FDSAUDITLINK__" hidden="1">{"fdsup://Directions/FactSet Auditing Viewer?action=AUDIT_VALUE&amp;DB=129&amp;ID1=90431110&amp;VALUEID=02001&amp;SDATE=2006&amp;PERIODTYPE=ANN_STD&amp;SCFT=3&amp;window=popup_no_bar&amp;width=385&amp;height=120&amp;START_MAXIMIZED=FALSE&amp;creator=factset&amp;display_string=Audit"}</definedName>
    <definedName name="_809__FDSAUDITLINK__" hidden="1">{"fdsup://Directions/FactSet Auditing Viewer?action=AUDIT_VALUE&amp;DB=129&amp;ID1=90431110&amp;VALUEID=02001&amp;SDATE=2006&amp;PERIODTYPE=ANN_STD&amp;SCFT=3&amp;window=popup_no_bar&amp;width=385&amp;height=120&amp;START_MAXIMIZED=FALSE&amp;creator=factset&amp;display_string=Audit"}</definedName>
    <definedName name="_81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810__FDSAUDITLINK__" hidden="1">{"fdsup://Directions/FactSet Auditing Viewer?action=AUDIT_VALUE&amp;DB=129&amp;ID1=97809710&amp;VALUEID=05194&amp;SDATE=2010&amp;PERIODTYPE=ANN_STD&amp;SCFT=3&amp;window=popup_no_bar&amp;width=385&amp;height=120&amp;START_MAXIMIZED=FALSE&amp;creator=factset&amp;display_string=Audit"}</definedName>
    <definedName name="_811__FDSAUDITLINK__" hidden="1">{"fdsup://Directions/FactSet Auditing Viewer?action=AUDIT_VALUE&amp;DB=129&amp;ID1=97809710&amp;VALUEID=05194&amp;SDATE=2010&amp;PERIODTYPE=ANN_STD&amp;SCFT=3&amp;window=popup_no_bar&amp;width=385&amp;height=120&amp;START_MAXIMIZED=FALSE&amp;creator=factset&amp;display_string=Audit"}</definedName>
    <definedName name="_812__FDSAUDITLINK__" hidden="1">{"fdsup://Directions/FactSet Auditing Viewer?action=AUDIT_VALUE&amp;DB=129&amp;ID1=97809710&amp;VALUEID=05194&amp;SDATE=2009&amp;PERIODTYPE=ANN_STD&amp;SCFT=3&amp;window=popup_no_bar&amp;width=385&amp;height=120&amp;START_MAXIMIZED=FALSE&amp;creator=factset&amp;display_string=Audit"}</definedName>
    <definedName name="_813__FDSAUDITLINK__" hidden="1">{"fdsup://Directions/FactSet Auditing Viewer?action=AUDIT_VALUE&amp;DB=129&amp;ID1=97809710&amp;VALUEID=05194&amp;SDATE=2009&amp;PERIODTYPE=ANN_STD&amp;SCFT=3&amp;window=popup_no_bar&amp;width=385&amp;height=120&amp;START_MAXIMIZED=FALSE&amp;creator=factset&amp;display_string=Audit"}</definedName>
    <definedName name="_814__FDSAUDITLINK__" hidden="1">{"fdsup://Directions/FactSet Auditing Viewer?action=AUDIT_VALUE&amp;DB=129&amp;ID1=97809710&amp;VALUEID=05194&amp;SDATE=2008&amp;PERIODTYPE=ANN_STD&amp;SCFT=3&amp;window=popup_no_bar&amp;width=385&amp;height=120&amp;START_MAXIMIZED=FALSE&amp;creator=factset&amp;display_string=Audit"}</definedName>
    <definedName name="_815__FDSAUDITLINK__" hidden="1">{"fdsup://Directions/FactSet Auditing Viewer?action=AUDIT_VALUE&amp;DB=129&amp;ID1=97809710&amp;VALUEID=05194&amp;SDATE=2008&amp;PERIODTYPE=ANN_STD&amp;SCFT=3&amp;window=popup_no_bar&amp;width=385&amp;height=120&amp;START_MAXIMIZED=FALSE&amp;creator=factset&amp;display_string=Audit"}</definedName>
    <definedName name="_816__FDSAUDITLINK__" hidden="1">{"fdsup://Directions/FactSet Auditing Viewer?action=AUDIT_VALUE&amp;DB=129&amp;ID1=97809710&amp;VALUEID=05194&amp;SDATE=2007&amp;PERIODTYPE=ANN_STD&amp;SCFT=3&amp;window=popup_no_bar&amp;width=385&amp;height=120&amp;START_MAXIMIZED=FALSE&amp;creator=factset&amp;display_string=Audit"}</definedName>
    <definedName name="_817__FDSAUDITLINK__" hidden="1">{"fdsup://Directions/FactSet Auditing Viewer?action=AUDIT_VALUE&amp;DB=129&amp;ID1=97809710&amp;VALUEID=05194&amp;SDATE=2007&amp;PERIODTYPE=ANN_STD&amp;SCFT=3&amp;window=popup_no_bar&amp;width=385&amp;height=120&amp;START_MAXIMIZED=FALSE&amp;creator=factset&amp;display_string=Audit"}</definedName>
    <definedName name="_818__FDSAUDITLINK__" hidden="1">{"fdsup://Directions/FactSet Auditing Viewer?action=AUDIT_VALUE&amp;DB=129&amp;ID1=97809710&amp;VALUEID=05194&amp;SDATE=2006&amp;PERIODTYPE=ANN_STD&amp;SCFT=3&amp;window=popup_no_bar&amp;width=385&amp;height=120&amp;START_MAXIMIZED=FALSE&amp;creator=factset&amp;display_string=Audit"}</definedName>
    <definedName name="_819__FDSAUDITLINK__" hidden="1">{"fdsup://Directions/FactSet Auditing Viewer?action=AUDIT_VALUE&amp;DB=129&amp;ID1=97809710&amp;VALUEID=05194&amp;SDATE=2006&amp;PERIODTYPE=ANN_STD&amp;SCFT=3&amp;window=popup_no_bar&amp;width=385&amp;height=120&amp;START_MAXIMIZED=FALSE&amp;creator=factset&amp;display_string=Audit"}</definedName>
    <definedName name="_82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820__FDSAUDITLINK__" hidden="1">{"fdsup://Directions/FactSet Auditing Viewer?action=AUDIT_VALUE&amp;DB=129&amp;ID1=97809710&amp;VALUEID=05192&amp;SDATE=2010&amp;PERIODTYPE=ANN_STD&amp;SCFT=3&amp;window=popup_no_bar&amp;width=385&amp;height=120&amp;START_MAXIMIZED=FALSE&amp;creator=factset&amp;display_string=Audit"}</definedName>
    <definedName name="_821__FDSAUDITLINK__" hidden="1">{"fdsup://Directions/FactSet Auditing Viewer?action=AUDIT_VALUE&amp;DB=129&amp;ID1=97809710&amp;VALUEID=05192&amp;SDATE=2010&amp;PERIODTYPE=ANN_STD&amp;SCFT=3&amp;window=popup_no_bar&amp;width=385&amp;height=120&amp;START_MAXIMIZED=FALSE&amp;creator=factset&amp;display_string=Audit"}</definedName>
    <definedName name="_822__FDSAUDITLINK__" hidden="1">{"fdsup://Directions/FactSet Auditing Viewer?action=AUDIT_VALUE&amp;DB=129&amp;ID1=97809710&amp;VALUEID=05192&amp;SDATE=2009&amp;PERIODTYPE=ANN_STD&amp;SCFT=3&amp;window=popup_no_bar&amp;width=385&amp;height=120&amp;START_MAXIMIZED=FALSE&amp;creator=factset&amp;display_string=Audit"}</definedName>
    <definedName name="_823__FDSAUDITLINK__" hidden="1">{"fdsup://Directions/FactSet Auditing Viewer?action=AUDIT_VALUE&amp;DB=129&amp;ID1=97809710&amp;VALUEID=05192&amp;SDATE=2009&amp;PERIODTYPE=ANN_STD&amp;SCFT=3&amp;window=popup_no_bar&amp;width=385&amp;height=120&amp;START_MAXIMIZED=FALSE&amp;creator=factset&amp;display_string=Audit"}</definedName>
    <definedName name="_824__FDSAUDITLINK__" hidden="1">{"fdsup://Directions/FactSet Auditing Viewer?action=AUDIT_VALUE&amp;DB=129&amp;ID1=97809710&amp;VALUEID=05192&amp;SDATE=2008&amp;PERIODTYPE=ANN_STD&amp;SCFT=3&amp;window=popup_no_bar&amp;width=385&amp;height=120&amp;START_MAXIMIZED=FALSE&amp;creator=factset&amp;display_string=Audit"}</definedName>
    <definedName name="_825__FDSAUDITLINK__" hidden="1">{"fdsup://Directions/FactSet Auditing Viewer?action=AUDIT_VALUE&amp;DB=129&amp;ID1=97809710&amp;VALUEID=05192&amp;SDATE=2008&amp;PERIODTYPE=ANN_STD&amp;SCFT=3&amp;window=popup_no_bar&amp;width=385&amp;height=120&amp;START_MAXIMIZED=FALSE&amp;creator=factset&amp;display_string=Audit"}</definedName>
    <definedName name="_826__FDSAUDITLINK__" hidden="1">{"fdsup://Directions/FactSet Auditing Viewer?action=AUDIT_VALUE&amp;DB=129&amp;ID1=97809710&amp;VALUEID=05192&amp;SDATE=2007&amp;PERIODTYPE=ANN_STD&amp;SCFT=3&amp;window=popup_no_bar&amp;width=385&amp;height=120&amp;START_MAXIMIZED=FALSE&amp;creator=factset&amp;display_string=Audit"}</definedName>
    <definedName name="_827__FDSAUDITLINK__" hidden="1">{"fdsup://Directions/FactSet Auditing Viewer?action=AUDIT_VALUE&amp;DB=129&amp;ID1=97809710&amp;VALUEID=05192&amp;SDATE=2007&amp;PERIODTYPE=ANN_STD&amp;SCFT=3&amp;window=popup_no_bar&amp;width=385&amp;height=120&amp;START_MAXIMIZED=FALSE&amp;creator=factset&amp;display_string=Audit"}</definedName>
    <definedName name="_828__FDSAUDITLINK__" hidden="1">{"fdsup://Directions/FactSet Auditing Viewer?action=AUDIT_VALUE&amp;DB=129&amp;ID1=97809710&amp;VALUEID=05192&amp;SDATE=2006&amp;PERIODTYPE=ANN_STD&amp;SCFT=3&amp;window=popup_no_bar&amp;width=385&amp;height=120&amp;START_MAXIMIZED=FALSE&amp;creator=factset&amp;display_string=Audit"}</definedName>
    <definedName name="_829__FDSAUDITLINK__" hidden="1">{"fdsup://Directions/FactSet Auditing Viewer?action=AUDIT_VALUE&amp;DB=129&amp;ID1=97809710&amp;VALUEID=05192&amp;SDATE=2006&amp;PERIODTYPE=ANN_STD&amp;SCFT=3&amp;window=popup_no_bar&amp;width=385&amp;height=120&amp;START_MAXIMIZED=FALSE&amp;creator=factset&amp;display_string=Audit"}</definedName>
    <definedName name="_83__FDSAUDITLINK__" hidden="1">{"fdsup://Directions/FactSet Auditing Viewer?action=AUDIT_VALUE&amp;DB=129&amp;ID1=21036P10&amp;VALUEID=18807&amp;SDATE=2007&amp;PERIODTYPE=ANN_STD&amp;window=popup_no_bar&amp;width=385&amp;height=120&amp;START_MAXIMIZED=FALSE&amp;creator=factset&amp;display_string=Audit"}</definedName>
    <definedName name="_830__FDSAUDITLINK__" hidden="1">{"fdsup://directions/FAT Viewer?action=UPDATE&amp;creator=factset&amp;DYN_ARGS=TRUE&amp;DOC_NAME=FAT:FQL_AUDITING_CLIENT_TEMPLATE.FAT&amp;display_string=Audit&amp;VAR:KEY=GXGRIZMZKD&amp;VAR:QUERY=RkZfRVBTX0RJTChBTk4sNDA1NDMp&amp;WINDOW=FIRST_POPUP&amp;HEIGHT=450&amp;WIDTH=450&amp;START_MAXIMIZED=","FALSE&amp;VAR:CALENDAR=US&amp;VAR:SYMBOL=WWW&amp;VAR:INDEX=0"}</definedName>
    <definedName name="_831__FDSAUDITLINK__" hidden="1">{"fdsup://directions/FAT Viewer?action=UPDATE&amp;creator=factset&amp;DYN_ARGS=TRUE&amp;DOC_NAME=FAT:FQL_AUDITING_CLIENT_TEMPLATE.FAT&amp;display_string=Audit&amp;VAR:KEY=GXGRIZMZKD&amp;VAR:QUERY=RkZfRVBTX0RJTChBTk4sNDA1NDMp&amp;WINDOW=FIRST_POPUP&amp;HEIGHT=450&amp;WIDTH=450&amp;START_MAXIMIZED=","FALSE&amp;VAR:CALENDAR=US&amp;VAR:SYMBOL=WWW&amp;VAR:INDEX=0"}</definedName>
    <definedName name="_832__FDSAUDITLINK__" hidden="1">{"fdsup://directions/FAT Viewer?action=UPDATE&amp;creator=factset&amp;DYN_ARGS=TRUE&amp;DOC_NAME=FAT:FQL_AUDITING_CLIENT_TEMPLATE.FAT&amp;display_string=Audit&amp;VAR:KEY=QBCRIFATCT&amp;VAR:QUERY=RkZfRVBTX0RJTChBTk4sNDAxNzgp&amp;WINDOW=FIRST_POPUP&amp;HEIGHT=450&amp;WIDTH=450&amp;START_MAXIMIZED=","FALSE&amp;VAR:CALENDAR=US&amp;VAR:SYMBOL=WWW&amp;VAR:INDEX=0"}</definedName>
    <definedName name="_833__FDSAUDITLINK__" hidden="1">{"fdsup://directions/FAT Viewer?action=UPDATE&amp;creator=factset&amp;DYN_ARGS=TRUE&amp;DOC_NAME=FAT:FQL_AUDITING_CLIENT_TEMPLATE.FAT&amp;display_string=Audit&amp;VAR:KEY=QBCRIFATCT&amp;VAR:QUERY=RkZfRVBTX0RJTChBTk4sNDAxNzgp&amp;WINDOW=FIRST_POPUP&amp;HEIGHT=450&amp;WIDTH=450&amp;START_MAXIMIZED=","FALSE&amp;VAR:CALENDAR=US&amp;VAR:SYMBOL=WWW&amp;VAR:INDEX=0"}</definedName>
    <definedName name="_834__FDSAUDITLINK__" hidden="1">{"fdsup://directions/FAT Viewer?action=UPDATE&amp;creator=factset&amp;DYN_ARGS=TRUE&amp;DOC_NAME=FAT:FQL_AUDITING_CLIENT_TEMPLATE.FAT&amp;display_string=Audit&amp;VAR:KEY=MZEPKRSBGJ&amp;VAR:QUERY=RkZfRVBTX0RJTChBTk4sMzk4MTMp&amp;WINDOW=FIRST_POPUP&amp;HEIGHT=450&amp;WIDTH=450&amp;START_MAXIMIZED=","FALSE&amp;VAR:CALENDAR=US&amp;VAR:SYMBOL=WWW&amp;VAR:INDEX=0"}</definedName>
    <definedName name="_835__FDSAUDITLINK__" hidden="1">{"fdsup://directions/FAT Viewer?action=UPDATE&amp;creator=factset&amp;DYN_ARGS=TRUE&amp;DOC_NAME=FAT:FQL_AUDITING_CLIENT_TEMPLATE.FAT&amp;display_string=Audit&amp;VAR:KEY=MZEPKRSBGJ&amp;VAR:QUERY=RkZfRVBTX0RJTChBTk4sMzk4MTMp&amp;WINDOW=FIRST_POPUP&amp;HEIGHT=450&amp;WIDTH=450&amp;START_MAXIMIZED=","FALSE&amp;VAR:CALENDAR=US&amp;VAR:SYMBOL=WWW&amp;VAR:INDEX=0"}</definedName>
    <definedName name="_836__FDSAUDITLINK__" hidden="1">{"fdsup://directions/FAT Viewer?action=UPDATE&amp;creator=factset&amp;DYN_ARGS=TRUE&amp;DOC_NAME=FAT:FQL_AUDITING_CLIENT_TEMPLATE.FAT&amp;display_string=Audit&amp;VAR:KEY=AJENCNAPEX&amp;VAR:QUERY=RkZfRVBTX0RJTChBTk4sMzk0NDcp&amp;WINDOW=FIRST_POPUP&amp;HEIGHT=450&amp;WIDTH=450&amp;START_MAXIMIZED=","FALSE&amp;VAR:CALENDAR=US&amp;VAR:SYMBOL=WWW&amp;VAR:INDEX=0"}</definedName>
    <definedName name="_837__FDSAUDITLINK__" hidden="1">{"fdsup://directions/FAT Viewer?action=UPDATE&amp;creator=factset&amp;DYN_ARGS=TRUE&amp;DOC_NAME=FAT:FQL_AUDITING_CLIENT_TEMPLATE.FAT&amp;display_string=Audit&amp;VAR:KEY=AJENCNAPEX&amp;VAR:QUERY=RkZfRVBTX0RJTChBTk4sMzk0NDcp&amp;WINDOW=FIRST_POPUP&amp;HEIGHT=450&amp;WIDTH=450&amp;START_MAXIMIZED=","FALSE&amp;VAR:CALENDAR=US&amp;VAR:SYMBOL=WWW&amp;VAR:INDEX=0"}</definedName>
    <definedName name="_838__FDSAUDITLINK__" hidden="1">{"fdsup://directions/FAT Viewer?action=UPDATE&amp;creator=factset&amp;DYN_ARGS=TRUE&amp;DOC_NAME=FAT:FQL_AUDITING_CLIENT_TEMPLATE.FAT&amp;display_string=Audit&amp;VAR:KEY=GFOZSDAFSL&amp;VAR:QUERY=RkZfRVBTX0RJTChBTk4sMzkwODIp&amp;WINDOW=FIRST_POPUP&amp;HEIGHT=450&amp;WIDTH=450&amp;START_MAXIMIZED=","FALSE&amp;VAR:CALENDAR=US&amp;VAR:SYMBOL=WWW&amp;VAR:INDEX=0"}</definedName>
    <definedName name="_839__FDSAUDITLINK__" hidden="1">{"fdsup://directions/FAT Viewer?action=UPDATE&amp;creator=factset&amp;DYN_ARGS=TRUE&amp;DOC_NAME=FAT:FQL_AUDITING_CLIENT_TEMPLATE.FAT&amp;display_string=Audit&amp;VAR:KEY=GFOZSDAFSL&amp;VAR:QUERY=RkZfRVBTX0RJTChBTk4sMzkwODIp&amp;WINDOW=FIRST_POPUP&amp;HEIGHT=450&amp;WIDTH=450&amp;START_MAXIMIZED=","FALSE&amp;VAR:CALENDAR=US&amp;VAR:SYMBOL=WWW&amp;VAR:INDEX=0"}</definedName>
    <definedName name="_84__FDSAUDITLINK__" hidden="1">{"fdsup://Directions/FactSet Auditing Viewer?action=AUDIT_VALUE&amp;DB=129&amp;ID1=21036P10&amp;VALUEID=18807&amp;SDATE=2006&amp;PERIODTYPE=ANN_STD&amp;window=popup_no_bar&amp;width=385&amp;height=120&amp;START_MAXIMIZED=FALSE&amp;creator=factset&amp;display_string=Audit"}</definedName>
    <definedName name="_840__FDSAUDITLINK__" hidden="1">{"fdsup://Directions/FactSet Auditing Viewer?action=AUDIT_VALUE&amp;DB=129&amp;ID1=97809710&amp;VALUEID=10010&amp;SDATE=2010&amp;PERIODTYPE=ANN_STD&amp;SCFT=3&amp;window=popup_no_bar&amp;width=385&amp;height=120&amp;START_MAXIMIZED=FALSE&amp;creator=factset&amp;display_string=Audit"}</definedName>
    <definedName name="_841__FDSAUDITLINK__" hidden="1">{"fdsup://Directions/FactSet Auditing Viewer?action=AUDIT_VALUE&amp;DB=129&amp;ID1=97809710&amp;VALUEID=10010&amp;SDATE=2010&amp;PERIODTYPE=ANN_STD&amp;SCFT=3&amp;window=popup_no_bar&amp;width=385&amp;height=120&amp;START_MAXIMIZED=FALSE&amp;creator=factset&amp;display_string=Audit"}</definedName>
    <definedName name="_842__FDSAUDITLINK__" hidden="1">{"fdsup://Directions/FactSet Auditing Viewer?action=AUDIT_VALUE&amp;DB=129&amp;ID1=97809710&amp;VALUEID=10010&amp;SDATE=2009&amp;PERIODTYPE=ANN_STD&amp;SCFT=3&amp;window=popup_no_bar&amp;width=385&amp;height=120&amp;START_MAXIMIZED=FALSE&amp;creator=factset&amp;display_string=Audit"}</definedName>
    <definedName name="_843__FDSAUDITLINK__" hidden="1">{"fdsup://Directions/FactSet Auditing Viewer?action=AUDIT_VALUE&amp;DB=129&amp;ID1=97809710&amp;VALUEID=10010&amp;SDATE=2009&amp;PERIODTYPE=ANN_STD&amp;SCFT=3&amp;window=popup_no_bar&amp;width=385&amp;height=120&amp;START_MAXIMIZED=FALSE&amp;creator=factset&amp;display_string=Audit"}</definedName>
    <definedName name="_844__FDSAUDITLINK__" hidden="1">{"fdsup://Directions/FactSet Auditing Viewer?action=AUDIT_VALUE&amp;DB=129&amp;ID1=97809710&amp;VALUEID=10010&amp;SDATE=2008&amp;PERIODTYPE=ANN_STD&amp;SCFT=3&amp;window=popup_no_bar&amp;width=385&amp;height=120&amp;START_MAXIMIZED=FALSE&amp;creator=factset&amp;display_string=Audit"}</definedName>
    <definedName name="_845__FDSAUDITLINK__" hidden="1">{"fdsup://Directions/FactSet Auditing Viewer?action=AUDIT_VALUE&amp;DB=129&amp;ID1=97809710&amp;VALUEID=10010&amp;SDATE=2008&amp;PERIODTYPE=ANN_STD&amp;SCFT=3&amp;window=popup_no_bar&amp;width=385&amp;height=120&amp;START_MAXIMIZED=FALSE&amp;creator=factset&amp;display_string=Audit"}</definedName>
    <definedName name="_846__FDSAUDITLINK__" hidden="1">{"fdsup://Directions/FactSet Auditing Viewer?action=AUDIT_VALUE&amp;DB=129&amp;ID1=97809710&amp;VALUEID=10010&amp;SDATE=2007&amp;PERIODTYPE=ANN_STD&amp;SCFT=3&amp;window=popup_no_bar&amp;width=385&amp;height=120&amp;START_MAXIMIZED=FALSE&amp;creator=factset&amp;display_string=Audit"}</definedName>
    <definedName name="_847__FDSAUDITLINK__" hidden="1">{"fdsup://Directions/FactSet Auditing Viewer?action=AUDIT_VALUE&amp;DB=129&amp;ID1=97809710&amp;VALUEID=10010&amp;SDATE=2007&amp;PERIODTYPE=ANN_STD&amp;SCFT=3&amp;window=popup_no_bar&amp;width=385&amp;height=120&amp;START_MAXIMIZED=FALSE&amp;creator=factset&amp;display_string=Audit"}</definedName>
    <definedName name="_848__FDSAUDITLINK__" hidden="1">{"fdsup://Directions/FactSet Auditing Viewer?action=AUDIT_VALUE&amp;DB=129&amp;ID1=97809710&amp;VALUEID=10010&amp;SDATE=2006&amp;PERIODTYPE=ANN_STD&amp;SCFT=3&amp;window=popup_no_bar&amp;width=385&amp;height=120&amp;START_MAXIMIZED=FALSE&amp;creator=factset&amp;display_string=Audit"}</definedName>
    <definedName name="_849__FDSAUDITLINK__" hidden="1">{"fdsup://Directions/FactSet Auditing Viewer?action=AUDIT_VALUE&amp;DB=129&amp;ID1=97809710&amp;VALUEID=10010&amp;SDATE=2006&amp;PERIODTYPE=ANN_STD&amp;SCFT=3&amp;window=popup_no_bar&amp;width=385&amp;height=120&amp;START_MAXIMIZED=FALSE&amp;creator=factset&amp;display_string=Audit"}</definedName>
    <definedName name="_85__FDSAUDITLINK__" hidden="1">{"fdsup://Directions/FactSet Auditing Viewer?action=AUDIT_VALUE&amp;DB=129&amp;ID1=21036P10&amp;VALUEID=18807&amp;SDATE=2005&amp;PERIODTYPE=ANN_STD&amp;window=popup_no_bar&amp;width=385&amp;height=120&amp;START_MAXIMIZED=FALSE&amp;creator=factset&amp;display_string=Audit"}</definedName>
    <definedName name="_850__FDSAUDITLINK__" hidden="1">{"fdsup://directions/FAT Viewer?action=UPDATE&amp;creator=factset&amp;DYN_ARGS=TRUE&amp;DOC_NAME=FAT:FQL_AUDITING_CLIENT_TEMPLATE.FAT&amp;display_string=Audit&amp;VAR:KEY=ODWHCLGZSX&amp;VAR:QUERY=RkZfUEFZX09VVF9SQVRJTyhBTk4sNDA1NDMp&amp;WINDOW=FIRST_POPUP&amp;HEIGHT=450&amp;WIDTH=450&amp;START_MA","XIMIZED=FALSE&amp;VAR:CALENDAR=US&amp;VAR:SYMBOL=WWW&amp;VAR:INDEX=0"}</definedName>
    <definedName name="_851__FDSAUDITLINK__" hidden="1">{"fdsup://directions/FAT Viewer?action=UPDATE&amp;creator=factset&amp;DYN_ARGS=TRUE&amp;DOC_NAME=FAT:FQL_AUDITING_CLIENT_TEMPLATE.FAT&amp;display_string=Audit&amp;VAR:KEY=ODWHCLGZSX&amp;VAR:QUERY=RkZfUEFZX09VVF9SQVRJTyhBTk4sNDA1NDMp&amp;WINDOW=FIRST_POPUP&amp;HEIGHT=450&amp;WIDTH=450&amp;START_MA","XIMIZED=FALSE&amp;VAR:CALENDAR=US&amp;VAR:SYMBOL=WWW&amp;VAR:INDEX=0"}</definedName>
    <definedName name="_852__FDSAUDITLINK__" hidden="1">{"fdsup://directions/FAT Viewer?action=UPDATE&amp;creator=factset&amp;DYN_ARGS=TRUE&amp;DOC_NAME=FAT:FQL_AUDITING_CLIENT_TEMPLATE.FAT&amp;display_string=Audit&amp;VAR:KEY=EJYJKHGDGR&amp;VAR:QUERY=RkZfUEFZX09VVF9SQVRJTyhBTk4sNDAxNzgp&amp;WINDOW=FIRST_POPUP&amp;HEIGHT=450&amp;WIDTH=450&amp;START_MA","XIMIZED=FALSE&amp;VAR:CALENDAR=US&amp;VAR:SYMBOL=WWW&amp;VAR:INDEX=0"}</definedName>
    <definedName name="_853__FDSAUDITLINK__" hidden="1">{"fdsup://directions/FAT Viewer?action=UPDATE&amp;creator=factset&amp;DYN_ARGS=TRUE&amp;DOC_NAME=FAT:FQL_AUDITING_CLIENT_TEMPLATE.FAT&amp;display_string=Audit&amp;VAR:KEY=EJYJKHGDGR&amp;VAR:QUERY=RkZfUEFZX09VVF9SQVRJTyhBTk4sNDAxNzgp&amp;WINDOW=FIRST_POPUP&amp;HEIGHT=450&amp;WIDTH=450&amp;START_MA","XIMIZED=FALSE&amp;VAR:CALENDAR=US&amp;VAR:SYMBOL=WWW&amp;VAR:INDEX=0"}</definedName>
    <definedName name="_854__FDSAUDITLINK__" hidden="1">{"fdsup://directions/FAT Viewer?action=UPDATE&amp;creator=factset&amp;DYN_ARGS=TRUE&amp;DOC_NAME=FAT:FQL_AUDITING_CLIENT_TEMPLATE.FAT&amp;display_string=Audit&amp;VAR:KEY=OBMBCDQHGL&amp;VAR:QUERY=RkZfUEFZX09VVF9SQVRJTyhBTk4sMzk4MTMp&amp;WINDOW=FIRST_POPUP&amp;HEIGHT=450&amp;WIDTH=450&amp;START_MA","XIMIZED=FALSE&amp;VAR:CALENDAR=US&amp;VAR:SYMBOL=WWW&amp;VAR:INDEX=0"}</definedName>
    <definedName name="_855__FDSAUDITLINK__" hidden="1">{"fdsup://directions/FAT Viewer?action=UPDATE&amp;creator=factset&amp;DYN_ARGS=TRUE&amp;DOC_NAME=FAT:FQL_AUDITING_CLIENT_TEMPLATE.FAT&amp;display_string=Audit&amp;VAR:KEY=OBMBCDQHGL&amp;VAR:QUERY=RkZfUEFZX09VVF9SQVRJTyhBTk4sMzk4MTMp&amp;WINDOW=FIRST_POPUP&amp;HEIGHT=450&amp;WIDTH=450&amp;START_MA","XIMIZED=FALSE&amp;VAR:CALENDAR=US&amp;VAR:SYMBOL=WWW&amp;VAR:INDEX=0"}</definedName>
    <definedName name="_856__FDSAUDITLINK__" hidden="1">{"fdsup://directions/FAT Viewer?action=UPDATE&amp;creator=factset&amp;DYN_ARGS=TRUE&amp;DOC_NAME=FAT:FQL_AUDITING_CLIENT_TEMPLATE.FAT&amp;display_string=Audit&amp;VAR:KEY=EDAHYZMXEZ&amp;VAR:QUERY=RkZfUEFZX09VVF9SQVRJTyhBTk4sMzk0NDcp&amp;WINDOW=FIRST_POPUP&amp;HEIGHT=450&amp;WIDTH=450&amp;START_MA","XIMIZED=FALSE&amp;VAR:CALENDAR=US&amp;VAR:SYMBOL=WWW&amp;VAR:INDEX=0"}</definedName>
    <definedName name="_857__FDSAUDITLINK__" hidden="1">{"fdsup://directions/FAT Viewer?action=UPDATE&amp;creator=factset&amp;DYN_ARGS=TRUE&amp;DOC_NAME=FAT:FQL_AUDITING_CLIENT_TEMPLATE.FAT&amp;display_string=Audit&amp;VAR:KEY=EDAHYZMXEZ&amp;VAR:QUERY=RkZfUEFZX09VVF9SQVRJTyhBTk4sMzk0NDcp&amp;WINDOW=FIRST_POPUP&amp;HEIGHT=450&amp;WIDTH=450&amp;START_MA","XIMIZED=FALSE&amp;VAR:CALENDAR=US&amp;VAR:SYMBOL=WWW&amp;VAR:INDEX=0"}</definedName>
    <definedName name="_858__FDSAUDITLINK__" hidden="1">{"fdsup://directions/FAT Viewer?action=UPDATE&amp;creator=factset&amp;DYN_ARGS=TRUE&amp;DOC_NAME=FAT:FQL_AUDITING_CLIENT_TEMPLATE.FAT&amp;display_string=Audit&amp;VAR:KEY=YVMVUFIHQJ&amp;VAR:QUERY=RkZfUEFZX09VVF9SQVRJTyhBTk4sMzkwODIp&amp;WINDOW=FIRST_POPUP&amp;HEIGHT=450&amp;WIDTH=450&amp;START_MA","XIMIZED=FALSE&amp;VAR:CALENDAR=US&amp;VAR:SYMBOL=WWW&amp;VAR:INDEX=0"}</definedName>
    <definedName name="_859__FDSAUDITLINK__" hidden="1">{"fdsup://directions/FAT Viewer?action=UPDATE&amp;creator=factset&amp;DYN_ARGS=TRUE&amp;DOC_NAME=FAT:FQL_AUDITING_CLIENT_TEMPLATE.FAT&amp;display_string=Audit&amp;VAR:KEY=YVMVUFIHQJ&amp;VAR:QUERY=RkZfUEFZX09VVF9SQVRJTyhBTk4sMzkwODIp&amp;WINDOW=FIRST_POPUP&amp;HEIGHT=450&amp;WIDTH=450&amp;START_MA","XIMIZED=FALSE&amp;VAR:CALENDAR=US&amp;VAR:SYMBOL=WWW&amp;VAR:INDEX=0"}</definedName>
    <definedName name="_86__FDSAUDITLINK__" hidden="1">{"fdsup://Directions/FactSet Auditing Viewer?action=AUDIT_VALUE&amp;DB=129&amp;ID1=74271810&amp;VALUEID=18809&amp;SDATE=2007&amp;PERIODTYPE=ANN_STD&amp;window=popup_no_bar&amp;width=385&amp;height=120&amp;START_MAXIMIZED=FALSE&amp;creator=factset&amp;display_string=Audit"}</definedName>
    <definedName name="_860__FDSAUDITLINK__" hidden="1">{"fdsup://directions/FAT Viewer?action=UPDATE&amp;creator=factset&amp;DYN_ARGS=TRUE&amp;DOC_NAME=FAT:FQL_AUDITING_CLIENT_TEMPLATE.FAT&amp;display_string=Audit&amp;VAR:KEY=QPEHMTEHUD&amp;VAR:QUERY=RkZfTkVUX0lOQyhBTk4sNDA1NDMp&amp;WINDOW=FIRST_POPUP&amp;HEIGHT=450&amp;WIDTH=450&amp;START_MAXIMIZED=","FALSE&amp;VAR:CALENDAR=US&amp;VAR:SYMBOL=WWW&amp;VAR:INDEX=0"}</definedName>
    <definedName name="_861__FDSAUDITLINK__" hidden="1">{"fdsup://directions/FAT Viewer?action=UPDATE&amp;creator=factset&amp;DYN_ARGS=TRUE&amp;DOC_NAME=FAT:FQL_AUDITING_CLIENT_TEMPLATE.FAT&amp;display_string=Audit&amp;VAR:KEY=QPEHMTEHUD&amp;VAR:QUERY=RkZfTkVUX0lOQyhBTk4sNDA1NDMp&amp;WINDOW=FIRST_POPUP&amp;HEIGHT=450&amp;WIDTH=450&amp;START_MAXIMIZED=","FALSE&amp;VAR:CALENDAR=US&amp;VAR:SYMBOL=WWW&amp;VAR:INDEX=0"}</definedName>
    <definedName name="_862__FDSAUDITLINK__" hidden="1">{"fdsup://directions/FAT Viewer?action=UPDATE&amp;creator=factset&amp;DYN_ARGS=TRUE&amp;DOC_NAME=FAT:FQL_AUDITING_CLIENT_TEMPLATE.FAT&amp;display_string=Audit&amp;VAR:KEY=ILWJWHYJEV&amp;VAR:QUERY=RkZfTkVUX0lOQyhBTk4sNDAxNzgp&amp;WINDOW=FIRST_POPUP&amp;HEIGHT=450&amp;WIDTH=450&amp;START_MAXIMIZED=","FALSE&amp;VAR:CALENDAR=US&amp;VAR:SYMBOL=WWW&amp;VAR:INDEX=0"}</definedName>
    <definedName name="_863__FDSAUDITLINK__" hidden="1">{"fdsup://directions/FAT Viewer?action=UPDATE&amp;creator=factset&amp;DYN_ARGS=TRUE&amp;DOC_NAME=FAT:FQL_AUDITING_CLIENT_TEMPLATE.FAT&amp;display_string=Audit&amp;VAR:KEY=ILWJWHYJEV&amp;VAR:QUERY=RkZfTkVUX0lOQyhBTk4sNDAxNzgp&amp;WINDOW=FIRST_POPUP&amp;HEIGHT=450&amp;WIDTH=450&amp;START_MAXIMIZED=","FALSE&amp;VAR:CALENDAR=US&amp;VAR:SYMBOL=WWW&amp;VAR:INDEX=0"}</definedName>
    <definedName name="_864__FDSAUDITLINK__" hidden="1">{"fdsup://directions/FAT Viewer?action=UPDATE&amp;creator=factset&amp;DYN_ARGS=TRUE&amp;DOC_NAME=FAT:FQL_AUDITING_CLIENT_TEMPLATE.FAT&amp;display_string=Audit&amp;VAR:KEY=AZERYNOREN&amp;VAR:QUERY=RkZfTkVUX0lOQyhBTk4sMzk4MTMp&amp;WINDOW=FIRST_POPUP&amp;HEIGHT=450&amp;WIDTH=450&amp;START_MAXIMIZED=","FALSE&amp;VAR:CALENDAR=US&amp;VAR:SYMBOL=WWW&amp;VAR:INDEX=0"}</definedName>
    <definedName name="_865__FDSAUDITLINK__" hidden="1">{"fdsup://directions/FAT Viewer?action=UPDATE&amp;creator=factset&amp;DYN_ARGS=TRUE&amp;DOC_NAME=FAT:FQL_AUDITING_CLIENT_TEMPLATE.FAT&amp;display_string=Audit&amp;VAR:KEY=AZERYNOREN&amp;VAR:QUERY=RkZfTkVUX0lOQyhBTk4sMzk4MTMp&amp;WINDOW=FIRST_POPUP&amp;HEIGHT=450&amp;WIDTH=450&amp;START_MAXIMIZED=","FALSE&amp;VAR:CALENDAR=US&amp;VAR:SYMBOL=WWW&amp;VAR:INDEX=0"}</definedName>
    <definedName name="_866__FDSAUDITLINK__" hidden="1">{"fdsup://directions/FAT Viewer?action=UPDATE&amp;creator=factset&amp;DYN_ARGS=TRUE&amp;DOC_NAME=FAT:FQL_AUDITING_CLIENT_TEMPLATE.FAT&amp;display_string=Audit&amp;VAR:KEY=OJCPKXKLKR&amp;VAR:QUERY=RkZfTkVUX0lOQyhBTk4sMzk0NDcp&amp;WINDOW=FIRST_POPUP&amp;HEIGHT=450&amp;WIDTH=450&amp;START_MAXIMIZED=","FALSE&amp;VAR:CALENDAR=US&amp;VAR:SYMBOL=WWW&amp;VAR:INDEX=0"}</definedName>
    <definedName name="_867__FDSAUDITLINK__" hidden="1">{"fdsup://directions/FAT Viewer?action=UPDATE&amp;creator=factset&amp;DYN_ARGS=TRUE&amp;DOC_NAME=FAT:FQL_AUDITING_CLIENT_TEMPLATE.FAT&amp;display_string=Audit&amp;VAR:KEY=OJCPKXKLKR&amp;VAR:QUERY=RkZfTkVUX0lOQyhBTk4sMzk0NDcp&amp;WINDOW=FIRST_POPUP&amp;HEIGHT=450&amp;WIDTH=450&amp;START_MAXIMIZED=","FALSE&amp;VAR:CALENDAR=US&amp;VAR:SYMBOL=WWW&amp;VAR:INDEX=0"}</definedName>
    <definedName name="_868__FDSAUDITLINK__" hidden="1">{"fdsup://directions/FAT Viewer?action=UPDATE&amp;creator=factset&amp;DYN_ARGS=TRUE&amp;DOC_NAME=FAT:FQL_AUDITING_CLIENT_TEMPLATE.FAT&amp;display_string=Audit&amp;VAR:KEY=WBKXYPOHWR&amp;VAR:QUERY=RkZfTkVUX0lOQyhBTk4sMzkwODIp&amp;WINDOW=FIRST_POPUP&amp;HEIGHT=450&amp;WIDTH=450&amp;START_MAXIMIZED=","FALSE&amp;VAR:CALENDAR=US&amp;VAR:SYMBOL=WWW&amp;VAR:INDEX=0"}</definedName>
    <definedName name="_869__FDSAUDITLINK__" hidden="1">{"fdsup://directions/FAT Viewer?action=UPDATE&amp;creator=factset&amp;DYN_ARGS=TRUE&amp;DOC_NAME=FAT:FQL_AUDITING_CLIENT_TEMPLATE.FAT&amp;display_string=Audit&amp;VAR:KEY=WBKXYPOHWR&amp;VAR:QUERY=RkZfTkVUX0lOQyhBTk4sMzkwODIp&amp;WINDOW=FIRST_POPUP&amp;HEIGHT=450&amp;WIDTH=450&amp;START_MAXIMIZED=","FALSE&amp;VAR:CALENDAR=US&amp;VAR:SYMBOL=WWW&amp;VAR:INDEX=0"}</definedName>
    <definedName name="_87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870__FDSAUDITLINK__" hidden="1">{"fdsup://Directions/FactSet Auditing Viewer?action=AUDIT_VALUE&amp;DB=129&amp;ID1=97809710&amp;VALUEID=01451&amp;SDATE=2010&amp;PERIODTYPE=ANN_STD&amp;SCFT=3&amp;window=popup_no_bar&amp;width=385&amp;height=120&amp;START_MAXIMIZED=FALSE&amp;creator=factset&amp;display_string=Audit"}</definedName>
    <definedName name="_871__FDSAUDITLINK__" hidden="1">{"fdsup://Directions/FactSet Auditing Viewer?action=AUDIT_VALUE&amp;DB=129&amp;ID1=97809710&amp;VALUEID=01451&amp;SDATE=2010&amp;PERIODTYPE=ANN_STD&amp;SCFT=3&amp;window=popup_no_bar&amp;width=385&amp;height=120&amp;START_MAXIMIZED=FALSE&amp;creator=factset&amp;display_string=Audit"}</definedName>
    <definedName name="_872__FDSAUDITLINK__" hidden="1">{"fdsup://Directions/FactSet Auditing Viewer?action=AUDIT_VALUE&amp;DB=129&amp;ID1=97809710&amp;VALUEID=01451&amp;SDATE=2009&amp;PERIODTYPE=ANN_STD&amp;SCFT=3&amp;window=popup_no_bar&amp;width=385&amp;height=120&amp;START_MAXIMIZED=FALSE&amp;creator=factset&amp;display_string=Audit"}</definedName>
    <definedName name="_873__FDSAUDITLINK__" hidden="1">{"fdsup://Directions/FactSet Auditing Viewer?action=AUDIT_VALUE&amp;DB=129&amp;ID1=97809710&amp;VALUEID=01451&amp;SDATE=2009&amp;PERIODTYPE=ANN_STD&amp;SCFT=3&amp;window=popup_no_bar&amp;width=385&amp;height=120&amp;START_MAXIMIZED=FALSE&amp;creator=factset&amp;display_string=Audit"}</definedName>
    <definedName name="_874__FDSAUDITLINK__" hidden="1">{"fdsup://Directions/FactSet Auditing Viewer?action=AUDIT_VALUE&amp;DB=129&amp;ID1=97809710&amp;VALUEID=01451&amp;SDATE=2008&amp;PERIODTYPE=ANN_STD&amp;SCFT=3&amp;window=popup_no_bar&amp;width=385&amp;height=120&amp;START_MAXIMIZED=FALSE&amp;creator=factset&amp;display_string=Audit"}</definedName>
    <definedName name="_875__FDSAUDITLINK__" hidden="1">{"fdsup://Directions/FactSet Auditing Viewer?action=AUDIT_VALUE&amp;DB=129&amp;ID1=97809710&amp;VALUEID=01451&amp;SDATE=2008&amp;PERIODTYPE=ANN_STD&amp;SCFT=3&amp;window=popup_no_bar&amp;width=385&amp;height=120&amp;START_MAXIMIZED=FALSE&amp;creator=factset&amp;display_string=Audit"}</definedName>
    <definedName name="_876__FDSAUDITLINK__" hidden="1">{"fdsup://Directions/FactSet Auditing Viewer?action=AUDIT_VALUE&amp;DB=129&amp;ID1=97809710&amp;VALUEID=01451&amp;SDATE=2007&amp;PERIODTYPE=ANN_STD&amp;SCFT=3&amp;window=popup_no_bar&amp;width=385&amp;height=120&amp;START_MAXIMIZED=FALSE&amp;creator=factset&amp;display_string=Audit"}</definedName>
    <definedName name="_877__FDSAUDITLINK__" hidden="1">{"fdsup://Directions/FactSet Auditing Viewer?action=AUDIT_VALUE&amp;DB=129&amp;ID1=97809710&amp;VALUEID=01451&amp;SDATE=2007&amp;PERIODTYPE=ANN_STD&amp;SCFT=3&amp;window=popup_no_bar&amp;width=385&amp;height=120&amp;START_MAXIMIZED=FALSE&amp;creator=factset&amp;display_string=Audit"}</definedName>
    <definedName name="_878__FDSAUDITLINK__" hidden="1">{"fdsup://Directions/FactSet Auditing Viewer?action=AUDIT_VALUE&amp;DB=129&amp;ID1=97809710&amp;VALUEID=01451&amp;SDATE=2006&amp;PERIODTYPE=ANN_STD&amp;SCFT=3&amp;window=popup_no_bar&amp;width=385&amp;height=120&amp;START_MAXIMIZED=FALSE&amp;creator=factset&amp;display_string=Audit"}</definedName>
    <definedName name="_879__FDSAUDITLINK__" hidden="1">{"fdsup://Directions/FactSet Auditing Viewer?action=AUDIT_VALUE&amp;DB=129&amp;ID1=97809710&amp;VALUEID=01451&amp;SDATE=2006&amp;PERIODTYPE=ANN_STD&amp;SCFT=3&amp;window=popup_no_bar&amp;width=385&amp;height=120&amp;START_MAXIMIZED=FALSE&amp;creator=factset&amp;display_string=Audit"}</definedName>
    <definedName name="_88__FDSAUDITLINK__" hidden="1">{"fdsup://Directions/FactSet Auditing Viewer?action=AUDIT_VALUE&amp;DB=129&amp;ID1=60871R20&amp;VALUEID=18809&amp;SDATE=2008&amp;PERIODTYPE=ANN_STD&amp;window=popup_no_bar&amp;width=385&amp;height=120&amp;START_MAXIMIZED=FALSE&amp;creator=factset&amp;display_string=Audit"}</definedName>
    <definedName name="_880__FDSAUDITLINK__" hidden="1">{"fdsup://directions/FAT Viewer?action=UPDATE&amp;creator=factset&amp;DYN_ARGS=TRUE&amp;DOC_NAME=FAT:FQL_AUDITING_CLIENT_TEMPLATE.FAT&amp;display_string=Audit&amp;VAR:KEY=CJEFWHENKZ&amp;VAR:QUERY=RkZfSU5UX0VYUF9ORVQoQU5OLDQwNTQzKQ==&amp;WINDOW=FIRST_POPUP&amp;HEIGHT=450&amp;WIDTH=450&amp;START_MA","XIMIZED=FALSE&amp;VAR:CALENDAR=US&amp;VAR:SYMBOL=WWW&amp;VAR:INDEX=0"}</definedName>
    <definedName name="_881__FDSAUDITLINK__" hidden="1">{"fdsup://directions/FAT Viewer?action=UPDATE&amp;creator=factset&amp;DYN_ARGS=TRUE&amp;DOC_NAME=FAT:FQL_AUDITING_CLIENT_TEMPLATE.FAT&amp;display_string=Audit&amp;VAR:KEY=CJEFWHENKZ&amp;VAR:QUERY=RkZfSU5UX0VYUF9ORVQoQU5OLDQwNTQzKQ==&amp;WINDOW=FIRST_POPUP&amp;HEIGHT=450&amp;WIDTH=450&amp;START_MA","XIMIZED=FALSE&amp;VAR:CALENDAR=US&amp;VAR:SYMBOL=WWW&amp;VAR:INDEX=0"}</definedName>
    <definedName name="_882__FDSAUDITLINK__" hidden="1">{"fdsup://directions/FAT Viewer?action=UPDATE&amp;creator=factset&amp;DYN_ARGS=TRUE&amp;DOC_NAME=FAT:FQL_AUDITING_CLIENT_TEMPLATE.FAT&amp;display_string=Audit&amp;VAR:KEY=UXSZMTOZEN&amp;VAR:QUERY=RkZfSU5UX0VYUF9ORVQoQU5OLDQwMTc4KQ==&amp;WINDOW=FIRST_POPUP&amp;HEIGHT=450&amp;WIDTH=450&amp;START_MA","XIMIZED=FALSE&amp;VAR:CALENDAR=US&amp;VAR:SYMBOL=WWW&amp;VAR:INDEX=0"}</definedName>
    <definedName name="_883__FDSAUDITLINK__" hidden="1">{"fdsup://directions/FAT Viewer?action=UPDATE&amp;creator=factset&amp;DYN_ARGS=TRUE&amp;DOC_NAME=FAT:FQL_AUDITING_CLIENT_TEMPLATE.FAT&amp;display_string=Audit&amp;VAR:KEY=UXSZMTOZEN&amp;VAR:QUERY=RkZfSU5UX0VYUF9ORVQoQU5OLDQwMTc4KQ==&amp;WINDOW=FIRST_POPUP&amp;HEIGHT=450&amp;WIDTH=450&amp;START_MA","XIMIZED=FALSE&amp;VAR:CALENDAR=US&amp;VAR:SYMBOL=WWW&amp;VAR:INDEX=0"}</definedName>
    <definedName name="_884__FDSAUDITLINK__" hidden="1">{"fdsup://directions/FAT Viewer?action=UPDATE&amp;creator=factset&amp;DYN_ARGS=TRUE&amp;DOC_NAME=FAT:FQL_AUDITING_CLIENT_TEMPLATE.FAT&amp;display_string=Audit&amp;VAR:KEY=SJMPUTOBUR&amp;VAR:QUERY=RkZfSU5UX0VYUF9ORVQoQU5OLDM5ODEzKQ==&amp;WINDOW=FIRST_POPUP&amp;HEIGHT=450&amp;WIDTH=450&amp;START_MA","XIMIZED=FALSE&amp;VAR:CALENDAR=US&amp;VAR:SYMBOL=WWW&amp;VAR:INDEX=0"}</definedName>
    <definedName name="_885__FDSAUDITLINK__" hidden="1">{"fdsup://directions/FAT Viewer?action=UPDATE&amp;creator=factset&amp;DYN_ARGS=TRUE&amp;DOC_NAME=FAT:FQL_AUDITING_CLIENT_TEMPLATE.FAT&amp;display_string=Audit&amp;VAR:KEY=SJMPUTOBUR&amp;VAR:QUERY=RkZfSU5UX0VYUF9ORVQoQU5OLDM5ODEzKQ==&amp;WINDOW=FIRST_POPUP&amp;HEIGHT=450&amp;WIDTH=450&amp;START_MA","XIMIZED=FALSE&amp;VAR:CALENDAR=US&amp;VAR:SYMBOL=WWW&amp;VAR:INDEX=0"}</definedName>
    <definedName name="_886__FDSAUDITLINK__" hidden="1">{"fdsup://directions/FAT Viewer?action=UPDATE&amp;creator=factset&amp;DYN_ARGS=TRUE&amp;DOC_NAME=FAT:FQL_AUDITING_CLIENT_TEMPLATE.FAT&amp;display_string=Audit&amp;VAR:KEY=YNAJAZENED&amp;VAR:QUERY=RkZfSU5UX0VYUF9ORVQoQU5OLDM5NDQ3KQ==&amp;WINDOW=FIRST_POPUP&amp;HEIGHT=450&amp;WIDTH=450&amp;START_MA","XIMIZED=FALSE&amp;VAR:CALENDAR=US&amp;VAR:SYMBOL=WWW&amp;VAR:INDEX=0"}</definedName>
    <definedName name="_887__FDSAUDITLINK__" hidden="1">{"fdsup://directions/FAT Viewer?action=UPDATE&amp;creator=factset&amp;DYN_ARGS=TRUE&amp;DOC_NAME=FAT:FQL_AUDITING_CLIENT_TEMPLATE.FAT&amp;display_string=Audit&amp;VAR:KEY=YNAJAZENED&amp;VAR:QUERY=RkZfSU5UX0VYUF9ORVQoQU5OLDM5NDQ3KQ==&amp;WINDOW=FIRST_POPUP&amp;HEIGHT=450&amp;WIDTH=450&amp;START_MA","XIMIZED=FALSE&amp;VAR:CALENDAR=US&amp;VAR:SYMBOL=WWW&amp;VAR:INDEX=0"}</definedName>
    <definedName name="_888__FDSAUDITLINK__" hidden="1">{"fdsup://directions/FAT Viewer?action=UPDATE&amp;creator=factset&amp;DYN_ARGS=TRUE&amp;DOC_NAME=FAT:FQL_AUDITING_CLIENT_TEMPLATE.FAT&amp;display_string=Audit&amp;VAR:KEY=WBCLYDARSB&amp;VAR:QUERY=RkZfSU5UX0VYUF9ORVQoQU5OLDM5MDgyKQ==&amp;WINDOW=FIRST_POPUP&amp;HEIGHT=450&amp;WIDTH=450&amp;START_MA","XIMIZED=FALSE&amp;VAR:CALENDAR=US&amp;VAR:SYMBOL=WWW&amp;VAR:INDEX=0"}</definedName>
    <definedName name="_889__FDSAUDITLINK__" hidden="1">{"fdsup://directions/FAT Viewer?action=UPDATE&amp;creator=factset&amp;DYN_ARGS=TRUE&amp;DOC_NAME=FAT:FQL_AUDITING_CLIENT_TEMPLATE.FAT&amp;display_string=Audit&amp;VAR:KEY=WBCLYDARSB&amp;VAR:QUERY=RkZfSU5UX0VYUF9ORVQoQU5OLDM5MDgyKQ==&amp;WINDOW=FIRST_POPUP&amp;HEIGHT=450&amp;WIDTH=450&amp;START_MA","XIMIZED=FALSE&amp;VAR:CALENDAR=US&amp;VAR:SYMBOL=WWW&amp;VAR:INDEX=0"}</definedName>
    <definedName name="_89__FDSAUDITLINK__" hidden="1">{"fdsup://Directions/FactSet Auditing Viewer?action=AUDIT_VALUE&amp;DB=129&amp;ID1=60871R20&amp;VALUEID=18809&amp;SDATE=2007&amp;PERIODTYPE=ANN_STD&amp;window=popup_no_bar&amp;width=385&amp;height=120&amp;START_MAXIMIZED=FALSE&amp;creator=factset&amp;display_string=Audit"}</definedName>
    <definedName name="_890__FDSAUDITLINK__" hidden="1">{"fdsup://directions/FAT Viewer?action=UPDATE&amp;creator=factset&amp;DYN_ARGS=TRUE&amp;DOC_NAME=FAT:FQL_AUDITING_CLIENT_TEMPLATE.FAT&amp;display_string=Audit&amp;VAR:KEY=WPQFANQFGB&amp;VAR:QUERY=RkZfTk9OX09QRVJfSU5DKEFOTiw0MDU0Myk=&amp;WINDOW=FIRST_POPUP&amp;HEIGHT=450&amp;WIDTH=450&amp;START_MA","XIMIZED=FALSE&amp;VAR:CALENDAR=US&amp;VAR:SYMBOL=WWW&amp;VAR:INDEX=0"}</definedName>
    <definedName name="_891__FDSAUDITLINK__" hidden="1">{"fdsup://directions/FAT Viewer?action=UPDATE&amp;creator=factset&amp;DYN_ARGS=TRUE&amp;DOC_NAME=FAT:FQL_AUDITING_CLIENT_TEMPLATE.FAT&amp;display_string=Audit&amp;VAR:KEY=WPQFANQFGB&amp;VAR:QUERY=RkZfTk9OX09QRVJfSU5DKEFOTiw0MDU0Myk=&amp;WINDOW=FIRST_POPUP&amp;HEIGHT=450&amp;WIDTH=450&amp;START_MA","XIMIZED=FALSE&amp;VAR:CALENDAR=US&amp;VAR:SYMBOL=WWW&amp;VAR:INDEX=0"}</definedName>
    <definedName name="_892__FDSAUDITLINK__" hidden="1">{"fdsup://directions/FAT Viewer?action=UPDATE&amp;creator=factset&amp;DYN_ARGS=TRUE&amp;DOC_NAME=FAT:FQL_AUDITING_CLIENT_TEMPLATE.FAT&amp;display_string=Audit&amp;VAR:KEY=WXIBSJYVAT&amp;VAR:QUERY=RkZfTk9OX09QRVJfSU5DKEFOTiw0MDE3OCk=&amp;WINDOW=FIRST_POPUP&amp;HEIGHT=450&amp;WIDTH=450&amp;START_MA","XIMIZED=FALSE&amp;VAR:CALENDAR=US&amp;VAR:SYMBOL=WWW&amp;VAR:INDEX=0"}</definedName>
    <definedName name="_893__FDSAUDITLINK__" hidden="1">{"fdsup://directions/FAT Viewer?action=UPDATE&amp;creator=factset&amp;DYN_ARGS=TRUE&amp;DOC_NAME=FAT:FQL_AUDITING_CLIENT_TEMPLATE.FAT&amp;display_string=Audit&amp;VAR:KEY=WXIBSJYVAT&amp;VAR:QUERY=RkZfTk9OX09QRVJfSU5DKEFOTiw0MDE3OCk=&amp;WINDOW=FIRST_POPUP&amp;HEIGHT=450&amp;WIDTH=450&amp;START_MA","XIMIZED=FALSE&amp;VAR:CALENDAR=US&amp;VAR:SYMBOL=WWW&amp;VAR:INDEX=0"}</definedName>
    <definedName name="_894__FDSAUDITLINK__" hidden="1">{"fdsup://directions/FAT Viewer?action=UPDATE&amp;creator=factset&amp;DYN_ARGS=TRUE&amp;DOC_NAME=FAT:FQL_AUDITING_CLIENT_TEMPLATE.FAT&amp;display_string=Audit&amp;VAR:KEY=EHEPCFKNUZ&amp;VAR:QUERY=RkZfTk9OX09QRVJfSU5DKEFOTiwzOTgxMyk=&amp;WINDOW=FIRST_POPUP&amp;HEIGHT=450&amp;WIDTH=450&amp;START_MA","XIMIZED=FALSE&amp;VAR:CALENDAR=US&amp;VAR:SYMBOL=WWW&amp;VAR:INDEX=0"}</definedName>
    <definedName name="_895__FDSAUDITLINK__" hidden="1">{"fdsup://directions/FAT Viewer?action=UPDATE&amp;creator=factset&amp;DYN_ARGS=TRUE&amp;DOC_NAME=FAT:FQL_AUDITING_CLIENT_TEMPLATE.FAT&amp;display_string=Audit&amp;VAR:KEY=EHEPCFKNUZ&amp;VAR:QUERY=RkZfTk9OX09QRVJfSU5DKEFOTiwzOTgxMyk=&amp;WINDOW=FIRST_POPUP&amp;HEIGHT=450&amp;WIDTH=450&amp;START_MA","XIMIZED=FALSE&amp;VAR:CALENDAR=US&amp;VAR:SYMBOL=WWW&amp;VAR:INDEX=0"}</definedName>
    <definedName name="_896__FDSAUDITLINK__" hidden="1">{"fdsup://directions/FAT Viewer?action=UPDATE&amp;creator=factset&amp;DYN_ARGS=TRUE&amp;DOC_NAME=FAT:FQL_AUDITING_CLIENT_TEMPLATE.FAT&amp;display_string=Audit&amp;VAR:KEY=AZYFKVODYF&amp;VAR:QUERY=RkZfTk9OX09QRVJfSU5DKEFOTiwzOTQ0Nyk=&amp;WINDOW=FIRST_POPUP&amp;HEIGHT=450&amp;WIDTH=450&amp;START_MA","XIMIZED=FALSE&amp;VAR:CALENDAR=US&amp;VAR:SYMBOL=WWW&amp;VAR:INDEX=0"}</definedName>
    <definedName name="_897__FDSAUDITLINK__" hidden="1">{"fdsup://directions/FAT Viewer?action=UPDATE&amp;creator=factset&amp;DYN_ARGS=TRUE&amp;DOC_NAME=FAT:FQL_AUDITING_CLIENT_TEMPLATE.FAT&amp;display_string=Audit&amp;VAR:KEY=AZYFKVODYF&amp;VAR:QUERY=RkZfTk9OX09QRVJfSU5DKEFOTiwzOTQ0Nyk=&amp;WINDOW=FIRST_POPUP&amp;HEIGHT=450&amp;WIDTH=450&amp;START_MA","XIMIZED=FALSE&amp;VAR:CALENDAR=US&amp;VAR:SYMBOL=WWW&amp;VAR:INDEX=0"}</definedName>
    <definedName name="_898__FDSAUDITLINK__" hidden="1">{"fdsup://directions/FAT Viewer?action=UPDATE&amp;creator=factset&amp;DYN_ARGS=TRUE&amp;DOC_NAME=FAT:FQL_AUDITING_CLIENT_TEMPLATE.FAT&amp;display_string=Audit&amp;VAR:KEY=EZYTWLKHMJ&amp;VAR:QUERY=RkZfTk9OX09QRVJfSU5DKEFOTiwzOTA4Mik=&amp;WINDOW=FIRST_POPUP&amp;HEIGHT=450&amp;WIDTH=450&amp;START_MA","XIMIZED=FALSE&amp;VAR:CALENDAR=US&amp;VAR:SYMBOL=WWW&amp;VAR:INDEX=0"}</definedName>
    <definedName name="_899__FDSAUDITLINK__" hidden="1">{"fdsup://directions/FAT Viewer?action=UPDATE&amp;creator=factset&amp;DYN_ARGS=TRUE&amp;DOC_NAME=FAT:FQL_AUDITING_CLIENT_TEMPLATE.FAT&amp;display_string=Audit&amp;VAR:KEY=EZYTWLKHMJ&amp;VAR:QUERY=RkZfTk9OX09QRVJfSU5DKEFOTiwzOTA4Mik=&amp;WINDOW=FIRST_POPUP&amp;HEIGHT=450&amp;WIDTH=450&amp;START_MA","XIMIZED=FALSE&amp;VAR:CALENDAR=US&amp;VAR:SYMBOL=WWW&amp;VAR:INDEX=0"}</definedName>
    <definedName name="_9__123Graph_CCHART_2E" hidden="1">[1]Aerospace!$R$342:$R$373</definedName>
    <definedName name="_9__FDSAUDITLINK__" hidden="1">{"fdsup://Directions/FactSet Auditing Viewer?action=AUDIT_VALUE&amp;DB=129&amp;ID1=60871R20&amp;VALUEID=18809&amp;SDATE=2009&amp;PERIODTYPE=ANN_STD&amp;window=popup_no_bar&amp;width=385&amp;height=120&amp;START_MAXIMIZED=FALSE&amp;creator=factset&amp;display_string=Audit"}</definedName>
    <definedName name="_90__FDSAUDITLINK__" hidden="1">{"fdsup://Directions/FactSet Auditing Viewer?action=AUDIT_VALUE&amp;DB=129&amp;ID1=60871R20&amp;VALUEID=18809&amp;SDATE=2005&amp;PERIODTYPE=ANN_STD&amp;window=popup_no_bar&amp;width=385&amp;height=120&amp;START_MAXIMIZED=FALSE&amp;creator=factset&amp;display_string=Audit"}</definedName>
    <definedName name="_900__FDSAUDITLINK__" hidden="1">{"fdsup://directions/FAT Viewer?action=UPDATE&amp;creator=factset&amp;DYN_ARGS=TRUE&amp;DOC_NAME=FAT:FQL_AUDITING_CLIENT_TEMPLATE.FAT&amp;display_string=Audit&amp;VAR:KEY=GFQZKXKRGZ&amp;VAR:QUERY=RkZfU0dBKEFOTiw0MDU0Myk=&amp;WINDOW=FIRST_POPUP&amp;HEIGHT=450&amp;WIDTH=450&amp;START_MAXIMIZED=FALS","E&amp;VAR:CALENDAR=US&amp;VAR:SYMBOL=WWW&amp;VAR:INDEX=0"}</definedName>
    <definedName name="_901__FDSAUDITLINK__" hidden="1">{"fdsup://directions/FAT Viewer?action=UPDATE&amp;creator=factset&amp;DYN_ARGS=TRUE&amp;DOC_NAME=FAT:FQL_AUDITING_CLIENT_TEMPLATE.FAT&amp;display_string=Audit&amp;VAR:KEY=GFQZKXKRGZ&amp;VAR:QUERY=RkZfU0dBKEFOTiw0MDU0Myk=&amp;WINDOW=FIRST_POPUP&amp;HEIGHT=450&amp;WIDTH=450&amp;START_MAXIMIZED=FALS","E&amp;VAR:CALENDAR=US&amp;VAR:SYMBOL=WWW&amp;VAR:INDEX=0"}</definedName>
    <definedName name="_902__FDSAUDITLINK__" hidden="1">{"fdsup://directions/FAT Viewer?action=UPDATE&amp;creator=factset&amp;DYN_ARGS=TRUE&amp;DOC_NAME=FAT:FQL_AUDITING_CLIENT_TEMPLATE.FAT&amp;display_string=Audit&amp;VAR:KEY=UJSBMLWVGH&amp;VAR:QUERY=RkZfU0dBKEFOTiw0MDE3OCk=&amp;WINDOW=FIRST_POPUP&amp;HEIGHT=450&amp;WIDTH=450&amp;START_MAXIMIZED=FALS","E&amp;VAR:CALENDAR=US&amp;VAR:SYMBOL=WWW&amp;VAR:INDEX=0"}</definedName>
    <definedName name="_903__FDSAUDITLINK__" hidden="1">{"fdsup://directions/FAT Viewer?action=UPDATE&amp;creator=factset&amp;DYN_ARGS=TRUE&amp;DOC_NAME=FAT:FQL_AUDITING_CLIENT_TEMPLATE.FAT&amp;display_string=Audit&amp;VAR:KEY=UJSBMLWVGH&amp;VAR:QUERY=RkZfU0dBKEFOTiw0MDE3OCk=&amp;WINDOW=FIRST_POPUP&amp;HEIGHT=450&amp;WIDTH=450&amp;START_MAXIMIZED=FALS","E&amp;VAR:CALENDAR=US&amp;VAR:SYMBOL=WWW&amp;VAR:INDEX=0"}</definedName>
    <definedName name="_904__FDSAUDITLINK__" hidden="1">{"fdsup://directions/FAT Viewer?action=UPDATE&amp;creator=factset&amp;DYN_ARGS=TRUE&amp;DOC_NAME=FAT:FQL_AUDITING_CLIENT_TEMPLATE.FAT&amp;display_string=Audit&amp;VAR:KEY=WFSVKJMDQL&amp;VAR:QUERY=RkZfU0dBKEFOTiwzOTgxMyk=&amp;WINDOW=FIRST_POPUP&amp;HEIGHT=450&amp;WIDTH=450&amp;START_MAXIMIZED=FALS","E&amp;VAR:CALENDAR=US&amp;VAR:SYMBOL=WWW&amp;VAR:INDEX=0"}</definedName>
    <definedName name="_905__FDSAUDITLINK__" hidden="1">{"fdsup://directions/FAT Viewer?action=UPDATE&amp;creator=factset&amp;DYN_ARGS=TRUE&amp;DOC_NAME=FAT:FQL_AUDITING_CLIENT_TEMPLATE.FAT&amp;display_string=Audit&amp;VAR:KEY=WFSVKJMDQL&amp;VAR:QUERY=RkZfU0dBKEFOTiwzOTgxMyk=&amp;WINDOW=FIRST_POPUP&amp;HEIGHT=450&amp;WIDTH=450&amp;START_MAXIMIZED=FALS","E&amp;VAR:CALENDAR=US&amp;VAR:SYMBOL=WWW&amp;VAR:INDEX=0"}</definedName>
    <definedName name="_906__FDSAUDITLINK__" hidden="1">{"fdsup://directions/FAT Viewer?action=UPDATE&amp;creator=factset&amp;DYN_ARGS=TRUE&amp;DOC_NAME=FAT:FQL_AUDITING_CLIENT_TEMPLATE.FAT&amp;display_string=Audit&amp;VAR:KEY=WHKNGXWTAJ&amp;VAR:QUERY=RkZfU0dBKEFOTiwzOTQ0Nyk=&amp;WINDOW=FIRST_POPUP&amp;HEIGHT=450&amp;WIDTH=450&amp;START_MAXIMIZED=FALS","E&amp;VAR:CALENDAR=US&amp;VAR:SYMBOL=WWW&amp;VAR:INDEX=0"}</definedName>
    <definedName name="_907__FDSAUDITLINK__" hidden="1">{"fdsup://directions/FAT Viewer?action=UPDATE&amp;creator=factset&amp;DYN_ARGS=TRUE&amp;DOC_NAME=FAT:FQL_AUDITING_CLIENT_TEMPLATE.FAT&amp;display_string=Audit&amp;VAR:KEY=WHKNGXWTAJ&amp;VAR:QUERY=RkZfU0dBKEFOTiwzOTQ0Nyk=&amp;WINDOW=FIRST_POPUP&amp;HEIGHT=450&amp;WIDTH=450&amp;START_MAXIMIZED=FALS","E&amp;VAR:CALENDAR=US&amp;VAR:SYMBOL=WWW&amp;VAR:INDEX=0"}</definedName>
    <definedName name="_908__FDSAUDITLINK__" hidden="1">{"fdsup://directions/FAT Viewer?action=UPDATE&amp;creator=factset&amp;DYN_ARGS=TRUE&amp;DOC_NAME=FAT:FQL_AUDITING_CLIENT_TEMPLATE.FAT&amp;display_string=Audit&amp;VAR:KEY=WZMHIJOXIT&amp;VAR:QUERY=RkZfU0dBKEFOTiwzOTA4Mik=&amp;WINDOW=FIRST_POPUP&amp;HEIGHT=450&amp;WIDTH=450&amp;START_MAXIMIZED=FALS","E&amp;VAR:CALENDAR=US&amp;VAR:SYMBOL=WWW&amp;VAR:INDEX=0"}</definedName>
    <definedName name="_909__FDSAUDITLINK__" hidden="1">{"fdsup://directions/FAT Viewer?action=UPDATE&amp;creator=factset&amp;DYN_ARGS=TRUE&amp;DOC_NAME=FAT:FQL_AUDITING_CLIENT_TEMPLATE.FAT&amp;display_string=Audit&amp;VAR:KEY=WZMHIJOXIT&amp;VAR:QUERY=RkZfU0dBKEFOTiwzOTA4Mik=&amp;WINDOW=FIRST_POPUP&amp;HEIGHT=450&amp;WIDTH=450&amp;START_MAXIMIZED=FALS","E&amp;VAR:CALENDAR=US&amp;VAR:SYMBOL=WWW&amp;VAR:INDEX=0"}</definedName>
    <definedName name="_91__FDSAUDITLINK__" hidden="1">{"fdsup://Directions/FactSet Auditing Viewer?action=AUDIT_VALUE&amp;DB=129&amp;ID1=21036P10&amp;VALUEID=18809&amp;SDATE=2008&amp;PERIODTYPE=ANN_STD&amp;window=popup_no_bar&amp;width=385&amp;height=120&amp;START_MAXIMIZED=FALSE&amp;creator=factset&amp;display_string=Audit"}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EVOTKZCVGX&amp;VAR:QUERY=RkZfQ09HUyhBTk4sNDA1NDMp&amp;WINDOW=FIRST_POPUP&amp;HEIGHT=450&amp;WIDTH=450&amp;START_MAXIMIZED=FALS","E&amp;VAR:CALENDAR=US&amp;VAR:SYMBOL=WWW&amp;VAR:INDEX=0"}</definedName>
    <definedName name="_911__FDSAUDITLINK__" hidden="1">{"fdsup://directions/FAT Viewer?action=UPDATE&amp;creator=factset&amp;DYN_ARGS=TRUE&amp;DOC_NAME=FAT:FQL_AUDITING_CLIENT_TEMPLATE.FAT&amp;display_string=Audit&amp;VAR:KEY=EVOTKZCVGX&amp;VAR:QUERY=RkZfQ09HUyhBTk4sNDA1NDMp&amp;WINDOW=FIRST_POPUP&amp;HEIGHT=450&amp;WIDTH=450&amp;START_MAXIMIZED=FALS","E&amp;VAR:CALENDAR=US&amp;VAR:SYMBOL=WWW&amp;VAR:INDEX=0"}</definedName>
    <definedName name="_912__FDSAUDITLINK__" hidden="1">{"fdsup://directions/FAT Viewer?action=UPDATE&amp;creator=factset&amp;DYN_ARGS=TRUE&amp;DOC_NAME=FAT:FQL_AUDITING_CLIENT_TEMPLATE.FAT&amp;display_string=Audit&amp;VAR:KEY=UTAJANYTMX&amp;VAR:QUERY=RkZfQ09HUyhBTk4sNDAxNzgp&amp;WINDOW=FIRST_POPUP&amp;HEIGHT=450&amp;WIDTH=450&amp;START_MAXIMIZED=FALS","E&amp;VAR:CALENDAR=US&amp;VAR:SYMBOL=WWW&amp;VAR:INDEX=0"}</definedName>
    <definedName name="_913__FDSAUDITLINK__" hidden="1">{"fdsup://directions/FAT Viewer?action=UPDATE&amp;creator=factset&amp;DYN_ARGS=TRUE&amp;DOC_NAME=FAT:FQL_AUDITING_CLIENT_TEMPLATE.FAT&amp;display_string=Audit&amp;VAR:KEY=UTAJANYTMX&amp;VAR:QUERY=RkZfQ09HUyhBTk4sNDAxNzgp&amp;WINDOW=FIRST_POPUP&amp;HEIGHT=450&amp;WIDTH=450&amp;START_MAXIMIZED=FALS","E&amp;VAR:CALENDAR=US&amp;VAR:SYMBOL=WWW&amp;VAR:INDEX=0"}</definedName>
    <definedName name="_914__FDSAUDITLINK__" hidden="1">{"fdsup://directions/FAT Viewer?action=UPDATE&amp;creator=factset&amp;DYN_ARGS=TRUE&amp;DOC_NAME=FAT:FQL_AUDITING_CLIENT_TEMPLATE.FAT&amp;display_string=Audit&amp;VAR:KEY=AVMTKLSDOT&amp;VAR:QUERY=RkZfQ09HUyhBTk4sMzk4MTMp&amp;WINDOW=FIRST_POPUP&amp;HEIGHT=450&amp;WIDTH=450&amp;START_MAXIMIZED=FALS","E&amp;VAR:CALENDAR=US&amp;VAR:SYMBOL=WWW&amp;VAR:INDEX=0"}</definedName>
    <definedName name="_915__FDSAUDITLINK__" hidden="1">{"fdsup://directions/FAT Viewer?action=UPDATE&amp;creator=factset&amp;DYN_ARGS=TRUE&amp;DOC_NAME=FAT:FQL_AUDITING_CLIENT_TEMPLATE.FAT&amp;display_string=Audit&amp;VAR:KEY=AVMTKLSDOT&amp;VAR:QUERY=RkZfQ09HUyhBTk4sMzk4MTMp&amp;WINDOW=FIRST_POPUP&amp;HEIGHT=450&amp;WIDTH=450&amp;START_MAXIMIZED=FALS","E&amp;VAR:CALENDAR=US&amp;VAR:SYMBOL=WWW&amp;VAR:INDEX=0"}</definedName>
    <definedName name="_916__FDSAUDITLINK__" hidden="1">{"fdsup://directions/FAT Viewer?action=UPDATE&amp;creator=factset&amp;DYN_ARGS=TRUE&amp;DOC_NAME=FAT:FQL_AUDITING_CLIENT_TEMPLATE.FAT&amp;display_string=Audit&amp;VAR:KEY=MFSZWZCPEX&amp;VAR:QUERY=RkZfQ09HUyhBTk4sMzk0NDcp&amp;WINDOW=FIRST_POPUP&amp;HEIGHT=450&amp;WIDTH=450&amp;START_MAXIMIZED=FALS","E&amp;VAR:CALENDAR=US&amp;VAR:SYMBOL=WWW&amp;VAR:INDEX=0"}</definedName>
    <definedName name="_917__FDSAUDITLINK__" hidden="1">{"fdsup://directions/FAT Viewer?action=UPDATE&amp;creator=factset&amp;DYN_ARGS=TRUE&amp;DOC_NAME=FAT:FQL_AUDITING_CLIENT_TEMPLATE.FAT&amp;display_string=Audit&amp;VAR:KEY=MFSZWZCPEX&amp;VAR:QUERY=RkZfQ09HUyhBTk4sMzk0NDcp&amp;WINDOW=FIRST_POPUP&amp;HEIGHT=450&amp;WIDTH=450&amp;START_MAXIMIZED=FALS","E&amp;VAR:CALENDAR=US&amp;VAR:SYMBOL=WWW&amp;VAR:INDEX=0"}</definedName>
    <definedName name="_918__FDSAUDITLINK__" hidden="1">{"fdsup://directions/FAT Viewer?action=UPDATE&amp;creator=factset&amp;DYN_ARGS=TRUE&amp;DOC_NAME=FAT:FQL_AUDITING_CLIENT_TEMPLATE.FAT&amp;display_string=Audit&amp;VAR:KEY=EXONMBCTYX&amp;VAR:QUERY=RkZfQ09HUyhBTk4sMzkwODIp&amp;WINDOW=FIRST_POPUP&amp;HEIGHT=450&amp;WIDTH=450&amp;START_MAXIMIZED=FALS","E&amp;VAR:CALENDAR=US&amp;VAR:SYMBOL=WWW&amp;VAR:INDEX=0"}</definedName>
    <definedName name="_919__FDSAUDITLINK__" hidden="1">{"fdsup://directions/FAT Viewer?action=UPDATE&amp;creator=factset&amp;DYN_ARGS=TRUE&amp;DOC_NAME=FAT:FQL_AUDITING_CLIENT_TEMPLATE.FAT&amp;display_string=Audit&amp;VAR:KEY=EXONMBCTYX&amp;VAR:QUERY=RkZfQ09HUyhBTk4sMzkwODIp&amp;WINDOW=FIRST_POPUP&amp;HEIGHT=450&amp;WIDTH=450&amp;START_MAXIMIZED=FALS","E&amp;VAR:CALENDAR=US&amp;VAR:SYMBOL=WWW&amp;VAR:INDEX=0"}</definedName>
    <definedName name="_92__FDSAUDITLINK__" hidden="1">{"fdsup://Directions/FactSet Auditing Viewer?action=AUDIT_VALUE&amp;DB=129&amp;ID1=21036P10&amp;VALUEID=18809&amp;SDATE=2007&amp;PERIODTYPE=ANN_STD&amp;window=popup_no_bar&amp;width=385&amp;height=120&amp;START_MAXIMIZED=FALSE&amp;creator=factset&amp;display_string=Audit"}</definedName>
    <definedName name="_920__FDSAUDITLINK__" hidden="1">{"fdsup://Directions/FactSet Auditing Viewer?action=AUDIT_VALUE&amp;DB=129&amp;ID1=97809710&amp;VALUEID=01001&amp;SDATE=2010&amp;PERIODTYPE=ANN_STD&amp;SCFT=3&amp;window=popup_no_bar&amp;width=385&amp;height=120&amp;START_MAXIMIZED=FALSE&amp;creator=factset&amp;display_string=Audit"}</definedName>
    <definedName name="_921__FDSAUDITLINK__" hidden="1">{"fdsup://Directions/FactSet Auditing Viewer?action=AUDIT_VALUE&amp;DB=129&amp;ID1=97809710&amp;VALUEID=01001&amp;SDATE=2010&amp;PERIODTYPE=ANN_STD&amp;SCFT=3&amp;window=popup_no_bar&amp;width=385&amp;height=120&amp;START_MAXIMIZED=FALSE&amp;creator=factset&amp;display_string=Audit"}</definedName>
    <definedName name="_922__FDSAUDITLINK__" hidden="1">{"fdsup://Directions/FactSet Auditing Viewer?action=AUDIT_VALUE&amp;DB=129&amp;ID1=97809710&amp;VALUEID=01001&amp;SDATE=2009&amp;PERIODTYPE=ANN_STD&amp;SCFT=3&amp;window=popup_no_bar&amp;width=385&amp;height=120&amp;START_MAXIMIZED=FALSE&amp;creator=factset&amp;display_string=Audit"}</definedName>
    <definedName name="_923__FDSAUDITLINK__" hidden="1">{"fdsup://Directions/FactSet Auditing Viewer?action=AUDIT_VALUE&amp;DB=129&amp;ID1=97809710&amp;VALUEID=01001&amp;SDATE=2009&amp;PERIODTYPE=ANN_STD&amp;SCFT=3&amp;window=popup_no_bar&amp;width=385&amp;height=120&amp;START_MAXIMIZED=FALSE&amp;creator=factset&amp;display_string=Audit"}</definedName>
    <definedName name="_924__FDSAUDITLINK__" hidden="1">{"fdsup://Directions/FactSet Auditing Viewer?action=AUDIT_VALUE&amp;DB=129&amp;ID1=97809710&amp;VALUEID=01001&amp;SDATE=2008&amp;PERIODTYPE=ANN_STD&amp;SCFT=3&amp;window=popup_no_bar&amp;width=385&amp;height=120&amp;START_MAXIMIZED=FALSE&amp;creator=factset&amp;display_string=Audit"}</definedName>
    <definedName name="_925__FDSAUDITLINK__" hidden="1">{"fdsup://Directions/FactSet Auditing Viewer?action=AUDIT_VALUE&amp;DB=129&amp;ID1=97809710&amp;VALUEID=01001&amp;SDATE=2008&amp;PERIODTYPE=ANN_STD&amp;SCFT=3&amp;window=popup_no_bar&amp;width=385&amp;height=120&amp;START_MAXIMIZED=FALSE&amp;creator=factset&amp;display_string=Audit"}</definedName>
    <definedName name="_926__FDSAUDITLINK__" hidden="1">{"fdsup://Directions/FactSet Auditing Viewer?action=AUDIT_VALUE&amp;DB=129&amp;ID1=97809710&amp;VALUEID=01001&amp;SDATE=2007&amp;PERIODTYPE=ANN_STD&amp;SCFT=3&amp;window=popup_no_bar&amp;width=385&amp;height=120&amp;START_MAXIMIZED=FALSE&amp;creator=factset&amp;display_string=Audit"}</definedName>
    <definedName name="_927__FDSAUDITLINK__" hidden="1">{"fdsup://Directions/FactSet Auditing Viewer?action=AUDIT_VALUE&amp;DB=129&amp;ID1=97809710&amp;VALUEID=01001&amp;SDATE=2007&amp;PERIODTYPE=ANN_STD&amp;SCFT=3&amp;window=popup_no_bar&amp;width=385&amp;height=120&amp;START_MAXIMIZED=FALSE&amp;creator=factset&amp;display_string=Audit"}</definedName>
    <definedName name="_928__FDSAUDITLINK__" hidden="1">{"fdsup://Directions/FactSet Auditing Viewer?action=AUDIT_VALUE&amp;DB=129&amp;ID1=97809710&amp;VALUEID=01001&amp;SDATE=2006&amp;PERIODTYPE=ANN_STD&amp;SCFT=3&amp;window=popup_no_bar&amp;width=385&amp;height=120&amp;START_MAXIMIZED=FALSE&amp;creator=factset&amp;display_string=Audit"}</definedName>
    <definedName name="_929__FDSAUDITLINK__" hidden="1">{"fdsup://Directions/FactSet Auditing Viewer?action=AUDIT_VALUE&amp;DB=129&amp;ID1=97809710&amp;VALUEID=01001&amp;SDATE=2006&amp;PERIODTYPE=ANN_STD&amp;SCFT=3&amp;window=popup_no_bar&amp;width=385&amp;height=120&amp;START_MAXIMIZED=FALSE&amp;creator=factset&amp;display_string=Audit"}</definedName>
    <definedName name="_93__FDSAUDITLINK__" hidden="1">{"fdsup://Directions/FactSet Auditing Viewer?action=AUDIT_VALUE&amp;DB=129&amp;ID1=21036P10&amp;VALUEID=18809&amp;SDATE=2006&amp;PERIODTYPE=ANN_STD&amp;window=popup_no_bar&amp;width=385&amp;height=120&amp;START_MAXIMIZED=FALSE&amp;creator=factset&amp;display_string=Audit"}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IHGRGZCHCZ&amp;VAR:QUERY=RkZfRVBTX0RJTChBTk4sNDA1NDMp&amp;WINDOW=FIRST_POPUP&amp;HEIGHT=450&amp;WIDTH=450&amp;START_MAXIMIZED=","FALSE&amp;VAR:CALENDAR=US&amp;VAR:SYMBOL=UA&amp;VAR:INDEX=0"}</definedName>
    <definedName name="_931__FDSAUDITLINK__" hidden="1">{"fdsup://directions/FAT Viewer?action=UPDATE&amp;creator=factset&amp;DYN_ARGS=TRUE&amp;DOC_NAME=FAT:FQL_AUDITING_CLIENT_TEMPLATE.FAT&amp;display_string=Audit&amp;VAR:KEY=IHGRGZCHCZ&amp;VAR:QUERY=RkZfRVBTX0RJTChBTk4sNDA1NDMp&amp;WINDOW=FIRST_POPUP&amp;HEIGHT=450&amp;WIDTH=450&amp;START_MAXIMIZED=","FALSE&amp;VAR:CALENDAR=US&amp;VAR:SYMBOL=UA&amp;VAR:INDEX=0"}</definedName>
    <definedName name="_932__FDSAUDITLINK__" hidden="1">{"fdsup://directions/FAT Viewer?action=UPDATE&amp;creator=factset&amp;DYN_ARGS=TRUE&amp;DOC_NAME=FAT:FQL_AUDITING_CLIENT_TEMPLATE.FAT&amp;display_string=Audit&amp;VAR:KEY=OZGTSPWRGV&amp;VAR:QUERY=RkZfRVBTX0RJTChBTk4sNDAxNzgp&amp;WINDOW=FIRST_POPUP&amp;HEIGHT=450&amp;WIDTH=450&amp;START_MAXIMIZED=","FALSE&amp;VAR:CALENDAR=US&amp;VAR:SYMBOL=UA&amp;VAR:INDEX=0"}</definedName>
    <definedName name="_933__FDSAUDITLINK__" hidden="1">{"fdsup://directions/FAT Viewer?action=UPDATE&amp;creator=factset&amp;DYN_ARGS=TRUE&amp;DOC_NAME=FAT:FQL_AUDITING_CLIENT_TEMPLATE.FAT&amp;display_string=Audit&amp;VAR:KEY=OZGTSPWRGV&amp;VAR:QUERY=RkZfRVBTX0RJTChBTk4sNDAxNzgp&amp;WINDOW=FIRST_POPUP&amp;HEIGHT=450&amp;WIDTH=450&amp;START_MAXIMIZED=","FALSE&amp;VAR:CALENDAR=US&amp;VAR:SYMBOL=UA&amp;VAR:INDEX=0"}</definedName>
    <definedName name="_934__FDSAUDITLINK__" hidden="1">{"fdsup://directions/FAT Viewer?action=UPDATE&amp;creator=factset&amp;DYN_ARGS=TRUE&amp;DOC_NAME=FAT:FQL_AUDITING_CLIENT_TEMPLATE.FAT&amp;display_string=Audit&amp;VAR:KEY=EDMFMZYZIN&amp;VAR:QUERY=RkZfRVBTX0RJTChBTk4sMzk4MTMp&amp;WINDOW=FIRST_POPUP&amp;HEIGHT=450&amp;WIDTH=450&amp;START_MAXIMIZED=","FALSE&amp;VAR:CALENDAR=US&amp;VAR:SYMBOL=UA&amp;VAR:INDEX=0"}</definedName>
    <definedName name="_935__FDSAUDITLINK__" hidden="1">{"fdsup://directions/FAT Viewer?action=UPDATE&amp;creator=factset&amp;DYN_ARGS=TRUE&amp;DOC_NAME=FAT:FQL_AUDITING_CLIENT_TEMPLATE.FAT&amp;display_string=Audit&amp;VAR:KEY=EDMFMZYZIN&amp;VAR:QUERY=RkZfRVBTX0RJTChBTk4sMzk4MTMp&amp;WINDOW=FIRST_POPUP&amp;HEIGHT=450&amp;WIDTH=450&amp;START_MAXIMIZED=","FALSE&amp;VAR:CALENDAR=US&amp;VAR:SYMBOL=UA&amp;VAR:INDEX=0"}</definedName>
    <definedName name="_936__FDSAUDITLINK__" hidden="1">{"fdsup://directions/FAT Viewer?action=UPDATE&amp;creator=factset&amp;DYN_ARGS=TRUE&amp;DOC_NAME=FAT:FQL_AUDITING_CLIENT_TEMPLATE.FAT&amp;display_string=Audit&amp;VAR:KEY=ADWXGNMPWX&amp;VAR:QUERY=RkZfRVBTX0RJTChBTk4sMzk0NDcp&amp;WINDOW=FIRST_POPUP&amp;HEIGHT=450&amp;WIDTH=450&amp;START_MAXIMIZED=","FALSE&amp;VAR:CALENDAR=US&amp;VAR:SYMBOL=UA&amp;VAR:INDEX=0"}</definedName>
    <definedName name="_937__FDSAUDITLINK__" hidden="1">{"fdsup://directions/FAT Viewer?action=UPDATE&amp;creator=factset&amp;DYN_ARGS=TRUE&amp;DOC_NAME=FAT:FQL_AUDITING_CLIENT_TEMPLATE.FAT&amp;display_string=Audit&amp;VAR:KEY=ADWXGNMPWX&amp;VAR:QUERY=RkZfRVBTX0RJTChBTk4sMzk0NDcp&amp;WINDOW=FIRST_POPUP&amp;HEIGHT=450&amp;WIDTH=450&amp;START_MAXIMIZED=","FALSE&amp;VAR:CALENDAR=US&amp;VAR:SYMBOL=UA&amp;VAR:INDEX=0"}</definedName>
    <definedName name="_938__FDSAUDITLINK__" hidden="1">{"fdsup://directions/FAT Viewer?action=UPDATE&amp;creator=factset&amp;DYN_ARGS=TRUE&amp;DOC_NAME=FAT:FQL_AUDITING_CLIENT_TEMPLATE.FAT&amp;display_string=Audit&amp;VAR:KEY=UVOBUXWNCB&amp;VAR:QUERY=RkZfRVBTX0RJTChBTk4sMzkwODIp&amp;WINDOW=FIRST_POPUP&amp;HEIGHT=450&amp;WIDTH=450&amp;START_MAXIMIZED=","FALSE&amp;VAR:CALENDAR=US&amp;VAR:SYMBOL=UA&amp;VAR:INDEX=0"}</definedName>
    <definedName name="_939__FDSAUDITLINK__" hidden="1">{"fdsup://directions/FAT Viewer?action=UPDATE&amp;creator=factset&amp;DYN_ARGS=TRUE&amp;DOC_NAME=FAT:FQL_AUDITING_CLIENT_TEMPLATE.FAT&amp;display_string=Audit&amp;VAR:KEY=UVOBUXWNCB&amp;VAR:QUERY=RkZfRVBTX0RJTChBTk4sMzkwODIp&amp;WINDOW=FIRST_POPUP&amp;HEIGHT=450&amp;WIDTH=450&amp;START_MAXIMIZED=","FALSE&amp;VAR:CALENDAR=US&amp;VAR:SYMBOL=UA&amp;VAR:INDEX=0"}</definedName>
    <definedName name="_94__FDSAUDITLINK__" hidden="1">{"fdsup://Directions/FactSet Auditing Viewer?action=AUDIT_VALUE&amp;DB=129&amp;ID1=21036P10&amp;VALUEID=18809&amp;SDATE=2005&amp;PERIODTYPE=ANN_STD&amp;window=popup_no_bar&amp;width=385&amp;height=120&amp;START_MAXIMIZED=FALSE&amp;creator=factset&amp;display_string=Audit"}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QBIBABWLOT&amp;VAR:QUERY=RkZfUEFZX09VVF9SQVRJTyhBTk4sNDA1NDMp&amp;WINDOW=FIRST_POPUP&amp;HEIGHT=450&amp;WIDTH=450&amp;START_MA","XIMIZED=FALSE&amp;VAR:CALENDAR=US&amp;VAR:SYMBOL=UA&amp;VAR:INDEX=0"}</definedName>
    <definedName name="_941__FDSAUDITLINK__" hidden="1">{"fdsup://directions/FAT Viewer?action=UPDATE&amp;creator=factset&amp;DYN_ARGS=TRUE&amp;DOC_NAME=FAT:FQL_AUDITING_CLIENT_TEMPLATE.FAT&amp;display_string=Audit&amp;VAR:KEY=OTUJKJUHYB&amp;VAR:QUERY=RkZfUEFZX09VVF9SQVRJTyhBTk4sNDAxNzgp&amp;WINDOW=FIRST_POPUP&amp;HEIGHT=450&amp;WIDTH=450&amp;START_MA","XIMIZED=FALSE&amp;VAR:CALENDAR=US&amp;VAR:SYMBOL=UA&amp;VAR:INDEX=0"}</definedName>
    <definedName name="_942__FDSAUDITLINK__" hidden="1">{"fdsup://directions/FAT Viewer?action=UPDATE&amp;creator=factset&amp;DYN_ARGS=TRUE&amp;DOC_NAME=FAT:FQL_AUDITING_CLIENT_TEMPLATE.FAT&amp;display_string=Audit&amp;VAR:KEY=OTUJKJUHYB&amp;VAR:QUERY=RkZfUEFZX09VVF9SQVRJTyhBTk4sNDAxNzgp&amp;WINDOW=FIRST_POPUP&amp;HEIGHT=450&amp;WIDTH=450&amp;START_MA","XIMIZED=FALSE&amp;VAR:CALENDAR=US&amp;VAR:SYMBOL=UA&amp;VAR:INDEX=0"}</definedName>
    <definedName name="_943__FDSAUDITLINK__" hidden="1">{"fdsup://directions/FAT Viewer?action=UPDATE&amp;creator=factset&amp;DYN_ARGS=TRUE&amp;DOC_NAME=FAT:FQL_AUDITING_CLIENT_TEMPLATE.FAT&amp;display_string=Audit&amp;VAR:KEY=OBGZOJEDYN&amp;VAR:QUERY=RkZfUEFZX09VVF9SQVRJTyhBTk4sMzk4MTMp&amp;WINDOW=FIRST_POPUP&amp;HEIGHT=450&amp;WIDTH=450&amp;START_MA","XIMIZED=FALSE&amp;VAR:CALENDAR=US&amp;VAR:SYMBOL=UA&amp;VAR:INDEX=0"}</definedName>
    <definedName name="_944__FDSAUDITLINK__" hidden="1">{"fdsup://directions/FAT Viewer?action=UPDATE&amp;creator=factset&amp;DYN_ARGS=TRUE&amp;DOC_NAME=FAT:FQL_AUDITING_CLIENT_TEMPLATE.FAT&amp;display_string=Audit&amp;VAR:KEY=OBGZOJEDYN&amp;VAR:QUERY=RkZfUEFZX09VVF9SQVRJTyhBTk4sMzk4MTMp&amp;WINDOW=FIRST_POPUP&amp;HEIGHT=450&amp;WIDTH=450&amp;START_MA","XIMIZED=FALSE&amp;VAR:CALENDAR=US&amp;VAR:SYMBOL=UA&amp;VAR:INDEX=0"}</definedName>
    <definedName name="_945__FDSAUDITLINK__" hidden="1">{"fdsup://directions/FAT Viewer?action=UPDATE&amp;creator=factset&amp;DYN_ARGS=TRUE&amp;DOC_NAME=FAT:FQL_AUDITING_CLIENT_TEMPLATE.FAT&amp;display_string=Audit&amp;VAR:KEY=QXCXCLSRCJ&amp;VAR:QUERY=RkZfUEFZX09VVF9SQVRJTyhBTk4sMzk0NDcp&amp;WINDOW=FIRST_POPUP&amp;HEIGHT=450&amp;WIDTH=450&amp;START_MA","XIMIZED=FALSE&amp;VAR:CALENDAR=US&amp;VAR:SYMBOL=UA&amp;VAR:INDEX=0"}</definedName>
    <definedName name="_946__FDSAUDITLINK__" hidden="1">{"fdsup://directions/FAT Viewer?action=UPDATE&amp;creator=factset&amp;DYN_ARGS=TRUE&amp;DOC_NAME=FAT:FQL_AUDITING_CLIENT_TEMPLATE.FAT&amp;display_string=Audit&amp;VAR:KEY=QXCXCLSRCJ&amp;VAR:QUERY=RkZfUEFZX09VVF9SQVRJTyhBTk4sMzk0NDcp&amp;WINDOW=FIRST_POPUP&amp;HEIGHT=450&amp;WIDTH=450&amp;START_MA","XIMIZED=FALSE&amp;VAR:CALENDAR=US&amp;VAR:SYMBOL=UA&amp;VAR:INDEX=0"}</definedName>
    <definedName name="_947__FDSAUDITLINK__" hidden="1">{"fdsup://directions/FAT Viewer?action=UPDATE&amp;creator=factset&amp;DYN_ARGS=TRUE&amp;DOC_NAME=FAT:FQL_AUDITING_CLIENT_TEMPLATE.FAT&amp;display_string=Audit&amp;VAR:KEY=ANQLUBYBYL&amp;VAR:QUERY=RkZfUEFZX09VVF9SQVRJTyhBTk4sMzkwODIp&amp;WINDOW=FIRST_POPUP&amp;HEIGHT=450&amp;WIDTH=450&amp;START_MA","XIMIZED=FALSE&amp;VAR:CALENDAR=US&amp;VAR:SYMBOL=UA&amp;VAR:INDEX=0"}</definedName>
    <definedName name="_948__FDSAUDITLINK__" hidden="1">{"fdsup://directions/FAT Viewer?action=UPDATE&amp;creator=factset&amp;DYN_ARGS=TRUE&amp;DOC_NAME=FAT:FQL_AUDITING_CLIENT_TEMPLATE.FAT&amp;display_string=Audit&amp;VAR:KEY=ANQLUBYBYL&amp;VAR:QUERY=RkZfUEFZX09VVF9SQVRJTyhBTk4sMzkwODIp&amp;WINDOW=FIRST_POPUP&amp;HEIGHT=450&amp;WIDTH=450&amp;START_MA","XIMIZED=FALSE&amp;VAR:CALENDAR=US&amp;VAR:SYMBOL=UA&amp;VAR:INDEX=0"}</definedName>
    <definedName name="_949__FDSAUDITLINK__" hidden="1">{"fdsup://directions/FAT Viewer?action=UPDATE&amp;creator=factset&amp;DYN_ARGS=TRUE&amp;DOC_NAME=FAT:FQL_AUDITING_CLIENT_TEMPLATE.FAT&amp;display_string=Audit&amp;VAR:KEY=APSPMHEZGD&amp;VAR:QUERY=RkZfTkVUX0lOQyhBTk4sNDA1NDMp&amp;WINDOW=FIRST_POPUP&amp;HEIGHT=450&amp;WIDTH=450&amp;START_MAXIMIZED=","FALSE&amp;VAR:CALENDAR=US&amp;VAR:SYMBOL=UA&amp;VAR:INDEX=0"}</definedName>
    <definedName name="_95__FDSAUDITLINK__" hidden="1">{"fdsup://Directions/FactSet Auditing Viewer?action=AUDIT_VALUE&amp;DB=129&amp;ID1=60871R20&amp;VALUEID=18807&amp;SDATE=2009&amp;PERIODTYPE=ANN_STD&amp;window=popup_no_bar&amp;width=385&amp;height=120&amp;START_MAXIMIZED=FALSE&amp;creator=factset&amp;display_string=Audit"}</definedName>
    <definedName name="_950__FDSAUDITLINK__" hidden="1">{"fdsup://directions/FAT Viewer?action=UPDATE&amp;creator=factset&amp;DYN_ARGS=TRUE&amp;DOC_NAME=FAT:FQL_AUDITING_CLIENT_TEMPLATE.FAT&amp;display_string=Audit&amp;VAR:KEY=APSPMHEZGD&amp;VAR:QUERY=RkZfTkVUX0lOQyhBTk4sNDA1NDMp&amp;WINDOW=FIRST_POPUP&amp;HEIGHT=450&amp;WIDTH=450&amp;START_MAXIMIZED=","FALSE&amp;VAR:CALENDAR=US&amp;VAR:SYMBOL=UA&amp;VAR:INDEX=0"}</definedName>
    <definedName name="_951__FDSAUDITLINK__" hidden="1">{"fdsup://directions/FAT Viewer?action=UPDATE&amp;creator=factset&amp;DYN_ARGS=TRUE&amp;DOC_NAME=FAT:FQL_AUDITING_CLIENT_TEMPLATE.FAT&amp;display_string=Audit&amp;VAR:KEY=UNYNELWVWH&amp;VAR:QUERY=RkZfTkVUX0lOQyhBTk4sNDAxNzgp&amp;WINDOW=FIRST_POPUP&amp;HEIGHT=450&amp;WIDTH=450&amp;START_MAXIMIZED=","FALSE&amp;VAR:CALENDAR=US&amp;VAR:SYMBOL=UA&amp;VAR:INDEX=0"}</definedName>
    <definedName name="_952__FDSAUDITLINK__" hidden="1">{"fdsup://directions/FAT Viewer?action=UPDATE&amp;creator=factset&amp;DYN_ARGS=TRUE&amp;DOC_NAME=FAT:FQL_AUDITING_CLIENT_TEMPLATE.FAT&amp;display_string=Audit&amp;VAR:KEY=UNYNELWVWH&amp;VAR:QUERY=RkZfTkVUX0lOQyhBTk4sNDAxNzgp&amp;WINDOW=FIRST_POPUP&amp;HEIGHT=450&amp;WIDTH=450&amp;START_MAXIMIZED=","FALSE&amp;VAR:CALENDAR=US&amp;VAR:SYMBOL=UA&amp;VAR:INDEX=0"}</definedName>
    <definedName name="_953__FDSAUDITLINK__" hidden="1">{"fdsup://directions/FAT Viewer?action=UPDATE&amp;creator=factset&amp;DYN_ARGS=TRUE&amp;DOC_NAME=FAT:FQL_AUDITING_CLIENT_TEMPLATE.FAT&amp;display_string=Audit&amp;VAR:KEY=QXIZMFQNGN&amp;VAR:QUERY=RkZfTkVUX0lOQyhBTk4sMzk4MTMp&amp;WINDOW=FIRST_POPUP&amp;HEIGHT=450&amp;WIDTH=450&amp;START_MAXIMIZED=","FALSE&amp;VAR:CALENDAR=US&amp;VAR:SYMBOL=UA&amp;VAR:INDEX=0"}</definedName>
    <definedName name="_954__FDSAUDITLINK__" hidden="1">{"fdsup://directions/FAT Viewer?action=UPDATE&amp;creator=factset&amp;DYN_ARGS=TRUE&amp;DOC_NAME=FAT:FQL_AUDITING_CLIENT_TEMPLATE.FAT&amp;display_string=Audit&amp;VAR:KEY=QXIZMFQNGN&amp;VAR:QUERY=RkZfTkVUX0lOQyhBTk4sMzk4MTMp&amp;WINDOW=FIRST_POPUP&amp;HEIGHT=450&amp;WIDTH=450&amp;START_MAXIMIZED=","FALSE&amp;VAR:CALENDAR=US&amp;VAR:SYMBOL=UA&amp;VAR:INDEX=0"}</definedName>
    <definedName name="_955__FDSAUDITLINK__" hidden="1">{"fdsup://directions/FAT Viewer?action=UPDATE&amp;creator=factset&amp;DYN_ARGS=TRUE&amp;DOC_NAME=FAT:FQL_AUDITING_CLIENT_TEMPLATE.FAT&amp;display_string=Audit&amp;VAR:KEY=KXEVSRAFWR&amp;VAR:QUERY=RkZfTkVUX0lOQyhBTk4sMzk0NDcp&amp;WINDOW=FIRST_POPUP&amp;HEIGHT=450&amp;WIDTH=450&amp;START_MAXIMIZED=","FALSE&amp;VAR:CALENDAR=US&amp;VAR:SYMBOL=UA&amp;VAR:INDEX=0"}</definedName>
    <definedName name="_956__FDSAUDITLINK__" hidden="1">{"fdsup://directions/FAT Viewer?action=UPDATE&amp;creator=factset&amp;DYN_ARGS=TRUE&amp;DOC_NAME=FAT:FQL_AUDITING_CLIENT_TEMPLATE.FAT&amp;display_string=Audit&amp;VAR:KEY=KXEVSRAFWR&amp;VAR:QUERY=RkZfTkVUX0lOQyhBTk4sMzk0NDcp&amp;WINDOW=FIRST_POPUP&amp;HEIGHT=450&amp;WIDTH=450&amp;START_MAXIMIZED=","FALSE&amp;VAR:CALENDAR=US&amp;VAR:SYMBOL=UA&amp;VAR:INDEX=0"}</definedName>
    <definedName name="_957__FDSAUDITLINK__" hidden="1">{"fdsup://directions/FAT Viewer?action=UPDATE&amp;creator=factset&amp;DYN_ARGS=TRUE&amp;DOC_NAME=FAT:FQL_AUDITING_CLIENT_TEMPLATE.FAT&amp;display_string=Audit&amp;VAR:KEY=YBYNITAREX&amp;VAR:QUERY=RkZfTkVUX0lOQyhBTk4sMzkwODIp&amp;WINDOW=FIRST_POPUP&amp;HEIGHT=450&amp;WIDTH=450&amp;START_MAXIMIZED=","FALSE&amp;VAR:CALENDAR=US&amp;VAR:SYMBOL=UA&amp;VAR:INDEX=0"}</definedName>
    <definedName name="_958__FDSAUDITLINK__" hidden="1">{"fdsup://directions/FAT Viewer?action=UPDATE&amp;creator=factset&amp;DYN_ARGS=TRUE&amp;DOC_NAME=FAT:FQL_AUDITING_CLIENT_TEMPLATE.FAT&amp;display_string=Audit&amp;VAR:KEY=YBYNITAREX&amp;VAR:QUERY=RkZfTkVUX0lOQyhBTk4sMzkwODIp&amp;WINDOW=FIRST_POPUP&amp;HEIGHT=450&amp;WIDTH=450&amp;START_MAXIMIZED=","FALSE&amp;VAR:CALENDAR=US&amp;VAR:SYMBOL=UA&amp;VAR:INDEX=0"}</definedName>
    <definedName name="_959__FDSAUDITLINK__" hidden="1">{"fdsup://Directions/FactSet Auditing Viewer?action=AUDIT_VALUE&amp;DB=129&amp;ID1=90431110&amp;VALUEID=01451&amp;SDATE=2010&amp;PERIODTYPE=ANN_STD&amp;SCFT=3&amp;window=popup_no_bar&amp;width=385&amp;height=120&amp;START_MAXIMIZED=FALSE&amp;creator=factset&amp;display_string=Audit"}</definedName>
    <definedName name="_96__FDSAUDITLINK__" hidden="1">{"fdsup://Directions/FactSet Auditing Viewer?action=AUDIT_VALUE&amp;DB=129&amp;ID1=60871R20&amp;VALUEID=18807&amp;SDATE=2008&amp;PERIODTYPE=ANN_STD&amp;window=popup_no_bar&amp;width=385&amp;height=120&amp;START_MAXIMIZED=FALSE&amp;creator=factset&amp;display_string=Audit"}</definedName>
    <definedName name="_960__FDSAUDITLINK__" hidden="1">{"fdsup://Directions/FactSet Auditing Viewer?action=AUDIT_VALUE&amp;DB=129&amp;ID1=90431110&amp;VALUEID=01451&amp;SDATE=2010&amp;PERIODTYPE=ANN_STD&amp;SCFT=3&amp;window=popup_no_bar&amp;width=385&amp;height=120&amp;START_MAXIMIZED=FALSE&amp;creator=factset&amp;display_string=Audit"}</definedName>
    <definedName name="_961__FDSAUDITLINK__" hidden="1">{"fdsup://Directions/FactSet Auditing Viewer?action=AUDIT_VALUE&amp;DB=129&amp;ID1=90431110&amp;VALUEID=01451&amp;SDATE=2009&amp;PERIODTYPE=ANN_STD&amp;SCFT=3&amp;window=popup_no_bar&amp;width=385&amp;height=120&amp;START_MAXIMIZED=FALSE&amp;creator=factset&amp;display_string=Audit"}</definedName>
    <definedName name="_962__FDSAUDITLINK__" hidden="1">{"fdsup://Directions/FactSet Auditing Viewer?action=AUDIT_VALUE&amp;DB=129&amp;ID1=90431110&amp;VALUEID=01451&amp;SDATE=2009&amp;PERIODTYPE=ANN_STD&amp;SCFT=3&amp;window=popup_no_bar&amp;width=385&amp;height=120&amp;START_MAXIMIZED=FALSE&amp;creator=factset&amp;display_string=Audit"}</definedName>
    <definedName name="_963__FDSAUDITLINK__" hidden="1">{"fdsup://Directions/FactSet Auditing Viewer?action=AUDIT_VALUE&amp;DB=129&amp;ID1=90431110&amp;VALUEID=01451&amp;SDATE=2008&amp;PERIODTYPE=ANN_STD&amp;SCFT=3&amp;window=popup_no_bar&amp;width=385&amp;height=120&amp;START_MAXIMIZED=FALSE&amp;creator=factset&amp;display_string=Audit"}</definedName>
    <definedName name="_964__FDSAUDITLINK__" hidden="1">{"fdsup://Directions/FactSet Auditing Viewer?action=AUDIT_VALUE&amp;DB=129&amp;ID1=90431110&amp;VALUEID=01451&amp;SDATE=2008&amp;PERIODTYPE=ANN_STD&amp;SCFT=3&amp;window=popup_no_bar&amp;width=385&amp;height=120&amp;START_MAXIMIZED=FALSE&amp;creator=factset&amp;display_string=Audit"}</definedName>
    <definedName name="_965__FDSAUDITLINK__" hidden="1">{"fdsup://Directions/FactSet Auditing Viewer?action=AUDIT_VALUE&amp;DB=129&amp;ID1=90431110&amp;VALUEID=01451&amp;SDATE=2007&amp;PERIODTYPE=ANN_STD&amp;SCFT=3&amp;window=popup_no_bar&amp;width=385&amp;height=120&amp;START_MAXIMIZED=FALSE&amp;creator=factset&amp;display_string=Audit"}</definedName>
    <definedName name="_966__FDSAUDITLINK__" hidden="1">{"fdsup://Directions/FactSet Auditing Viewer?action=AUDIT_VALUE&amp;DB=129&amp;ID1=90431110&amp;VALUEID=01451&amp;SDATE=2007&amp;PERIODTYPE=ANN_STD&amp;SCFT=3&amp;window=popup_no_bar&amp;width=385&amp;height=120&amp;START_MAXIMIZED=FALSE&amp;creator=factset&amp;display_string=Audit"}</definedName>
    <definedName name="_967__FDSAUDITLINK__" hidden="1">{"fdsup://Directions/FactSet Auditing Viewer?action=AUDIT_VALUE&amp;DB=129&amp;ID1=90431110&amp;VALUEID=01451&amp;SDATE=2006&amp;PERIODTYPE=ANN_STD&amp;SCFT=3&amp;window=popup_no_bar&amp;width=385&amp;height=120&amp;START_MAXIMIZED=FALSE&amp;creator=factset&amp;display_string=Audit"}</definedName>
    <definedName name="_968__FDSAUDITLINK__" hidden="1">{"fdsup://Directions/FactSet Auditing Viewer?action=AUDIT_VALUE&amp;DB=129&amp;ID1=90431110&amp;VALUEID=01451&amp;SDATE=2006&amp;PERIODTYPE=ANN_STD&amp;SCFT=3&amp;window=popup_no_bar&amp;width=385&amp;height=120&amp;START_MAXIMIZED=FALSE&amp;creator=factset&amp;display_string=Audit"}</definedName>
    <definedName name="_969__FDSAUDITLINK__" hidden="1">{"fdsup://directions/FAT Viewer?action=UPDATE&amp;creator=factset&amp;DYN_ARGS=TRUE&amp;DOC_NAME=FAT:FQL_AUDITING_CLIENT_TEMPLATE.FAT&amp;display_string=Audit&amp;VAR:KEY=WPMFENSXAX&amp;VAR:QUERY=RkZfSU5UX0VYUF9ORVQoQU5OLDQwNTQzKQ==&amp;WINDOW=FIRST_POPUP&amp;HEIGHT=450&amp;WIDTH=450&amp;START_MA","XIMIZED=FALSE&amp;VAR:CALENDAR=US&amp;VAR:SYMBOL=UA&amp;VAR:INDEX=0"}</definedName>
    <definedName name="_97__FDSAUDITLINK__" hidden="1">{"fdsup://Directions/FactSet Auditing Viewer?action=AUDIT_VALUE&amp;DB=129&amp;ID1=60871R20&amp;VALUEID=18807&amp;SDATE=2007&amp;PERIODTYPE=ANN_STD&amp;window=popup_no_bar&amp;width=385&amp;height=120&amp;START_MAXIMIZED=FALSE&amp;creator=factset&amp;display_string=Audit"}</definedName>
    <definedName name="_970__FDSAUDITLINK__" hidden="1">{"fdsup://directions/FAT Viewer?action=UPDATE&amp;creator=factset&amp;DYN_ARGS=TRUE&amp;DOC_NAME=FAT:FQL_AUDITING_CLIENT_TEMPLATE.FAT&amp;display_string=Audit&amp;VAR:KEY=WPMFENSXAX&amp;VAR:QUERY=RkZfSU5UX0VYUF9ORVQoQU5OLDQwNTQzKQ==&amp;WINDOW=FIRST_POPUP&amp;HEIGHT=450&amp;WIDTH=450&amp;START_MA","XIMIZED=FALSE&amp;VAR:CALENDAR=US&amp;VAR:SYMBOL=UA&amp;VAR:INDEX=0"}</definedName>
    <definedName name="_971__FDSAUDITLINK__" hidden="1">{"fdsup://directions/FAT Viewer?action=UPDATE&amp;creator=factset&amp;DYN_ARGS=TRUE&amp;DOC_NAME=FAT:FQL_AUDITING_CLIENT_TEMPLATE.FAT&amp;display_string=Audit&amp;VAR:KEY=UJAHIRIPUD&amp;VAR:QUERY=RkZfSU5UX0VYUF9ORVQoQU5OLDQwMTc4KQ==&amp;WINDOW=FIRST_POPUP&amp;HEIGHT=450&amp;WIDTH=450&amp;START_MA","XIMIZED=FALSE&amp;VAR:CALENDAR=US&amp;VAR:SYMBOL=UA&amp;VAR:INDEX=0"}</definedName>
    <definedName name="_972__FDSAUDITLINK__" hidden="1">{"fdsup://directions/FAT Viewer?action=UPDATE&amp;creator=factset&amp;DYN_ARGS=TRUE&amp;DOC_NAME=FAT:FQL_AUDITING_CLIENT_TEMPLATE.FAT&amp;display_string=Audit&amp;VAR:KEY=UJAHIRIPUD&amp;VAR:QUERY=RkZfSU5UX0VYUF9ORVQoQU5OLDQwMTc4KQ==&amp;WINDOW=FIRST_POPUP&amp;HEIGHT=450&amp;WIDTH=450&amp;START_MA","XIMIZED=FALSE&amp;VAR:CALENDAR=US&amp;VAR:SYMBOL=UA&amp;VAR:INDEX=0"}</definedName>
    <definedName name="_973__FDSAUDITLINK__" hidden="1">{"fdsup://directions/FAT Viewer?action=UPDATE&amp;creator=factset&amp;DYN_ARGS=TRUE&amp;DOC_NAME=FAT:FQL_AUDITING_CLIENT_TEMPLATE.FAT&amp;display_string=Audit&amp;VAR:KEY=SVEDKPAJUH&amp;VAR:QUERY=RkZfSU5UX0VYUF9ORVQoQU5OLDM5ODEzKQ==&amp;WINDOW=FIRST_POPUP&amp;HEIGHT=450&amp;WIDTH=450&amp;START_MA","XIMIZED=FALSE&amp;VAR:CALENDAR=US&amp;VAR:SYMBOL=UA&amp;VAR:INDEX=0"}</definedName>
    <definedName name="_974__FDSAUDITLINK__" hidden="1">{"fdsup://directions/FAT Viewer?action=UPDATE&amp;creator=factset&amp;DYN_ARGS=TRUE&amp;DOC_NAME=FAT:FQL_AUDITING_CLIENT_TEMPLATE.FAT&amp;display_string=Audit&amp;VAR:KEY=SVEDKPAJUH&amp;VAR:QUERY=RkZfSU5UX0VYUF9ORVQoQU5OLDM5ODEzKQ==&amp;WINDOW=FIRST_POPUP&amp;HEIGHT=450&amp;WIDTH=450&amp;START_MA","XIMIZED=FALSE&amp;VAR:CALENDAR=US&amp;VAR:SYMBOL=UA&amp;VAR:INDEX=0"}</definedName>
    <definedName name="_975__FDSAUDITLINK__" hidden="1">{"fdsup://directions/FAT Viewer?action=UPDATE&amp;creator=factset&amp;DYN_ARGS=TRUE&amp;DOC_NAME=FAT:FQL_AUDITING_CLIENT_TEMPLATE.FAT&amp;display_string=Audit&amp;VAR:KEY=MVIBKZGJMV&amp;VAR:QUERY=RkZfSU5UX0VYUF9ORVQoQU5OLDM5NDQ3KQ==&amp;WINDOW=FIRST_POPUP&amp;HEIGHT=450&amp;WIDTH=450&amp;START_MA","XIMIZED=FALSE&amp;VAR:CALENDAR=US&amp;VAR:SYMBOL=UA&amp;VAR:INDEX=0"}</definedName>
    <definedName name="_976__FDSAUDITLINK__" hidden="1">{"fdsup://directions/FAT Viewer?action=UPDATE&amp;creator=factset&amp;DYN_ARGS=TRUE&amp;DOC_NAME=FAT:FQL_AUDITING_CLIENT_TEMPLATE.FAT&amp;display_string=Audit&amp;VAR:KEY=MVIBKZGJMV&amp;VAR:QUERY=RkZfSU5UX0VYUF9ORVQoQU5OLDM5NDQ3KQ==&amp;WINDOW=FIRST_POPUP&amp;HEIGHT=450&amp;WIDTH=450&amp;START_MA","XIMIZED=FALSE&amp;VAR:CALENDAR=US&amp;VAR:SYMBOL=UA&amp;VAR:INDEX=0"}</definedName>
    <definedName name="_977__FDSAUDITLINK__" hidden="1">{"fdsup://directions/FAT Viewer?action=UPDATE&amp;creator=factset&amp;DYN_ARGS=TRUE&amp;DOC_NAME=FAT:FQL_AUDITING_CLIENT_TEMPLATE.FAT&amp;display_string=Audit&amp;VAR:KEY=KVSFAVSTOD&amp;VAR:QUERY=RkZfSU5UX0VYUF9ORVQoQU5OLDM5MDgyKQ==&amp;WINDOW=FIRST_POPUP&amp;HEIGHT=450&amp;WIDTH=450&amp;START_MA","XIMIZED=FALSE&amp;VAR:CALENDAR=US&amp;VAR:SYMBOL=UA&amp;VAR:INDEX=0"}</definedName>
    <definedName name="_978__FDSAUDITLINK__" hidden="1">{"fdsup://directions/FAT Viewer?action=UPDATE&amp;creator=factset&amp;DYN_ARGS=TRUE&amp;DOC_NAME=FAT:FQL_AUDITING_CLIENT_TEMPLATE.FAT&amp;display_string=Audit&amp;VAR:KEY=MRONQJCDWF&amp;VAR:QUERY=RkZfTk9OX09QRVJfSU5DKEFOTiw0MDU0Myk=&amp;WINDOW=FIRST_POPUP&amp;HEIGHT=450&amp;WIDTH=450&amp;START_MA","XIMIZED=FALSE&amp;VAR:CALENDAR=US&amp;VAR:SYMBOL=UA&amp;VAR:INDEX=0"}</definedName>
    <definedName name="_979__FDSAUDITLINK__" hidden="1">{"fdsup://directions/FAT Viewer?action=UPDATE&amp;creator=factset&amp;DYN_ARGS=TRUE&amp;DOC_NAME=FAT:FQL_AUDITING_CLIENT_TEMPLATE.FAT&amp;display_string=Audit&amp;VAR:KEY=MRONQJCDWF&amp;VAR:QUERY=RkZfTk9OX09QRVJfSU5DKEFOTiw0MDU0Myk=&amp;WINDOW=FIRST_POPUP&amp;HEIGHT=450&amp;WIDTH=450&amp;START_MA","XIMIZED=FALSE&amp;VAR:CALENDAR=US&amp;VAR:SYMBOL=UA&amp;VAR:INDEX=0"}</definedName>
    <definedName name="_98__FDSAUDITLINK__" hidden="1">{"fdsup://Directions/FactSet Auditing Viewer?action=AUDIT_VALUE&amp;DB=129&amp;ID1=60871R20&amp;VALUEID=18807&amp;SDATE=2005&amp;PERIODTYPE=ANN_STD&amp;window=popup_no_bar&amp;width=385&amp;height=120&amp;START_MAXIMIZED=FALSE&amp;creator=factset&amp;display_string=Audit"}</definedName>
    <definedName name="_980__FDSAUDITLINK__" hidden="1">{"fdsup://directions/FAT Viewer?action=UPDATE&amp;creator=factset&amp;DYN_ARGS=TRUE&amp;DOC_NAME=FAT:FQL_AUDITING_CLIENT_TEMPLATE.FAT&amp;display_string=Audit&amp;VAR:KEY=QNUZIHWVCL&amp;VAR:QUERY=RkZfTk9OX09QRVJfSU5DKEFOTiw0MDE3OCk=&amp;WINDOW=FIRST_POPUP&amp;HEIGHT=450&amp;WIDTH=450&amp;START_MA","XIMIZED=FALSE&amp;VAR:CALENDAR=US&amp;VAR:SYMBOL=UA&amp;VAR:INDEX=0"}</definedName>
    <definedName name="_981__FDSAUDITLINK__" hidden="1">{"fdsup://directions/FAT Viewer?action=UPDATE&amp;creator=factset&amp;DYN_ARGS=TRUE&amp;DOC_NAME=FAT:FQL_AUDITING_CLIENT_TEMPLATE.FAT&amp;display_string=Audit&amp;VAR:KEY=QNUZIHWVCL&amp;VAR:QUERY=RkZfTk9OX09QRVJfSU5DKEFOTiw0MDE3OCk=&amp;WINDOW=FIRST_POPUP&amp;HEIGHT=450&amp;WIDTH=450&amp;START_MA","XIMIZED=FALSE&amp;VAR:CALENDAR=US&amp;VAR:SYMBOL=UA&amp;VAR:INDEX=0"}</definedName>
    <definedName name="_982__FDSAUDITLINK__" hidden="1">{"fdsup://directions/FAT Viewer?action=UPDATE&amp;creator=factset&amp;DYN_ARGS=TRUE&amp;DOC_NAME=FAT:FQL_AUDITING_CLIENT_TEMPLATE.FAT&amp;display_string=Audit&amp;VAR:KEY=YVKLOFARKL&amp;VAR:QUERY=RkZfTk9OX09QRVJfSU5DKEFOTiwzOTgxMyk=&amp;WINDOW=FIRST_POPUP&amp;HEIGHT=450&amp;WIDTH=450&amp;START_MA","XIMIZED=FALSE&amp;VAR:CALENDAR=US&amp;VAR:SYMBOL=UA&amp;VAR:INDEX=0"}</definedName>
    <definedName name="_983__FDSAUDITLINK__" hidden="1">{"fdsup://directions/FAT Viewer?action=UPDATE&amp;creator=factset&amp;DYN_ARGS=TRUE&amp;DOC_NAME=FAT:FQL_AUDITING_CLIENT_TEMPLATE.FAT&amp;display_string=Audit&amp;VAR:KEY=YVKLOFARKL&amp;VAR:QUERY=RkZfTk9OX09QRVJfSU5DKEFOTiwzOTgxMyk=&amp;WINDOW=FIRST_POPUP&amp;HEIGHT=450&amp;WIDTH=450&amp;START_MA","XIMIZED=FALSE&amp;VAR:CALENDAR=US&amp;VAR:SYMBOL=UA&amp;VAR:INDEX=0"}</definedName>
    <definedName name="_984__FDSAUDITLINK__" hidden="1">{"fdsup://directions/FAT Viewer?action=UPDATE&amp;creator=factset&amp;DYN_ARGS=TRUE&amp;DOC_NAME=FAT:FQL_AUDITING_CLIENT_TEMPLATE.FAT&amp;display_string=Audit&amp;VAR:KEY=GBGVMVSVIP&amp;VAR:QUERY=RkZfTk9OX09QRVJfSU5DKEFOTiwzOTQ0Nyk=&amp;WINDOW=FIRST_POPUP&amp;HEIGHT=450&amp;WIDTH=450&amp;START_MA","XIMIZED=FALSE&amp;VAR:CALENDAR=US&amp;VAR:SYMBOL=UA&amp;VAR:INDEX=0"}</definedName>
    <definedName name="_985__FDSAUDITLINK__" hidden="1">{"fdsup://directions/FAT Viewer?action=UPDATE&amp;creator=factset&amp;DYN_ARGS=TRUE&amp;DOC_NAME=FAT:FQL_AUDITING_CLIENT_TEMPLATE.FAT&amp;display_string=Audit&amp;VAR:KEY=GBGVMVSVIP&amp;VAR:QUERY=RkZfTk9OX09QRVJfSU5DKEFOTiwzOTQ0Nyk=&amp;WINDOW=FIRST_POPUP&amp;HEIGHT=450&amp;WIDTH=450&amp;START_MA","XIMIZED=FALSE&amp;VAR:CALENDAR=US&amp;VAR:SYMBOL=UA&amp;VAR:INDEX=0"}</definedName>
    <definedName name="_986__FDSAUDITLINK__" hidden="1">{"fdsup://directions/FAT Viewer?action=UPDATE&amp;creator=factset&amp;DYN_ARGS=TRUE&amp;DOC_NAME=FAT:FQL_AUDITING_CLIENT_TEMPLATE.FAT&amp;display_string=Audit&amp;VAR:KEY=AFQBYTUJMH&amp;VAR:QUERY=RkZfTk9OX09QRVJfSU5DKEFOTiwzOTA4Mik=&amp;WINDOW=FIRST_POPUP&amp;HEIGHT=450&amp;WIDTH=450&amp;START_MA","XIMIZED=FALSE&amp;VAR:CALENDAR=US&amp;VAR:SYMBOL=UA&amp;VAR:INDEX=0"}</definedName>
    <definedName name="_987__FDSAUDITLINK__" hidden="1">{"fdsup://directions/FAT Viewer?action=UPDATE&amp;creator=factset&amp;DYN_ARGS=TRUE&amp;DOC_NAME=FAT:FQL_AUDITING_CLIENT_TEMPLATE.FAT&amp;display_string=Audit&amp;VAR:KEY=AFQBYTUJMH&amp;VAR:QUERY=RkZfTk9OX09QRVJfSU5DKEFOTiwzOTA4Mik=&amp;WINDOW=FIRST_POPUP&amp;HEIGHT=450&amp;WIDTH=450&amp;START_MA","XIMIZED=FALSE&amp;VAR:CALENDAR=US&amp;VAR:SYMBOL=UA&amp;VAR:INDEX=0"}</definedName>
    <definedName name="_988__FDSAUDITLINK__" hidden="1">{"fdsup://directions/FAT Viewer?action=UPDATE&amp;creator=factset&amp;DYN_ARGS=TRUE&amp;DOC_NAME=FAT:FQL_AUDITING_CLIENT_TEMPLATE.FAT&amp;display_string=Audit&amp;VAR:KEY=GPEJGPKLYP&amp;VAR:QUERY=RkZfU0dBKEFOTiw0MDU0Myk=&amp;WINDOW=FIRST_POPUP&amp;HEIGHT=450&amp;WIDTH=450&amp;START_MAXIMIZED=FALS","E&amp;VAR:CALENDAR=US&amp;VAR:SYMBOL=UA&amp;VAR:INDEX=0"}</definedName>
    <definedName name="_989__FDSAUDITLINK__" hidden="1">{"fdsup://directions/FAT Viewer?action=UPDATE&amp;creator=factset&amp;DYN_ARGS=TRUE&amp;DOC_NAME=FAT:FQL_AUDITING_CLIENT_TEMPLATE.FAT&amp;display_string=Audit&amp;VAR:KEY=GPEJGPKLYP&amp;VAR:QUERY=RkZfU0dBKEFOTiw0MDU0Myk=&amp;WINDOW=FIRST_POPUP&amp;HEIGHT=450&amp;WIDTH=450&amp;START_MAXIMIZED=FALS","E&amp;VAR:CALENDAR=US&amp;VAR:SYMBOL=UA&amp;VAR:INDEX=0"}</definedName>
    <definedName name="_99__FDSAUDITLINK__" hidden="1">{"fdsup://Directions/FactSet Auditing Viewer?action=AUDIT_VALUE&amp;DB=129&amp;ID1=21036P10&amp;VALUEID=18807&amp;SDATE=2008&amp;PERIODTYPE=ANN_STD&amp;window=popup_no_bar&amp;width=385&amp;height=120&amp;START_MAXIMIZED=FALSE&amp;creator=factset&amp;display_string=Audit"}</definedName>
    <definedName name="_990__FDSAUDITLINK__" hidden="1">{"fdsup://directions/FAT Viewer?action=UPDATE&amp;creator=factset&amp;DYN_ARGS=TRUE&amp;DOC_NAME=FAT:FQL_AUDITING_CLIENT_TEMPLATE.FAT&amp;display_string=Audit&amp;VAR:KEY=WRUVCNCVGP&amp;VAR:QUERY=RkZfU0dBKEFOTiw0MDE3OCk=&amp;WINDOW=FIRST_POPUP&amp;HEIGHT=450&amp;WIDTH=450&amp;START_MAXIMIZED=FALS","E&amp;VAR:CALENDAR=US&amp;VAR:SYMBOL=UA&amp;VAR:INDEX=0"}</definedName>
    <definedName name="_991__FDSAUDITLINK__" hidden="1">{"fdsup://directions/FAT Viewer?action=UPDATE&amp;creator=factset&amp;DYN_ARGS=TRUE&amp;DOC_NAME=FAT:FQL_AUDITING_CLIENT_TEMPLATE.FAT&amp;display_string=Audit&amp;VAR:KEY=WRUVCNCVGP&amp;VAR:QUERY=RkZfU0dBKEFOTiw0MDE3OCk=&amp;WINDOW=FIRST_POPUP&amp;HEIGHT=450&amp;WIDTH=450&amp;START_MAXIMIZED=FALS","E&amp;VAR:CALENDAR=US&amp;VAR:SYMBOL=UA&amp;VAR:INDEX=0"}</definedName>
    <definedName name="_992__FDSAUDITLINK__" hidden="1">{"fdsup://directions/FAT Viewer?action=UPDATE&amp;creator=factset&amp;DYN_ARGS=TRUE&amp;DOC_NAME=FAT:FQL_AUDITING_CLIENT_TEMPLATE.FAT&amp;display_string=Audit&amp;VAR:KEY=KLWJANWTKF&amp;VAR:QUERY=RkZfU0dBKEFOTiwzOTgxMyk=&amp;WINDOW=FIRST_POPUP&amp;HEIGHT=450&amp;WIDTH=450&amp;START_MAXIMIZED=FALS","E&amp;VAR:CALENDAR=US&amp;VAR:SYMBOL=UA&amp;VAR:INDEX=0"}</definedName>
    <definedName name="_993__FDSAUDITLINK__" hidden="1">{"fdsup://directions/FAT Viewer?action=UPDATE&amp;creator=factset&amp;DYN_ARGS=TRUE&amp;DOC_NAME=FAT:FQL_AUDITING_CLIENT_TEMPLATE.FAT&amp;display_string=Audit&amp;VAR:KEY=KLWJANWTKF&amp;VAR:QUERY=RkZfU0dBKEFOTiwzOTgxMyk=&amp;WINDOW=FIRST_POPUP&amp;HEIGHT=450&amp;WIDTH=450&amp;START_MAXIMIZED=FALS","E&amp;VAR:CALENDAR=US&amp;VAR:SYMBOL=UA&amp;VAR:INDEX=0"}</definedName>
    <definedName name="_994__FDSAUDITLINK__" hidden="1">{"fdsup://directions/FAT Viewer?action=UPDATE&amp;creator=factset&amp;DYN_ARGS=TRUE&amp;DOC_NAME=FAT:FQL_AUDITING_CLIENT_TEMPLATE.FAT&amp;display_string=Audit&amp;VAR:KEY=ODADYLIFWR&amp;VAR:QUERY=RkZfU0dBKEFOTiwzOTQ0Nyk=&amp;WINDOW=FIRST_POPUP&amp;HEIGHT=450&amp;WIDTH=450&amp;START_MAXIMIZED=FALS","E&amp;VAR:CALENDAR=US&amp;VAR:SYMBOL=UA&amp;VAR:INDEX=0"}</definedName>
    <definedName name="_995__FDSAUDITLINK__" hidden="1">{"fdsup://directions/FAT Viewer?action=UPDATE&amp;creator=factset&amp;DYN_ARGS=TRUE&amp;DOC_NAME=FAT:FQL_AUDITING_CLIENT_TEMPLATE.FAT&amp;display_string=Audit&amp;VAR:KEY=ODADYLIFWR&amp;VAR:QUERY=RkZfU0dBKEFOTiwzOTQ0Nyk=&amp;WINDOW=FIRST_POPUP&amp;HEIGHT=450&amp;WIDTH=450&amp;START_MAXIMIZED=FALS","E&amp;VAR:CALENDAR=US&amp;VAR:SYMBOL=UA&amp;VAR:INDEX=0"}</definedName>
    <definedName name="_996__FDSAUDITLINK__" hidden="1">{"fdsup://directions/FAT Viewer?action=UPDATE&amp;creator=factset&amp;DYN_ARGS=TRUE&amp;DOC_NAME=FAT:FQL_AUDITING_CLIENT_TEMPLATE.FAT&amp;display_string=Audit&amp;VAR:KEY=ALOXGRMJWB&amp;VAR:QUERY=RkZfU0dBKEFOTiwzOTA4Mik=&amp;WINDOW=FIRST_POPUP&amp;HEIGHT=450&amp;WIDTH=450&amp;START_MAXIMIZED=FALS","E&amp;VAR:CALENDAR=US&amp;VAR:SYMBOL=UA&amp;VAR:INDEX=0"}</definedName>
    <definedName name="_997__FDSAUDITLINK__" hidden="1">{"fdsup://directions/FAT Viewer?action=UPDATE&amp;creator=factset&amp;DYN_ARGS=TRUE&amp;DOC_NAME=FAT:FQL_AUDITING_CLIENT_TEMPLATE.FAT&amp;display_string=Audit&amp;VAR:KEY=ALOXGRMJWB&amp;VAR:QUERY=RkZfU0dBKEFOTiwzOTA4Mik=&amp;WINDOW=FIRST_POPUP&amp;HEIGHT=450&amp;WIDTH=450&amp;START_MAXIMIZED=FALS","E&amp;VAR:CALENDAR=US&amp;VAR:SYMBOL=UA&amp;VAR:INDEX=0"}</definedName>
    <definedName name="_998__FDSAUDITLINK__" hidden="1">{"fdsup://directions/FAT Viewer?action=UPDATE&amp;creator=factset&amp;DYN_ARGS=TRUE&amp;DOC_NAME=FAT:FQL_AUDITING_CLIENT_TEMPLATE.FAT&amp;display_string=Audit&amp;VAR:KEY=CHIJWFEJYT&amp;VAR:QUERY=RkZfQ09HUyhBTk4sNDA1NDMp&amp;WINDOW=FIRST_POPUP&amp;HEIGHT=450&amp;WIDTH=450&amp;START_MAXIMIZED=FALS","E&amp;VAR:CALENDAR=US&amp;VAR:SYMBOL=UA&amp;VAR:INDEX=0"}</definedName>
    <definedName name="_999__FDSAUDITLINK__" hidden="1">{"fdsup://directions/FAT Viewer?action=UPDATE&amp;creator=factset&amp;DYN_ARGS=TRUE&amp;DOC_NAME=FAT:FQL_AUDITING_CLIENT_TEMPLATE.FAT&amp;display_string=Audit&amp;VAR:KEY=CHIJWFEJYT&amp;VAR:QUERY=RkZfQ09HUyhBTk4sNDA1NDMp&amp;WINDOW=FIRST_POPUP&amp;HEIGHT=450&amp;WIDTH=450&amp;START_MAXIMIZED=FALS","E&amp;VAR:CALENDAR=US&amp;VAR:SYMBOL=UA&amp;VAR:INDEX=0"}</definedName>
    <definedName name="_bdm.00EE383DE0924FAFBCE82825B4BB582A.edm" hidden="1">[3]LINKS!$A:$IV</definedName>
    <definedName name="_bdm.00EF85E90FCC48CB89B5E499BF44C5DF.edm" hidden="1">[4]US_Hair_Care_Mkt_Share!$A:$IV</definedName>
    <definedName name="_bdm.02E29E7B1053433EA3CCCBE4E5141596.edm" hidden="1">[5]B1070!$A:$IV</definedName>
    <definedName name="_bdm.03BCCBBF4E634C51A1974A41947EF255.edm" hidden="1">'[6]EM as % of Mix'!$A:$IV</definedName>
    <definedName name="_bdm.03F1E810780B44CEA82D3465DBCC4AA7.edm" hidden="1">[4]IRI_New_Product_Contribution!$A:$IV</definedName>
    <definedName name="_bdm.04E65DB1C8A446AA80D85B8F97C409B6.edm" hidden="1">[6]Resin!$A:$IV</definedName>
    <definedName name="_bdm.06C5157AC91540C9B96C147C16AF3C95.edm" hidden="1">'[4]SHAMPOO LEAD SCHEDULE'!$A:$IV</definedName>
    <definedName name="_bdm.0B5C0A254DC4474693CB306BD830CE96.edm" hidden="1" xml:space="preserve">  '[7]VALUATION ''04'!$A:$IV</definedName>
    <definedName name="_bdm.0C162E3D4DE14C8FB128D1B8B92D9482.edm" hidden="1" xml:space="preserve">  '[7]VALUATION ''04'!$A:$IV</definedName>
    <definedName name="_bdm.0E33CE29F7F84E5BBD40978EFB67E522.edm" hidden="1">'[6]TotalOrgRegres-1Qtr '!$A:$IV</definedName>
    <definedName name="_bdm.0E3629CBDD814EECACC73AF69BB54848.edm" hidden="1">'[6]TUP Org Sales Growth'!$A:$IV</definedName>
    <definedName name="_bdm.0EEA9077374342D788B7E33314189AB3.edm" hidden="1">'[6]AVP Org Growth'!$A:$IV</definedName>
    <definedName name="_bdm.1123CC7D16EA4153A206A92E8FF9ED14.edm" hidden="1">[8]Leverage_Alcohol!$A:$IV</definedName>
    <definedName name="_bdm.11498A8839444897865B12618224C0A9.edm" hidden="1" xml:space="preserve">  [7]BS_CF!$A:$IV</definedName>
    <definedName name="_bdm.11BDF2D61D2443F88CB131E53E06B621.edm" hidden="1" xml:space="preserve">  '[7]VALUATION ''04'!$A:$IV</definedName>
    <definedName name="_bdm.12A6E73624E9495EB03AF383FC4E8B7D.edm" hidden="1">[6]SLDSRegionSales_Bar!$A:$IV</definedName>
    <definedName name="_bdm.144106CA71EA447DA33DD2CE5492D388.edm" hidden="1">'[6]LTM vs NTM Comps'!$A:$IV</definedName>
    <definedName name="_bdm.1493C4E4B35B47F88CD9573DF1708281.edm" hidden="1">'[9]Adj PE '!$A:$IV</definedName>
    <definedName name="_bdm.14FD0B4191F34B3C8EEF6C0A13869432.edm" hidden="1">'[6]2 Year Organic Sales %'!$A:$IV</definedName>
    <definedName name="_bdm.16C5EAC69287440E9598D1B4B9B1F752.edm" localSheetId="4" hidden="1">'Financial Statements'!$A$4:$O$76</definedName>
    <definedName name="_bdm.17B726E67A7A4E5CAF33CCACE2EDF7BE.edm" hidden="1">'[4]New Product % total Org Growth'!$A:$IV</definedName>
    <definedName name="_bdm.18067E4B20EA443BB5CC1C908F3868C0.edm" hidden="1" xml:space="preserve">  [7]CCE!$A:$IV</definedName>
    <definedName name="_bdm.181339E8610242F8A607F2B68EE53D40.edm" hidden="1">[10]Model_Template!$A:$IV</definedName>
    <definedName name="_bdm.1830E9F12B6B434687D126B4C9DD5CE1.edm" hidden="1">'[4]Share Repurchase Table'!$A:$IV</definedName>
    <definedName name="_bdm.19A3E70CFC524016874EB52BB1554807.edm" hidden="1" xml:space="preserve">  [7]CCE!$A:$IV</definedName>
    <definedName name="_bdm.1C5B058B830443F3973E4AAFA0DFEB9A.edm" hidden="1">[6]TUPNA_New_Trends!$A:$IV</definedName>
    <definedName name="_bdm.1FCCC1740DAB4392B82EE78CAEB7F8CE.edm" hidden="1">'[8]LRB Consumption - 2000'!$A:$IV</definedName>
    <definedName name="_bdm.20C8CC7AFE18408290C8E3B1685C4887.edm" hidden="1">'[6]EM-DM Growth'!$A:$IV</definedName>
    <definedName name="_bdm.250AC8528CFD4D82AF2573898E711BA3.edm" hidden="1">[3]CL!$A:$IV</definedName>
    <definedName name="_bdm.257F880C04B84AB8B7FB8473582B6402.edm" localSheetId="4" hidden="1">'Financial Statements'!$A$92:$O$126</definedName>
    <definedName name="_bdm.263A6AD7D5E74E0BAF2ABA7BE09CC67D.edm" hidden="1">[4]Hair_Care_Scanner_Data!$A:$IV</definedName>
    <definedName name="_bdm.266FE8E46060488192FF847AC5E6AF79.edm" hidden="1">[4]IRI_Shampoo_Price_Points!$A:$IV</definedName>
    <definedName name="_bdm.268133316AC544CA9CC68D86720F7A1F.edm" hidden="1">'[4]Noxzema Sensitivity'!$A:$IV</definedName>
    <definedName name="_bdm.28A5D3B62A874CE28BE8AC54692563A5.edm" hidden="1">[4]Share_Repurchases!$A:$IV</definedName>
    <definedName name="_bdm.2AAA9235F6D6499BAEF2E92668E68E71.edm" hidden="1">[4]Global_HPC_Select_Cats!$A:$IV</definedName>
    <definedName name="_bdm.2F28351424A34A75A9AE30125E078DD3.edm" hidden="1">'[6]SLDS Region Sales Mix'!$A:$IV</definedName>
    <definedName name="_bdm.32BDC948C7BE41CB8193C1E2A664ACD9.edm" hidden="1">'[6]SLDS Cat Mix_Bar'!$A:$IV</definedName>
    <definedName name="_bdm.354B8CAD1D80495FA4EA294BE605031E.edm" hidden="1" xml:space="preserve">  '[7]2006 Template'!$A:$IV</definedName>
    <definedName name="_bdm.360F96DCA7084B949DE75C480D6C7393.edm" localSheetId="4" hidden="1">'Financial Statements'!$A$129:$O$161</definedName>
    <definedName name="_bdm.366660F8A5C6446795E00A46974DCC9A.edm" hidden="1">'[8]Leverage_Non-Alcohol'!$A:$IV</definedName>
    <definedName name="_bdm.36A36670D4B14AB48DF4F8418BD722E5.edm" hidden="1">'[6]2 Year StackedOrg Sales'!$A:$IV</definedName>
    <definedName name="_bdm.374A031E21164DB1943F15E3587BD455.edm" hidden="1">'[6]2000-2005EPS_OMChange'!$A:$IV</definedName>
    <definedName name="_bdm.39E6B98DA5CD4F58A9DA857005E71EBD.edm" hidden="1">[6]EMToplineBuild!$A:$IV</definedName>
    <definedName name="_bdm.3D3C3CEBFE844F5BB53A6C2F65D6CB51.edm" hidden="1">[4]US_Hair_Care_Share_Change!$A:$IV</definedName>
    <definedName name="_bdm.3D5F3582FA0D4FBBAB015DC6DEC73528.edm" hidden="1">'[4]5 Year CAGR Comp'!$A:$IV</definedName>
    <definedName name="_bdm.4274D64484D148989FB7DC17524652CD.edm" hidden="1" xml:space="preserve">  [7]BS_CF!$A:$IV</definedName>
    <definedName name="_bdm.42BD946BC2D74ABFB8E861A8ECE42675.edm" hidden="1">[4]Nexxus_Tracked_Channel!$A:$IV</definedName>
    <definedName name="_bdm.46ED9579339F4D64B126F4C653116BCE.edm" hidden="1">'[4]5 YrRevGrowth ex-NexxusTres'!$A:$IV</definedName>
    <definedName name="_bdm.47E5411D05FF4D9C89F5393909B1C7A8.edm" hidden="1">[6]HPC_Net_Debt_EBITDA!$A:$IV</definedName>
    <definedName name="_bdm.4886633828F2455D9CC8CE5DFA40FBB8.edm" hidden="1">'[4]US Top HC Brands'!$A:$IV</definedName>
    <definedName name="_bdm.4A1C6F3928F84CF3A809C2BDCFD6AA5F.edm" hidden="1">[4]New_Product_Contribution!$A:$IV</definedName>
    <definedName name="_bdm.4CCC511399C54B3680B805AE372C179C.edm" hidden="1">[3]KMB!$A:$IV</definedName>
    <definedName name="_bdm.4CD3EC5253724025A412080552FEB7EE.edm" hidden="1">'[4]EPS Accretion % Pro-Forma Deal'!$A:$IV</definedName>
    <definedName name="_bdm.503E554185DE40508DE4E4B60DFBEA46.edm" hidden="1">'[4]L4Q_N4Q Comp'!$A:$IV</definedName>
    <definedName name="_bdm.51660C9BE5234729A08220F196E61F92.edm" hidden="1" xml:space="preserve">  [7]CCE!$A:$IV</definedName>
    <definedName name="_bdm.5308F891207742B9AD43ACBC04182E4D.edm" hidden="1">'[6]TotalOrgRegres-2Qtr '!$A:$IV</definedName>
    <definedName name="_bdm.56D00256EE6348AAA1FA99630FF8E0B3.edm" hidden="1" xml:space="preserve">  [7]BS_CF!$A:$IV</definedName>
    <definedName name="_bdm.56D09FC9AE75413E91B3F7C06AA03612.edm" hidden="1" xml:space="preserve">  [7]CCE!$A:$IV</definedName>
    <definedName name="_bdm.57126916111E402D8835863C96B73BEF.edm" hidden="1">'[6]EPS vs. Street_and_Company'!$A:$IV</definedName>
    <definedName name="_bdm.5860FA67682241BDAD671E776A0B22AE.edm" hidden="1" xml:space="preserve">  [7]BS_CF!$A:$IV</definedName>
    <definedName name="_bdm.59DAE95C438A45BCAAC5BE8FD0F1D4C4.edm" hidden="1">[4]Leverage_Analysis!$A:$IV</definedName>
    <definedName name="_bdm.5A71178E06CB48EA97454ADD1A1B663A.edm" hidden="1">[11]Model_Template!$A:$IV</definedName>
    <definedName name="_bdm.5BBC31139A49493DA566E5C6A46362B0.edm" hidden="1" xml:space="preserve">  [7]BS_CF!$A:$IV</definedName>
    <definedName name="_bdm.5C9059AFFF6041CCAD896772A0F71FFE.edm" hidden="1">'[8]LRB Consumption - 2007'!$A:$IV</definedName>
    <definedName name="_bdm.62C9FE87C94B451F92D9BE0BEE82A8C1.edm" localSheetId="4" hidden="1">'Financial Statements'!$A$92:$O$126</definedName>
    <definedName name="_bdm.6782448D10994CA1844F10C0A8656F2D.edm" hidden="1">[9]Data!$A:$IV</definedName>
    <definedName name="_bdm.697C656096184D4CA40721F4C4DF1B93.edm" hidden="1">'[4]2 Yr forecast'!$A:$IV</definedName>
    <definedName name="_bdm.6987C86963D04347AE7AE5FB27537974.edm" hidden="1" xml:space="preserve">  [7]BS_CF!$A:$IV</definedName>
    <definedName name="_bdm.6C38F560B97845E7A4EE69F2A087422B.edm" hidden="1">'[12]Savings Exhibit'!$A:$IV</definedName>
    <definedName name="_bdm.6FC6924B6A614DF39F6D0D566FC646BF.edm" hidden="1">'[8]Vanilla Coke'!$A:$IV</definedName>
    <definedName name="_bdm.700A12F78E6C4219A0867C67014D7BED.edm" hidden="1">'[4]UK Top HC Brands'!$A:$IV</definedName>
    <definedName name="_bdm.7125EE6D296441B799FE23609B168B51.edm" hidden="1">'Financial Statements'!$1:$1048576</definedName>
    <definedName name="_bdm.714434F247C347CBA7AC80697B3904CD.edm" hidden="1" xml:space="preserve">  [7]BS_CF!$A:$IV</definedName>
    <definedName name="_bdm.71A6650530D047EE8199630EA21AD983.edm" hidden="1">[3]PG!$A:$IV</definedName>
    <definedName name="_bdm.73EFD4C8D7694B35A38A816B86E264D1.edm" hidden="1">'[4]Two-Year Avg Org Growth'!$A:$IV</definedName>
    <definedName name="_bdm.796FA6FFE69F414D9D1D74B43508E6B0.edm" hidden="1">[4]ACV_Brand_Mix!$A:$IV</definedName>
    <definedName name="_bdm.7E6FA8E209B04305B07D4F4F8AA8D1F7.edm" hidden="1" xml:space="preserve">  [7]BS_CF!$A:$IV</definedName>
    <definedName name="_bdm.7F3F850E47664098910A3801DD59C364.edm" hidden="1">[6]European_Sales_Op_Margins!$A:$IV</definedName>
    <definedName name="_bdm.7F6DE12A5C2249EA880A1E0921053C28.edm" hidden="1">[4]Top_HC_and_SC_Brands!$A:$IV</definedName>
    <definedName name="_bdm.7F8F98983EEF41E5821C7A84B9CA9695.edm" hidden="1">'[9]EV-EBITDA'!$A:$IV</definedName>
    <definedName name="_bdm.80519E36CFCD489293BEF81ACE401AC1.edm" hidden="1">'[6]SMID HPC 5 Year Org Growth'!$A:$IV</definedName>
    <definedName name="_bdm.81E4447A183F47E090A37E0258CE8EEC.edm" hidden="1">'[13]2007 EPS Scenario'!$A:$IV</definedName>
    <definedName name="_bdm.825A13E742B54840AAD222D1915E76C8.edm" hidden="1">'[6]ActivevOrgRegres-2Qtr'!$A:$IV</definedName>
    <definedName name="_bdm.8352F4DAABFC425F90A4FF4A76F604CA.edm" hidden="1" xml:space="preserve">  [7]BS_CF!$A:$IV</definedName>
    <definedName name="_bdm.8426F1D97B7D48EAB46F65C0DFA163C4.edm" hidden="1" xml:space="preserve">  '[7]VALUATION ''04'!$A:$IV</definedName>
    <definedName name="_bdm.8C97900894684A479ACEF011C64778AE.edm" hidden="1">[4]BrandMix!$A:$IV</definedName>
    <definedName name="_bdm.8D2D097FE93048888961FB576E320033.edm" hidden="1">'[4]2 Year Avg Sales '!$A:$IV</definedName>
    <definedName name="_bdm.8F97B80661C348B888CE6ED73628A806.edm" hidden="1" xml:space="preserve">  [7]BS_CF!$A:$IV</definedName>
    <definedName name="_bdm.94639A624321478D8DF812832C816619.edm" hidden="1" xml:space="preserve">  [7]CCE!$A:$IV</definedName>
    <definedName name="_bdm.97302B6469AB47F682FE07A9A3F4740C.edm" hidden="1">'[6]SD&amp;A'!$A:$IV</definedName>
    <definedName name="_bdm.9B051B36A00A44628F6BDE97F8ED6375.edm" hidden="1">'[6]Est Above Consensus'!$A:$IV</definedName>
    <definedName name="_bdm.9B5BDF1A2A9A4D659D8DFB5F60DA8633.edm" hidden="1">'[4]Shampoo_ Price Points'!$A:$IV</definedName>
    <definedName name="_bdm.9CF1EC782CA246C5B743B60E78EFF75A.edm" hidden="1">[4]Private_Label!$A:$IV</definedName>
    <definedName name="_bdm.9EB2A04478664A2F9F448ABABFA19ADC.edm" hidden="1" xml:space="preserve">  [7]CCE!$A:$IV</definedName>
    <definedName name="_bdm.9F2F660F7F7F4DE0A5EBD2C70D910AFC.edm" hidden="1">[4]Tresemme_VO5_Intl_Growth!$A:$IV</definedName>
    <definedName name="_bdm.A0DC2E73A33540C88C7AF3BE12B55E4A.edm" hidden="1">[4]ACV_vs_Hair_Care_Cat_Growth!$A:$IV</definedName>
    <definedName name="_bdm.A2C62C6C73684AAB94C6DD6416C77A18.edm" hidden="1">'[6]Est Above Consensus (2)'!$A:$IV</definedName>
    <definedName name="_bdm.A7E6106FD34F4E66803D3DCB01EBEE84.edm" hidden="1">'[4]Top Global HairCare markets '!$A:$IV</definedName>
    <definedName name="_bdm.AA4AF3D9DA8249CEA1F6F5D8DC19E532.edm" hidden="1">[6]MarketvsMSOpIncome!$A:$IV</definedName>
    <definedName name="_bdm.AC787102189649FD8B20A26EF81E2C27.edm" hidden="1">'[4]Organic Sales Growth_Geo'!$A:$IV</definedName>
    <definedName name="_bdm.AD126F1FD80B4033ACC826F67368C8AF.edm" hidden="1">[6]TUP_Rev_Mix!$A:$IV</definedName>
    <definedName name="_bdm.B1A3A4783084432AA9198BEDF22C5BC1.edm" hidden="1">[4]Operating_Margin_Walk!$A:$IV</definedName>
    <definedName name="_bdm.B6FEF21C1A99419C903F7D7EE9E36415.edm" hidden="1">'[4]HPC Deal Multiples'!$A:$IV</definedName>
    <definedName name="_bdm.B8C97E7226DF4FD084E8053FAE6D7736.edm" hidden="1">[8]Beer_Import_Share_US_Consumptio!$A:$IV</definedName>
    <definedName name="_bdm.BCCFA55F8B684774BC6BE9B015C7E25F.edm" hidden="1">'[4]Share Repurchases'!$A:$IV</definedName>
    <definedName name="_bdm.C2F1A45F72974C3D8306773B5ADB0E9B.edm" hidden="1">[6]OPMSvsConsensus!$A:$IV</definedName>
    <definedName name="_bdm.C4AFDC3253D94BAD97C1DC3C206083CC.edm" hidden="1">[4]Nexxus_Rev_CAGR!$A:$IV</definedName>
    <definedName name="_bdm.C808034CE88F4F29BA7F4031F9495433.edm" hidden="1" xml:space="preserve">  [7]BS_CF!$A:$IV</definedName>
    <definedName name="_bdm.C91ECC20E27649C6A25C8DA5EE92B454.edm" hidden="1">[6]TUP_EBIT_Mix!$A:$IV</definedName>
    <definedName name="_bdm.C9216835A701413EA75DD1A8E10F89F3.edm" hidden="1">'[4]Share Repo Commentary '!$A:$IV</definedName>
    <definedName name="_bdm.C97C7A18AB4D4B8CBEC36217E90D18FB.edm" hidden="1" xml:space="preserve">    [7]CCE!$A:$IV</definedName>
    <definedName name="_bdm.CAF8EC83B5DA44ABB13AE5B3D599E934.edm" hidden="1">[4]FX_Impact!$A:$IV</definedName>
    <definedName name="_bdm.CD88A3CA784B41CFACA58F739A2FE3A2.edm" hidden="1">'[6]ActivevOrgRegres-1Qtr'!$A:$IV</definedName>
    <definedName name="_bdm.CE89DE488C64433A818AC4BEF536FA83.edm" hidden="1">'[6]Traling 2 Year Org vs MS F-Cast'!$A:$IV</definedName>
    <definedName name="_bdm.D445C577D2494789B4F9004B095C411D.edm" hidden="1" xml:space="preserve">  [7]BS_CF!$A:$IV</definedName>
    <definedName name="_bdm.D55F7F7C00DA48A493823D53EE3B3D6A.edm" hidden="1">[4]ACV_New_Product_Growth!$A:$IV</definedName>
    <definedName name="_bdm.DC2AE9D32B324418952700C0FC5881DA.edm" hidden="1">'[6]Org Sales Growth'!$A:$IV</definedName>
    <definedName name="_bdm.DCC2EBBBBB4F4F3B806A2FB686AA0F22.edm" hidden="1">[8]CSD_BEER_Demand_Elasticity!$A:$IV</definedName>
    <definedName name="_bdm.E028980278054C7BB954C6C5DE055D3F.edm" hidden="1">[6]TUPNA_Old_Trends!$A:$IV</definedName>
    <definedName name="_bdm.E42FFF4F2F604BCDB57539E4097CE728.edm" hidden="1" xml:space="preserve">  [7]BS_CF!$A:$IV</definedName>
    <definedName name="_bdm.E77F77FFFDE44366B69EDE61AF196E21.edm" hidden="1">'[6]SLDS Category Mix'!$A:$IV</definedName>
    <definedName name="_bdm.EA3BF679C40A4929B98CE6C24BA824F4.edm" hidden="1">'[8]Leverage_HPC Chart'!$A:$IV</definedName>
    <definedName name="_bdm.EA5A43FB4BA84D74BB9331A884DFBCCE.edm" hidden="1">[6]NAmer_Germ_Drag!$A:$IV</definedName>
    <definedName name="_bdm.EBD055E8711D41779CA5FAB70BE427C2.edm" hidden="1">[6]RevMSvsConsensus!$A:$IV</definedName>
    <definedName name="_bdm.ED3F0BDD4FF04E35A3550535DB4DBC27.edm" hidden="1">'[4]Hair Care Dollar Share'!$A:$IV</definedName>
    <definedName name="_bdm.ED8B8E9AA49442F8926C4459F7E654B7.edm" hidden="1">'[6]GermOrgSales_Euro Margins'!$A:$IV</definedName>
    <definedName name="_bdm.EDAAC595A88F41CD897215089EE1CD64.edm" hidden="1">'[6]EM Growth'!$A:$IV</definedName>
    <definedName name="_bdm.F094B5DBEC714146B9BA833D84DDF9EB.edm" localSheetId="4" hidden="1">'Financial Statements'!$A$129:$O$161</definedName>
    <definedName name="_bdm.F3BA2F29C3364FB1991C362EA5F9BE54.edm" hidden="1">'[4]GM Forecast'!$A:$IV</definedName>
    <definedName name="_bdm.F510911558094C92A8D43AFEF6E51F82.edm" hidden="1">'[4]ACV Topline Org Growth Bar'!$A:$IV</definedName>
    <definedName name="_bdm.F5E8C3994EA6404AB249FA098EFEF0DF.edm" hidden="1" xml:space="preserve">  [7]BS_CF!$A:$IV</definedName>
    <definedName name="_bdm.F6894AB6A7EA4C44A714722F3300564F.edm" hidden="1" xml:space="preserve">  [7]BS_CF!$A:$IV</definedName>
    <definedName name="_bdm.F8C05F61F10E438BB46F29AD822B772C.edm" localSheetId="4" hidden="1">'Financial Statements'!$A$4:$O$76</definedName>
    <definedName name="_bdm.FBF11188945645068E7DC3B4FF649052.edm" hidden="1">'[6]Active-Org Sales Gap'!$A:$IV</definedName>
    <definedName name="_bdm.FEBB30D051B642BA840D40ED6CB8EDA2.edm" hidden="1" xml:space="preserve">  [7]CCE!$A:$IV</definedName>
    <definedName name="_DPS01">[14]WELLA_YEAR!$G$25</definedName>
    <definedName name="_DPS02">[14]WELLA_YEAR!$I$25</definedName>
    <definedName name="_DPS03">[14]WELLA_YEAR!$K$25</definedName>
    <definedName name="_DPS04">[14]WELLA_YEAR!$M$25</definedName>
    <definedName name="_DPS05">[14]WELLA_YEAR!$O$25</definedName>
    <definedName name="_DPS06">[14]WELLA_YEAR!$Q$25</definedName>
    <definedName name="_DPS07">[14]WELLA_YEAR!$S$25</definedName>
    <definedName name="_EPS01">'[15]P&amp;L'!$G$25</definedName>
    <definedName name="_EPS02">'[15]P&amp;L'!$I$25</definedName>
    <definedName name="_EPS03">'[15]P&amp;L'!$K$25</definedName>
    <definedName name="_EPS04">'[15]P&amp;L'!$M$25</definedName>
    <definedName name="_EPS05">'[16]P&amp;L'!$O$35</definedName>
    <definedName name="_EPS06">'[16]P&amp;L'!$Q$35</definedName>
    <definedName name="_fcf05">'[18]Cash Flow'!$R$53</definedName>
    <definedName name="_fcf98">'[18]Cash Flow'!$H$53</definedName>
    <definedName name="_fcf99">'[18]Cash Flow'!$I$53</definedName>
    <definedName name="_FY00">[2]WY!$BF$2:$BF$697</definedName>
    <definedName name="_FY01">[2]WY!$AZ$2:$AZ$697</definedName>
    <definedName name="_FY02">[2]WY!$AT$2:$AT$697</definedName>
    <definedName name="_FY03">[2]WY!$AN$2:$AN$697</definedName>
    <definedName name="_FY92">[2]WY!$DB$2:$DB$697</definedName>
    <definedName name="_FY93">[2]WY!$CV$2:$CV$697</definedName>
    <definedName name="_FY94">[2]WY!$CP$2:$CP$697</definedName>
    <definedName name="_FY95">[2]WY!$CJ$2:$CJ$697</definedName>
    <definedName name="_FY96">[2]WY!$CD$2:$CD$697</definedName>
    <definedName name="_FY97">[2]WY!$BX$2:$BX$697</definedName>
    <definedName name="_FY98">[2]WY!$BR$2:$BR$697</definedName>
    <definedName name="_FY99">[2]WY!$BL$2:$BL$697</definedName>
    <definedName name="_Order1">0</definedName>
    <definedName name="_pe2" hidden="1">{"income",#N/A,FALSE,"K";"cashflow",#N/A,FALSE,"K";"balances",#N/A,FALSE,"K";"ratios",#N/A,FALSE,"K"}</definedName>
    <definedName name="_reg1">IF([20]BarChart!$B$13=FALSE,"",INDIRECT([20]settings!$I$3))</definedName>
    <definedName name="_reg2">IF([20]BarChart!$B$14=FALSE,"",INDIRECT([20]settings!$I$4))</definedName>
    <definedName name="_reg3">INDIRECT([20]settings!$I$5)</definedName>
    <definedName name="_reg4">INDIRECT([20]settings!$I$6)</definedName>
    <definedName name="_reg5">INDIRECT([20]settings!$I$7)</definedName>
    <definedName name="_reg6">INDIRECT([20]settings!$I$8)</definedName>
    <definedName name="_reg7">INDIRECT([20]settings!$I$9)</definedName>
    <definedName name="_ROE01">[16]Ratios!$E$14</definedName>
    <definedName name="_ROE02">[16]Ratios!$F$14</definedName>
    <definedName name="_ROE03">[16]Ratios!$G$14</definedName>
    <definedName name="_ROE04">[16]Ratios!$H$14</definedName>
    <definedName name="_ROE05">[16]Ratios!$I$14</definedName>
    <definedName name="_ROE06">[16]Ratios!$J$14</definedName>
    <definedName name="_tes2" hidden="1">{"quarter",#N/A,FALSE,"MOB"}</definedName>
    <definedName name="ab"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f_pt">[21]D!$D$26</definedName>
    <definedName name="Actual" hidden="1">{#N/A,#N/A,TRUE,"Historicals";#N/A,#N/A,TRUE,"Charts";#N/A,#N/A,TRUE,"Forecasts"}</definedName>
    <definedName name="ACV">[22]Industry_NetDebt_EBITDA!$A$13,[22]Industry_NetDebt_EBITDA!$A$14,[22]Industry_NetDebt_EBITDA!$A$16,[22]Industry_NetDebt_EBITDA!$A$20,[22]Industry_NetDebt_EBITDA!$A$17,[22]Industry_NetDebt_EBITDA!$A$18,[22]Industry_NetDebt_EBITDA!$A$23,[22]Industry_NetDebt_EBITDA!$A$22,[22]Industry_NetDebt_EBITDA!$A$24,[22]Industry_NetDebt_EBITDA!$A$25,[22]Industry_NetDebt_EBITDA!$A$12</definedName>
    <definedName name="AdditionalInstructions">IndexInformation!$B$42</definedName>
    <definedName name="Address" localSheetId="0">ImportantDisclosures!$A$2:$A$2</definedName>
    <definedName name="adfafsdf">INDEX(MktCapLst,[23]Val_MW!$Y$1)</definedName>
    <definedName name="adfs">INDEX(MktCapLst,[23]Val_MW!$Y$1)</definedName>
    <definedName name="AM">[22]Industry_NetDebt_EBITDA!$A$12,[22]Industry_NetDebt_EBITDA!$A$14,[22]Industry_NetDebt_EBITDA!$A$16,[22]Industry_NetDebt_EBITDA!$A$20,[22]Industry_NetDebt_EBITDA!$A$17,[22]Industry_NetDebt_EBITDA!$A$23,[22]Industry_NetDebt_EBITDA!$A$22,[22]Industry_NetDebt_EBITDA!$A$18,[22]Industry_NetDebt_EBITDA!$A$21,[22]Industry_NetDebt_EBITDA!$A$24,[22]Industry_NetDebt_EBITDA!$A$13</definedName>
    <definedName name="ANA" localSheetId="8">ModPubIndex!$A$7</definedName>
    <definedName name="anscount" hidden="1">1</definedName>
    <definedName name="asdfasd" hidden="1">{#N/A,#N/A,FALSE,"Earnings";#N/A,#N/A,FALSE,"Overview";#N/A,#N/A,FALSE,"Summary";#N/A,#N/A,FALSE,"Summary II";#N/A,#N/A,FALSE,"R&amp;D";#N/A,#N/A,FALSE,"R&amp;D Forecast";#N/A,#N/A,FALSE,"Tax Adj";#N/A,#N/A,FALSE,"Goodwill";#N/A,#N/A,FALSE,"FX ";#N/A,#N/A,FALSE,"Consolidation";#N/A,#N/A,FALSE,"Provisions"}</definedName>
    <definedName name="assets">[2]WY!$D$520:$EG$520</definedName>
    <definedName name="Authors" localSheetId="0">ImportantDisclosures!$A$7</definedName>
    <definedName name="Authors" localSheetId="7">IndexInformation!$B$18</definedName>
    <definedName name="Avg">"Avg"</definedName>
    <definedName name="B11_dataseries1">OFFSET([5]B1070!$D$14,0,0,COUNTA([5]B1070!$D$14:$D$33),1)</definedName>
    <definedName name="B11_xaxisseries1">OFFSET([5]B1070!$C$14,0,0,COUNTA([5]B1070!$C$14:$C$33),1)</definedName>
    <definedName name="balance">[2]WY!$A$483:$X$558</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eta">'[22]Valuation-DCF'!$C$37</definedName>
    <definedName name="BEVERAGEANALYSIS">'[25]Raw Data'!$B$4:$W$17</definedName>
    <definedName name="bong_pt">[21]D!$D$41</definedName>
    <definedName name="BRO" localSheetId="8">ModPubIndex!$A$1</definedName>
    <definedName name="BS.CF">'[26]BOW Model'!$A$487:$AF$520</definedName>
    <definedName name="bussum">[27]Sheet1!$M$16:$S$34</definedName>
    <definedName name="Buttons" localSheetId="2">CircularReferenceAlert!$B$13:$B$15</definedName>
    <definedName name="cad_pt">[21]D!$D$7</definedName>
    <definedName name="CAPACITIES">'[28]TIN Model'!$A$4:$AD$34</definedName>
    <definedName name="cash_1q99">[29]Balance!$R$9</definedName>
    <definedName name="CENT">[22]Industry_NetDebt_EBITDA!$A$13,[22]Industry_NetDebt_EBITDA!$A$16,[22]Industry_NetDebt_EBITDA!$A$17,[22]Industry_NetDebt_EBITDA!$A$18,[22]Industry_NetDebt_EBITDA!$A$21,[22]Industry_NetDebt_EBITDA!$A$22,[22]Industry_NetDebt_EBITDA!$A$23,[22]Industry_NetDebt_EBITDA!$A$24,[22]Industry_NetDebt_EBITDA!$A$14</definedName>
    <definedName name="ceps">[2]WY!$D$382:$EG$382</definedName>
    <definedName name="ceps_03">[30]B!$S$38</definedName>
    <definedName name="CEPS00">[14]WELLA_YEAR!$E$24</definedName>
    <definedName name="CEPS01">[14]WELLA_YEAR!$G$24</definedName>
    <definedName name="CEPS02">[14]WELLA_YEAR!$I$24</definedName>
    <definedName name="CEPS03">[14]WELLA_YEAR!$K$24</definedName>
    <definedName name="CEPS04">[14]WELLA_YEAR!$M$24</definedName>
    <definedName name="CEPS05">[14]WELLA_YEAR!$O$24</definedName>
    <definedName name="CEPS06">[14]WELLA_YEAR!$Q$24</definedName>
    <definedName name="CEPS07">[14]WELLA_YEAR!$S$24</definedName>
    <definedName name="CEPS98">[14]WELLA_YEAR!$B$24</definedName>
    <definedName name="CEPS99">[14]WELLA_YEAR!$C$24</definedName>
    <definedName name="cereal1">[24]annual!$A$444:$AF$479</definedName>
    <definedName name="CF">'[28]TIN Model'!$A$488:$AD$546</definedName>
    <definedName name="Change">[31]Stats!$D$37:$Q$38</definedName>
    <definedName name="CHD">[22]Industry_NetDebt_EBITDA!$A$12,[22]Industry_NetDebt_EBITDA!$A$18,[22]Industry_NetDebt_EBITDA!$A$20,[22]Industry_NetDebt_EBITDA!$A$17,[22]Industry_NetDebt_EBITDA!$A$22,[22]Industry_NetDebt_EBITDA!$A$23,[22]Industry_NetDebt_EBITDA!$A$16</definedName>
    <definedName name="ChtPerf_AsBev">OFFSET([23]RankingBarCharts!$P$4,1,,COUNT([23]RankingBarCharts!$N$5:$N$150),1)</definedName>
    <definedName name="ChtPerf_AsFd">OFFSET([23]RankingBarCharts!$Q$4,1,,COUNT([23]RankingBarCharts!$N$5:$N$150),1)</definedName>
    <definedName name="ChtPerf_AsHPC">OFFSET([23]RankingBarCharts!$R$4,1,,COUNT([23]RankingBarCharts!$N$5:$N$150),1)</definedName>
    <definedName name="ChtPerf_AsTob">OFFSET([23]RankingBarCharts!$S$4,1,,COUNT([23]RankingBarCharts!$N$5:$N$150),1)</definedName>
    <definedName name="ChtPerf_EUBev">OFFSET([23]RankingBarCharts!$T$4,1,,COUNT([23]RankingBarCharts!$N$5:$N$150),1)</definedName>
    <definedName name="ChtPerf_EUFD">OFFSET([23]RankingBarCharts!$U$4,1,,COUNT([23]RankingBarCharts!$N$5:$N$150),1)</definedName>
    <definedName name="ChtPerf_EUHPC">OFFSET([23]RankingBarCharts!$V$4,1,,COUNT([23]RankingBarCharts!$N$5:$N$150),1)</definedName>
    <definedName name="ChtPerf_EUTob">OFFSET([23]RankingBarCharts!$W$4,1,,COUNT([23]RankingBarCharts!$N$5:$N$150),1)</definedName>
    <definedName name="ChtPerf_USBev">OFFSET([23]RankingBarCharts!$X$4,1,,COUNT([23]RankingBarCharts!$N$5:$N$150),1)</definedName>
    <definedName name="ChtPerf_USFd">OFFSET([23]RankingBarCharts!$Y$4,1,,COUNT([23]RankingBarCharts!$N$5:$N$150),1)</definedName>
    <definedName name="ChtPerf_USHPC">OFFSET([23]RankingBarCharts!$Z$4,1,,COUNT([23]RankingBarCharts!$N$5:$N$150),1)</definedName>
    <definedName name="ChtPerf_USTob">OFFSET([23]RankingBarCharts!$AA$4,1,,COUNT([23]RankingBarCharts!$N$5:$N$150),1)</definedName>
    <definedName name="ChtPerf_X">OFFSET([23]RankingBarCharts!$O$4,1,,COUNT([23]RankingBarCharts!$N$5:$N$150),1)</definedName>
    <definedName name="CHTT">[22]Industry_NetDebt_EBITDA!$A$16,[22]Industry_NetDebt_EBITDA!$A$14,[22]Industry_NetDebt_EBITDA!$A$17,[22]Industry_NetDebt_EBITDA!$A$23,[22]Industry_NetDebt_EBITDA!$A$22,[22]Industry_NetDebt_EBITDA!$A$18,[22]Industry_NetDebt_EBITDA!$A$24,[22]Industry_NetDebt_EBITDA!$A$21,[22]Industry_NetDebt_EBITDA!$A$15</definedName>
    <definedName name="Co_Name">OFFSET([20]mware!$A$1,5,0,[20]settings!$N$2)</definedName>
    <definedName name="COLUMNS">'[32]FINANCIAL STATEMENTS'!$B$1:$E$65536,'[32]FINANCIAL STATEMENTS'!$G$1:$J$65536,'[32]FINANCIAL STATEMENTS'!$L$1:$O$65536,'[32]FINANCIAL STATEMENTS'!$Q$1:$T$65536,'[32]FINANCIAL STATEMENTS'!$V$1:$Y$65536,'[32]FINANCIAL STATEMENTS'!$AK$1:$AN$65536</definedName>
    <definedName name="COLUMNS2">'[32]QTRLY - REGIONAL'!$B$1:$T$65536,'[32]QTRLY - REGIONAL'!$V$1:$Y$65536,'[32]QTRLY - REGIONAL'!$AA$1:$AD$65536,'[32]QTRLY - REGIONAL'!$AF$1:$AI$65536,'[32]QTRLY - REGIONAL'!$AU$1:$AX$65536</definedName>
    <definedName name="CopyrightStamp">ImportantDisclosures!$A$27</definedName>
    <definedName name="Core_High">OFFSET([23]CoreMetrics_MW!$AK$3,[23]CoreMetrics_MW!$AL$2,0,-[23]CoreMetrics_MW!$AL$2,1)</definedName>
    <definedName name="Core_Low">OFFSET([23]CoreMetrics_MW!$AJ$3,[23]CoreMetrics_MW!$AL$1,0,-[23]CoreMetrics_MW!$AL$1,1)</definedName>
    <definedName name="CoreValLCell">#N/A</definedName>
    <definedName name="Cost_of_equity">'[22]Valuation-DCF'!$C$38</definedName>
    <definedName name="Cost_of_preferred_stock">'[22]Valuation-DCF'!$C$39</definedName>
    <definedName name="COU" localSheetId="8">ModPubIndex!$A$5</definedName>
    <definedName name="CQEnd" localSheetId="7">IndexInformation!$B$31</definedName>
    <definedName name="csm_pt">[21]D!$D$27</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[2]WY!$D$420:$EG$420</definedName>
    <definedName name="danceps_eu00">[17]B!$R$49</definedName>
    <definedName name="danceps_eu01">[17]B!$T$49</definedName>
    <definedName name="danceps_eu02">[17]B!$V$49</definedName>
    <definedName name="danceps_eu03">[17]B!$X$49</definedName>
    <definedName name="danceps00">[17]B!$R$122</definedName>
    <definedName name="danceps01">[17]B!$T$122</definedName>
    <definedName name="danceps98">[17]B!$F$122</definedName>
    <definedName name="danceps99">[17]B!$L$122</definedName>
    <definedName name="dandps_eu00">[17]B!$R$50</definedName>
    <definedName name="dandps_eu01">[17]B!$T$50</definedName>
    <definedName name="dandps_eu02">[17]B!$V$50</definedName>
    <definedName name="dandps_eu03">[17]B!$X$50</definedName>
    <definedName name="dandps00">[17]B!$R$123</definedName>
    <definedName name="dandps01">[17]B!$T$123</definedName>
    <definedName name="dandps98">[17]B!$F$123</definedName>
    <definedName name="dandps99">[17]B!$L$123</definedName>
    <definedName name="daneps_eu00">[17]B!$R$45</definedName>
    <definedName name="daneps_eu01">[17]B!$T$45</definedName>
    <definedName name="daneps_eu02">[17]B!$V$45</definedName>
    <definedName name="daneps_eu03">[17]B!$X$45</definedName>
    <definedName name="daneps00">[17]B!$R$120</definedName>
    <definedName name="daneps01">[17]B!$T$120</definedName>
    <definedName name="daneps98">[17]B!$F$120</definedName>
    <definedName name="daneps99">[17]B!$L$120</definedName>
    <definedName name="danepseu_04">[33]B!$AH$45</definedName>
    <definedName name="danepseu_05">[17]B!$Z$45</definedName>
    <definedName name="dani_pt">[21]D!$D$28</definedName>
    <definedName name="dano_pt">[21]D!$D$8</definedName>
    <definedName name="data2" hidden="1">{"summary1",#N/A,FALSE,"K";"summary2",#N/A,FALSE,"K";"USmarket",#N/A,FALSE,"K";"USearnings",#N/A,FALSE,"K"}</definedName>
    <definedName name="data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ataseries4">OFFSET([34]c1!$G$12,0,0,COUNTA([34]c1!$G$12:$G$31),1)</definedName>
    <definedName name="Date" localSheetId="0">ImportantDisclosures!$A$8</definedName>
    <definedName name="days">[35]Financials!$D$96</definedName>
    <definedName name="DCF">[31]DCF!$B$2:$P$59</definedName>
    <definedName name="Deleted" localSheetId="7">IndexInformation!$B$27</definedName>
    <definedName name="Description" localSheetId="7">IndexInformation!$B$7</definedName>
    <definedName name="DEVELOPMENT">5</definedName>
    <definedName name="diffname" hidden="1">{"summary1",#N/A,FALSE,"K";"summary2",#N/A,FALSE,"K";"USmarket",#N/A,FALSE,"K";"USearnings",#N/A,FALSE,"K"}</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7">IndexInformation!$B$5</definedName>
    <definedName name="dps_03">[30]B!$S$40</definedName>
    <definedName name="dps_04">'[36]P&amp;L'!$O$29</definedName>
    <definedName name="DPS00">[14]WELLA_YEAR!$E$25</definedName>
    <definedName name="DRS_Balance">[37]Main!$A$180:$AE$212</definedName>
    <definedName name="DRS_Cash">[37]Main!$A$130</definedName>
    <definedName name="DRS_Earnings">[37]Main!$A$1</definedName>
    <definedName name="drtrt" hidden="1">[1]Aerospace!$A$342:$A$374</definedName>
    <definedName name="e">'[38]P&amp;L'!$F$5</definedName>
    <definedName name="EARN">'[28]TIN Model'!$A$182:$AD$236</definedName>
    <definedName name="EBIT">[19]WY!$AG$271:$HW$271</definedName>
    <definedName name="EBIT_00">'[39]P&amp;L'!$F$38</definedName>
    <definedName name="EBIT_01">'[39]P&amp;L'!$G$38</definedName>
    <definedName name="EBIT_02">'[39]P&amp;L'!$H$38</definedName>
    <definedName name="EBIT_03">'[39]P&amp;L'!$I$38</definedName>
    <definedName name="EBIT_04">'[39]P&amp;L'!$J$38</definedName>
    <definedName name="EBIT_05">'[39]P&amp;L'!$K$38</definedName>
    <definedName name="EBIT_06">'[39]P&amp;L'!$L$38</definedName>
    <definedName name="EBIT_07">'[39]P&amp;L'!$M$38</definedName>
    <definedName name="EBIT_08">'[39]P&amp;L'!$N$38</definedName>
    <definedName name="ebit_1998">[17]B!$F$97</definedName>
    <definedName name="EBIT_96">'[39]P&amp;L'!$B$38</definedName>
    <definedName name="EBIT_97">'[39]P&amp;L'!$C$38</definedName>
    <definedName name="EBIT_98">'[39]P&amp;L'!$D$38</definedName>
    <definedName name="EBIT_99">'[39]P&amp;L'!$E$38</definedName>
    <definedName name="ebit_plc_00">[40]D!$U$23</definedName>
    <definedName name="ebit_plc_01">[40]D!$AE$23</definedName>
    <definedName name="ebit_plc_02">[40]D!$AG$23</definedName>
    <definedName name="ebit00">'[41]Inc-Yr Summary'!$AC$27</definedName>
    <definedName name="ebit04">'[18]Income Statement'!$AN$19</definedName>
    <definedName name="ebit05">'[18]Income Statement'!$AO$19</definedName>
    <definedName name="ebit06">'[18]Income Statement'!$AP$19</definedName>
    <definedName name="EBIT07">[14]WELLA_YEAR!$S$6</definedName>
    <definedName name="ebit95">'[18]Income Statement'!$B$19</definedName>
    <definedName name="ebit96">'[18]Income Statement'!$C$19</definedName>
    <definedName name="ebit97">'[18]Income Statement'!$D$19</definedName>
    <definedName name="ebit98">'[18]Income Statement'!$I$19</definedName>
    <definedName name="ebit99">'[18]Income Statement'!$N$19</definedName>
    <definedName name="EBITDA_02">'[39]P&amp;L'!$H$29</definedName>
    <definedName name="ebitda_03">[30]B!$S$39</definedName>
    <definedName name="EBITDA_04">'[39]P&amp;L'!$J$29</definedName>
    <definedName name="EBITDA_05">'[39]P&amp;L'!$K$29</definedName>
    <definedName name="EBITDA_06">'[39]P&amp;L'!$L$29</definedName>
    <definedName name="EBITDA_07">'[39]P&amp;L'!$M$29</definedName>
    <definedName name="EBITDA_08">'[39]P&amp;L'!$N$29</definedName>
    <definedName name="EBITDA_98">'[39]P&amp;L'!$D$29</definedName>
    <definedName name="EBITDA_99">'[39]P&amp;L'!$E$29</definedName>
    <definedName name="EBITDA_CAL00">'[29]Inc-Yr Summary Calendar'!$AH$41</definedName>
    <definedName name="EBITDA_CAL01">'[29]Inc-Yr Summary Calendar'!$AI$41</definedName>
    <definedName name="EBITDA_CAL02">'[29]Inc-Yr Summary Calendar'!$AJ$41</definedName>
    <definedName name="EBITDA_CAL95">'[29]Inc-Yr Summary Calendar'!$I$41</definedName>
    <definedName name="EBITDA_CAL96">'[29]Inc-Yr Summary Calendar'!$O$41</definedName>
    <definedName name="EBITDA_CAL97">'[29]Inc-Yr Summary Calendar'!$U$41</definedName>
    <definedName name="EBITDA_CAL98">'[29]Inc-Yr Summary Calendar'!$AA$41</definedName>
    <definedName name="EBITDA_CAL99">'[29]Inc-Yr Summary Calendar'!$AG$41</definedName>
    <definedName name="ebitda_eu00">[17]B!$R$13</definedName>
    <definedName name="ebitda_eu01">[33]B!$X$13</definedName>
    <definedName name="ebitda_eu02">[33]B!$AD$13</definedName>
    <definedName name="ebitda_eu03">[17]B!$X$13</definedName>
    <definedName name="ebitda_eu04">[33]B!$AH$13</definedName>
    <definedName name="ebitda_eu98">[17]B!$F$13</definedName>
    <definedName name="ebitda_eu99">[17]B!$L$13</definedName>
    <definedName name="ebitda06">'[18]Income Statement'!$AP$44</definedName>
    <definedName name="EBITDA07">[14]WELLA_YEAR!$S$5</definedName>
    <definedName name="EBITDA94">'[42]Inc-Yr Summary'!$Z$46</definedName>
    <definedName name="EBITMargin00">[14]WELLA_YEAR!$E$7</definedName>
    <definedName name="EBITMargin01">[14]WELLA_YEAR!$G$7</definedName>
    <definedName name="EBITMargin02">[14]WELLA_YEAR!$I$7</definedName>
    <definedName name="EBITMargin03">[14]WELLA_YEAR!$K$7</definedName>
    <definedName name="EBITMargin04">[14]WELLA_YEAR!$M$7</definedName>
    <definedName name="EBITMargin05">[14]WELLA_YEAR!$O$7</definedName>
    <definedName name="EBITMargin06">[14]WELLA_YEAR!$Q$7</definedName>
    <definedName name="EBITMargin07">[14]WELLA_YEAR!$S$7</definedName>
    <definedName name="EBITMargin98">[14]WELLA_YEAR!$B$7</definedName>
    <definedName name="EBITMargin99">[14]WELLA_YEAR!$C$7</definedName>
    <definedName name="ebs_pt">[21]D!$D$40</definedName>
    <definedName name="EMAIL_ALERT" localSheetId="8">ModPubIndex!$A$10</definedName>
    <definedName name="EmailAlert" localSheetId="7">IndexInformation!$B$28</definedName>
    <definedName name="ENR">[22]Industry_NetDebt_EBITDA!$A$12,[22]Industry_NetDebt_EBITDA!$A$14,[22]Industry_NetDebt_EBITDA!$A$16,[22]Industry_NetDebt_EBITDA!$A$20,[22]Industry_NetDebt_EBITDA!$A$17,[22]Industry_NetDebt_EBITDA!$A$23,[22]Industry_NetDebt_EBITDA!$A$22,[22]Industry_NetDebt_EBITDA!$A$24,[22]Industry_NetDebt_EBITDA!$A$18</definedName>
    <definedName name="Enterprise_value">'[22]Valuation-DCF'!$G$56</definedName>
    <definedName name="eps_03">[17]B!$X$120</definedName>
    <definedName name="eps_05">[30]B!$W$31</definedName>
    <definedName name="EPS_CAL00">'[29]Inc-Yr Summary Calendar'!$AH$35</definedName>
    <definedName name="EPS_CAL01">'[29]Inc-Yr Summary Calendar'!$AI$35</definedName>
    <definedName name="EPS_CAL02">'[29]Inc-Yr Summary Calendar'!$AJ$35</definedName>
    <definedName name="EPS_CAL95">'[29]Inc-Yr Summary Calendar'!$I$35</definedName>
    <definedName name="EPS_CAL96">'[29]Inc-Yr Summary Calendar'!$O$35</definedName>
    <definedName name="EPS_CAL97">'[29]Inc-Yr Summary Calendar'!$U$35</definedName>
    <definedName name="EPS_CAL98">'[29]Inc-Yr Summary Calendar'!$AA$35</definedName>
    <definedName name="EPS_CAL99">'[29]Inc-Yr Summary Calendar'!$AG$35</definedName>
    <definedName name="eps_nv_eu_01">'[40]G-Euro'!$AB$53</definedName>
    <definedName name="eps_plc_01">[40]D!$AE$53</definedName>
    <definedName name="EPSord00">[14]WELLA_YEAR!$E$21</definedName>
    <definedName name="EPSord02">[14]WELLA_YEAR!$I$21</definedName>
    <definedName name="EPSord03">[14]WELLA_YEAR!$K$21</definedName>
    <definedName name="EPSord04">[14]WELLA_YEAR!$M$21</definedName>
    <definedName name="EPSord05">[14]WELLA_YEAR!$O$21</definedName>
    <definedName name="EPSord06">[14]WELLA_YEAR!$Q$21</definedName>
    <definedName name="EPSord07">[14]WELLA_YEAR!$S$21</definedName>
    <definedName name="EPSord98">[14]WELLA_YEAR!$B$21</definedName>
    <definedName name="EPSord99">[14]WELLA_YEAR!$C$21</definedName>
    <definedName name="EPSpref00">[14]WELLA_YEAR!$E$22</definedName>
    <definedName name="EPSpref01">[14]WELLA_YEAR!$G$22</definedName>
    <definedName name="EPSpref02">[14]WELLA_YEAR!$I$22</definedName>
    <definedName name="EPSpref03">[14]WELLA_YEAR!$K$22</definedName>
    <definedName name="EPSpref04">[14]WELLA_YEAR!$M$22</definedName>
    <definedName name="EPSpref05">[14]WELLA_YEAR!$O$22</definedName>
    <definedName name="EPSpref06">[14]WELLA_YEAR!$Q$22</definedName>
    <definedName name="EPSpref07">[14]WELLA_YEAR!$S$22</definedName>
    <definedName name="EPSpref98">[14]WELLA_YEAR!$B$22</definedName>
    <definedName name="EPSpref99">[14]WELLA_YEAR!$C$22</definedName>
    <definedName name="equity">[2]WY!$D$556:$EG$556</definedName>
    <definedName name="Equity_percent_of_total_capitalisation">'[22]Valuation-DCF'!$C$44</definedName>
    <definedName name="Equity_risk_premium">'[22]Valuation-DCF'!$C$36</definedName>
    <definedName name="eter" hidden="1">[1]Aerospace!$AJ$342:$AJ$355</definedName>
    <definedName name="ev">[2]WY!$D$425:$EG$425</definedName>
    <definedName name="EVA">[31]EVA!$B$2:$P$31</definedName>
    <definedName name="ExpandModel">[0]!ExpandModel</definedName>
    <definedName name="ExpandOutputs">[0]!ExpandOutputs</definedName>
    <definedName name="ExpandVPeriods">[0]!ExpandVPeriods</definedName>
    <definedName name="ExportFile">[0]!ExportFile</definedName>
    <definedName name="ｆ" hidden="1">"iQShowAnnual"</definedName>
    <definedName name="FCF">[43]L!$C$13:$P$20</definedName>
    <definedName name="fhrt" hidden="1">[1]Aerospace!$AL$342:$AL$355</definedName>
    <definedName name="FilterLst">[44]Inputs!$P$1:$P$30</definedName>
    <definedName name="FiveYearGrowthRate" localSheetId="7">IndexInformation!$B$16</definedName>
    <definedName name="fn">[11]Model_Template!$B$779</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Y00">[2]WY!$BF$2:$BF$1044</definedName>
    <definedName name="FY01_">[2]WY!$AZ$2:$AZ$1044</definedName>
    <definedName name="FY02_">[2]WY!$AT$2:$AT$1044</definedName>
    <definedName name="FY03_">[2]WY!$AN$2:$AN$1044</definedName>
    <definedName name="FY92_">[2]WY!$DB$2:$DB$1044</definedName>
    <definedName name="FY93_">[2]WY!$CV$2:$CV$1044</definedName>
    <definedName name="FY94_">[2]WY!$CP$2:$CP$1044</definedName>
    <definedName name="FY95_">[2]WY!$CJ$2:$CJ$1044</definedName>
    <definedName name="FY96_">[2]WY!$CD$2:$CD$1044</definedName>
    <definedName name="FY97_">[2]WY!$BX$2:$BX$1044</definedName>
    <definedName name="FY98_">[2]WY!$BR$2:$BR$1044</definedName>
    <definedName name="FY99_">[2]WY!$BL$2:$BL$1044</definedName>
    <definedName name="gearing_97">[45]D!$K$41</definedName>
    <definedName name="gearing_98">[17]G!$O$135</definedName>
    <definedName name="gearing_eu00">[17]G!$Q$54</definedName>
    <definedName name="germ">INDEX(MktCapLst,[23]Val_MW!$Y$1)</definedName>
    <definedName name="ghtrhy" hidden="1">[1]Aerospace!$R$342:$R$373</definedName>
    <definedName name="growth">[24]annual!$A$292:$R$335</definedName>
    <definedName name="HELE">[22]Industry_NetDebt_EBITDA!$A$18,[22]Industry_NetDebt_EBITDA!$A$16,[22]Industry_NetDebt_EBITDA!$A$12,[22]Industry_NetDebt_EBITDA!$A$23,[22]Industry_NetDebt_EBITDA!$A$22,[22]Industry_NetDebt_EBITDA!$A$17,[22]Industry_NetDebt_EBITDA!$A$14,[22]Industry_NetDebt_EBITDA!$A$15,[22]Industry_NetDebt_EBITDA!$A$21,[22]Industry_NetDebt_EBITDA!$A$13,[22]Industry_NetDebt_EBITDA!$A$19</definedName>
    <definedName name="help2">INDIRECT(ValShtNm&amp;"!"&amp;ADDRESS(4,COLUMN([23]ScatterCharts!$D$1:$D$65536))&amp;":"&amp; ADDRESS(ROW(INDIRECT(whynot)),COLUMN([23]ScatterCharts!$D$1:$D$65536)))</definedName>
    <definedName name="hey">OFFSET([6]L1071!$X$12,0,0,COUNTIF([6]L1071!$W$12:$W$1231,"&lt;&gt;false"),1)</definedName>
    <definedName name="HISTORY">'[28]TIN Model'!$A$641:$AD$648</definedName>
    <definedName name="HL" localSheetId="8">ModPubIndex!$A$8</definedName>
    <definedName name="HTML_CodePage" hidden="1">936</definedName>
    <definedName name="HTML_Description" hidden="1">"lin zijian"</definedName>
    <definedName name="HTML_Header" hidden="1">"现金流量表（全部投资）"</definedName>
    <definedName name="HTML_LineAfter" hidden="1">TRUE</definedName>
    <definedName name="HTML_Name" hidden="1">"linzijia"</definedName>
    <definedName name="HTML_OBDlg4" hidden="1">TRUE</definedName>
    <definedName name="HTML_PathFile" hidden="1">"C:\lin\bk\MyHTML.htm"</definedName>
    <definedName name="i" hidden="1">{"Qtr Op Mgd Q3",#N/A,FALSE,"Qtr-Op (Mng)";"Qtr Op Rpt Q3",#N/A,FALSE,"Qtr-Op (Rpt)";"Operating Vs Reported",#N/A,FALSE,"Rpt-Op Inc"}</definedName>
    <definedName name="ImportFile">[0]!ImportFile</definedName>
    <definedName name="IND" localSheetId="8">ModPubIndex!$A$9</definedName>
    <definedName name="Industry" localSheetId="0">ImportantDisclosures!$A$12</definedName>
    <definedName name="industry1">OFFSET([20]mware!$A$1,[20]settings!$N$7,[20]settings!$N$16-1,[20]settings!$N$2)</definedName>
    <definedName name="IndustryId">IndexInformation!$B$40</definedName>
    <definedName name="IndustryRating" localSheetId="0">ImportantDisclosures!$A$13</definedName>
    <definedName name="interest_01">'[46]P&amp;L'!$O$20</definedName>
    <definedName name="interest_02">'[46]P&amp;L'!$Q$20</definedName>
    <definedName name="interest_03">'[46]P&amp;L'!$S$20</definedName>
    <definedName name="interest_98">[17]B!$F$106</definedName>
    <definedName name="intexp">[2]WY!$D$351:$EG$351</definedName>
    <definedName name="IntOptions">[47]Storage!$BR$3:$BR$5</definedName>
    <definedName name="Ip_Factset">OFFSET([23]Inputs!$G$2,,,COUNTA([23]Inputs!$G$2:$G$164),1)</definedName>
    <definedName name="Ip_Ind">OFFSET([23]Inputs!$F$2,,,COUNTA([23]Inputs!$F$2:$F$164),1)</definedName>
    <definedName name="Ip_Index">OFFSET([23]Inputs!$B$2,,,COUNT([23]Inputs!$B$2:$B$164),1)</definedName>
    <definedName name="Ip_Region">OFFSET([23]Inputs!$E$2,,,COUNTA([23]Inputs!$E$2:$E$164),1)</definedName>
    <definedName name="Ip_Ticker">OFFSET([23]Inputs!$C$2,,,COUNTA([23]Inputs!$C$2:$C$164),1)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BOTTOM_UP" hidden="1">"c5489"</definedName>
    <definedName name="IQ_EPS_EST_BOTTOM_UP_THOM" hidden="1">"c5647"</definedName>
    <definedName name="IQ_EPS_EST_REUT" hidden="1">"c5453"</definedName>
    <definedName name="IQ_EPS_EST_THOM" hidden="1">"c5290"</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THOM" hidden="1">"c5132"</definedName>
    <definedName name="IQ_EST_ACT_OPER_INC" hidden="1">"c1694"</definedName>
    <definedName name="IQ_EST_ACT_OPER_INC_THOM" hidden="1">"c5118"</definedName>
    <definedName name="IQ_EST_ACT_PRETAX_INC" hidden="1">"c1701"</definedName>
    <definedName name="IQ_EST_ACT_PRETAX_INC_THOM" hidden="1">"c5125"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I_DIFF" hidden="1">"c1885"</definedName>
    <definedName name="IQ_EST_NI_DIFF_THOM" hidden="1">"c5198"</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TARGET" hidden="1">"c82"</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_THOM" hidden="1">"c5299"</definedName>
    <definedName name="IQ_REVENUE_EST" hidden="1">"c1126"</definedName>
    <definedName name="IQ_REVENUE_EST_REUT" hidden="1">"c3634"</definedName>
    <definedName name="IQ_REVENUE_EST_THOM" hidden="1">"c3652"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39745.4187268519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ustname" hidden="1">{"summary1",#N/A,FALSE,"K";"summary2",#N/A,FALSE,"K";"USmarket",#N/A,FALSE,"K";"USearnings",#N/A,FALSE,"K"}</definedName>
    <definedName name="KeepVersions" localSheetId="7">IndexInformation!$B$8</definedName>
    <definedName name="KelloggUS">[24]annual!$A$490:$AF$519</definedName>
    <definedName name="KKK">'[48]P&amp;L'!$N$8</definedName>
    <definedName name="labels">OFFSET([20]settings!$AG$1,1,0,[20]settings!$N$2)</definedName>
    <definedName name="LanguageCode">IndexInformation!$B$38</definedName>
    <definedName name="LastCell" localSheetId="0">ImportantDisclosures!$A$22</definedName>
    <definedName name="lastregression"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Latest_net_debt">'[22]Valuation-DCF'!$G$46</definedName>
    <definedName name="liab">[2]WY!$D$555:$EG$555</definedName>
    <definedName name="lindt_pt">[21]D!$D$29</definedName>
    <definedName name="Linking_1">'Financial Statements'!$A$4:$AX$76</definedName>
    <definedName name="Linking_10">'Financial Statements'!$A$92:$AS$126</definedName>
    <definedName name="Linking_11">'Financial Statements'!$A$129:$AS$161</definedName>
    <definedName name="Linking_13">'Financial Statements'!$A$92:$AI$126</definedName>
    <definedName name="Linking_14">'Financial Statements'!$A$129:$AI$161</definedName>
    <definedName name="Linking_2">'Financial Statements'!$A$92:$AX$126</definedName>
    <definedName name="Linking_3">'Financial Statements'!$A$129:$AX$169</definedName>
    <definedName name="Linking_4">'Financial Statements'!$A$4:$AN$76</definedName>
    <definedName name="Linking_5">'Financial Statements'!$A$92:$AN$126</definedName>
    <definedName name="Linking_6">'Financial Statements'!$A$129:$AN$161</definedName>
    <definedName name="Linking_9">'Financial Statements'!$A$4:$AI$76</definedName>
    <definedName name="Linking_Range_15">'Financial Statements'!$A$4:$Y$76</definedName>
    <definedName name="Linking_Range_16">'Financial Statements'!$A$92:$Y$126</definedName>
    <definedName name="Linking_Range_17">'Financial Statements'!$A$129:$Y$161</definedName>
    <definedName name="Linking_Range_3">'Financial Statements'!$A$4:$T$76</definedName>
    <definedName name="Linking_Range_4">'Financial Statements'!$A$92:$T$126</definedName>
    <definedName name="Linking_Range_5">'Financial Statements'!$A$129:$T$161</definedName>
    <definedName name="List_of_sheetnames">OFFSET([20]master!$E$2,0,0,1,[20]settings!$N$13)</definedName>
    <definedName name="Long_term_growth">'[22]Valuation-DCF'!$G$32</definedName>
    <definedName name="LT_Debt_1q99">[29]Balance!$R$28</definedName>
    <definedName name="MacroVersion" localSheetId="7">IndexInformation!$B$1</definedName>
    <definedName name="MACRS_schedule">[49]Analysis!$C$2</definedName>
    <definedName name="MACRSoptions">[49]MACRS!$C$4:$C$8</definedName>
    <definedName name="Marginal_tax_rate">'[22]Valuation-DCF'!$C$34</definedName>
    <definedName name="Market_cap_of_equity">'[22]Valuation-DCF'!$C$40</definedName>
    <definedName name="Market_cap_of_preferred">'[22]Valuation-DCF'!$C$41</definedName>
    <definedName name="MaxChange" localSheetId="2">CircularReferenceAlert!$B$9</definedName>
    <definedName name="MaxIterations" localSheetId="2">CircularReferenceAlert!$B$8</definedName>
    <definedName name="me">"Button 5"</definedName>
    <definedName name="metric1">OFFSET([20]settings!$AM$1,1,0,[20]settings!$N$2)</definedName>
    <definedName name="metric2">OFFSET([20]settings!$AN$1,1,0,[20]settings!$N$2)</definedName>
    <definedName name="Minorities00">[14]WELLA_YEAR!$E$14</definedName>
    <definedName name="Minorities01">[14]WELLA_YEAR!$G$14</definedName>
    <definedName name="Minorities02">[14]WELLA_YEAR!$I$14</definedName>
    <definedName name="Minorities03">[14]WELLA_YEAR!$K$14</definedName>
    <definedName name="Minorities04">[14]WELLA_YEAR!$M$14</definedName>
    <definedName name="Minorities05">[14]WELLA_YEAR!$O$14</definedName>
    <definedName name="Minorities06">[14]WELLA_YEAR!$Q$14</definedName>
    <definedName name="Minorities07">[14]WELLA_YEAR!$S$14</definedName>
    <definedName name="Minorities98">[14]WELLA_YEAR!$B$14</definedName>
    <definedName name="Minorities99">[14]WELLA_YEAR!$C$14</definedName>
    <definedName name="MktCap">INDEX(MktCapLst,[23]Val_MW!$Y$1)</definedName>
    <definedName name="MktCapLst">[23]Inputs!$K$2:$K$10</definedName>
    <definedName name="ModelPrice" localSheetId="0">ImportantDisclosures!$A$14</definedName>
    <definedName name="MtCap">10000000000</definedName>
    <definedName name="Multiplier" localSheetId="7">IndexInformation!$B$35</definedName>
    <definedName name="multSecurities_L">[50]MultipleSecurities!$A$2:$A$17</definedName>
    <definedName name="mv">[2]WY!$D$424:$EG$424</definedName>
    <definedName name="mwaremetrics">OFFSET([20]mware!$A$5,0,0,1,[20]settings!$N$3)</definedName>
    <definedName name="ndfas" hidden="1">{#N/A,#N/A,FALSE,"COVER";#N/A,#N/A,FALSE,"VALUATION";#N/A,#N/A,FALSE,"FORECAST";#N/A,#N/A,FALSE,"FY ANALYSIS ";#N/A,#N/A,FALSE," HY ANALYSIS"}</definedName>
    <definedName name="nes_pt">[21]D!$D$9</definedName>
    <definedName name="Net_debt_total_capitalisation">'[22]Valuation-DCF'!$C$46</definedName>
    <definedName name="net_profit_98">[30]B!$I$28</definedName>
    <definedName name="netdebt">[2]WY!$D$423:$EG$423</definedName>
    <definedName name="NetDebt_02">'[51]Ratios, Margins &amp; Multiples'!$I$36</definedName>
    <definedName name="NetIncome_00">'[39]P&amp;L'!$F$57</definedName>
    <definedName name="NetIncome_01">'[39]P&amp;L'!$G$57</definedName>
    <definedName name="NetIncome_02">'[39]P&amp;L'!$H$57</definedName>
    <definedName name="NetIncome_03">'[39]P&amp;L'!$I$57</definedName>
    <definedName name="NetIncome_04">'[39]P&amp;L'!$J$57</definedName>
    <definedName name="NetIncome_05">'[39]P&amp;L'!$K$57</definedName>
    <definedName name="NetIncome_06">'[39]P&amp;L'!$L$57</definedName>
    <definedName name="NetIncome_07">'[39]P&amp;L'!$M$57</definedName>
    <definedName name="NetIncome_08">'[39]P&amp;L'!$N$57</definedName>
    <definedName name="NetIncome_96">'[39]P&amp;L'!$B$57</definedName>
    <definedName name="NetIncome_97">'[39]P&amp;L'!$C$57</definedName>
    <definedName name="NetIncome_98">'[39]P&amp;L'!$D$57</definedName>
    <definedName name="NetIncome_99">'[39]P&amp;L'!$E$57</definedName>
    <definedName name="Netincome00">[14]WELLA_YEAR!$E$15</definedName>
    <definedName name="Netincome01">[14]WELLA_YEAR!$G$15</definedName>
    <definedName name="Netincome02">[14]WELLA_YEAR!$I$15</definedName>
    <definedName name="Netincome03">[14]WELLA_YEAR!$K$15</definedName>
    <definedName name="Netincome04">[14]WELLA_YEAR!$M$15</definedName>
    <definedName name="Netincome05">[14]WELLA_YEAR!$O$15</definedName>
    <definedName name="Netincome06">[14]WELLA_YEAR!$Q$15</definedName>
    <definedName name="Netincome07">[14]WELLA_YEAR!$S$15</definedName>
    <definedName name="Netincome98">[14]WELLA_YEAR!$B$15</definedName>
    <definedName name="Netincome99">[14]WELLA_YEAR!$C$15</definedName>
    <definedName name="nEW" hidden="1">{#N/A,#N/A,TRUE,"Historicals";#N/A,#N/A,TRUE,"Charts";#N/A,#N/A,TRUE,"Forecasts"}</definedName>
    <definedName name="next"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xt_regression" hidden="1">{"summary1",#N/A,FALSE,"K";"summary2",#N/A,FALSE,"K";"USmarket",#N/A,FALSE,"K";"USearnings",#N/A,FALSE,"K"}</definedName>
    <definedName name="next2">INDEX(MktCapLst,[23]Val_MW!$Y$1)</definedName>
    <definedName name="nextregression">ADDRESS(COUNT([23]ScatterCharts!$A$5:$A$201)+3,COUNTA([23]ScatterCharts!$A$4:$C$4),1,,ValShtNm)</definedName>
    <definedName name="NextYearEPS" localSheetId="7">IndexInformation!$B$13</definedName>
    <definedName name="NextYearTotalRevenue" localSheetId="7">IndexInformation!$B$12</definedName>
    <definedName name="NextYearTotalRevenueActual" localSheetId="7">IndexInformation!$B$33</definedName>
    <definedName name="nn">INDEX(MktCapLst,[23]Val_MW!$Y$1)</definedName>
    <definedName name="No_of_shares_latest">'[22]Valuation-DCF'!$G$45</definedName>
    <definedName name="Note_Pay_1q99">[29]Balance!$R$21</definedName>
    <definedName name="NTFLabels">[47]Storage!$BR$10:$BR$11</definedName>
    <definedName name="numi_pt">[21]D!$D$30</definedName>
    <definedName name="NVCURR">[52]I!$B$1:$U$51</definedName>
    <definedName name="o" hidden="1">{"Pulp Production",#N/A,FALSE,"Pulp";"Pulp Earnings",#N/A,FALSE,"Pulp"}</definedName>
    <definedName name="ObjectType">IndexInformation!$B$37</definedName>
    <definedName name="Op_profit_01">'[53]Income-Segment'!$BD$25</definedName>
    <definedName name="Op_profit_02">'[53]Income-Segment'!$BE$25</definedName>
    <definedName name="Op_profit00">'[53]Income-Segment'!$BC$25</definedName>
    <definedName name="Op_profit03">'[53]Income-Segment'!$BF$25</definedName>
    <definedName name="Op_profit96">'[53]Income-Segment'!$AD$25</definedName>
    <definedName name="Op_profit97">'[53]Income-Segment'!$AN$25</definedName>
    <definedName name="Op_profit98">'[53]Income-Segment'!$AS$25</definedName>
    <definedName name="Op_profit99">'[53]Income-Segment'!$AX$25</definedName>
    <definedName name="ordshares00">[14]WELLA_YEAR!$E$18</definedName>
    <definedName name="ordshares01">[14]WELLA_YEAR!$G$18</definedName>
    <definedName name="ordshares02">[14]WELLA_YEAR!$I$18</definedName>
    <definedName name="ordshares03">[14]WELLA_YEAR!$K$18</definedName>
    <definedName name="ordshares04">[14]WELLA_YEAR!$M$18</definedName>
    <definedName name="ordshares05">[14]WELLA_YEAR!$O$18</definedName>
    <definedName name="ordshares06">[14]WELLA_YEAR!$Q$18</definedName>
    <definedName name="ordshares07">[14]WELLA_YEAR!$S$18</definedName>
    <definedName name="ordshares98">[14]WELLA_YEAR!$B$18</definedName>
    <definedName name="ordshares99">[14]WELLA_YEAR!$C$18</definedName>
    <definedName name="orkla_pt">[21]D!$D$42</definedName>
    <definedName name="P_L">[1]Tables!$X$256:$AN$276</definedName>
    <definedName name="PAGE2A">[24]annual!$A$159:$P$170</definedName>
    <definedName name="PAGE3">[24]annual!$A$187:$P$232</definedName>
    <definedName name="PAGE4">[24]annual!$A$235:$P$288</definedName>
    <definedName name="PAGE5">[24]annual!$A$292:$P$327</definedName>
    <definedName name="PANA" localSheetId="8">ModPubIndex!$A$11</definedName>
    <definedName name="parm_pt">[21]D!$D$31</definedName>
    <definedName name="PathName" localSheetId="7">IndexInformation!$B$25</definedName>
    <definedName name="PBH">[22]Industry_NetDebt_EBITDA!$A$16,[22]Industry_NetDebt_EBITDA!$A$15,[22]Industry_NetDebt_EBITDA!$A$12,[22]Industry_NetDebt_EBITDA!$A$17,[22]Industry_NetDebt_EBITDA!$A$23,[22]Industry_NetDebt_EBITDA!$A$22,[22]Industry_NetDebt_EBITDA!$A$18,[22]Industry_NetDebt_EBITDA!$A$24,[22]Industry_NetDebt_EBITDA!$A$21</definedName>
    <definedName name="Perf_High">OFFSET([23]Perf_MW!$AK$3,[23]Perf_MW!$AK$2,,-[23]Perf_MW!$AK$2)</definedName>
    <definedName name="Perf_low">OFFSET([23]Perf_MW!$AJ$3,[23]Perf_MW!$AK$1,,-[23]Perf_MW!$AK$1)</definedName>
    <definedName name="Performance">'[54]Quarterly Projection'!$AM$4:$AW$78</definedName>
    <definedName name="Post_tax_cost_of_debt">'[22]Valuation-DCF'!$C$35</definedName>
    <definedName name="Preferred_percent_of_total_capitalisation">'[22]Valuation-DCF'!$C$45</definedName>
    <definedName name="prefshares00">[14]WELLA_YEAR!$E$19</definedName>
    <definedName name="prefshares01">[14]WELLA_YEAR!$G$19</definedName>
    <definedName name="prefshares02">[14]WELLA_YEAR!$I$19</definedName>
    <definedName name="prefshares03">[14]WELLA_YEAR!$K$19</definedName>
    <definedName name="prefshares04">[14]WELLA_YEAR!$M$19</definedName>
    <definedName name="prefshares05">[14]WELLA_YEAR!$O$19</definedName>
    <definedName name="prefshares06">[14]WELLA_YEAR!$Q$19</definedName>
    <definedName name="prefshares07">[14]WELLA_YEAR!$S$19</definedName>
    <definedName name="prefshares98">[14]WELLA_YEAR!$B$19</definedName>
    <definedName name="prefshares99">[14]WELLA_YEAR!$C$19</definedName>
    <definedName name="PRICE">[24]annual!$E$127</definedName>
    <definedName name="_xlnm.Print_Area" localSheetId="3">Cover!$A$1:$L$39</definedName>
    <definedName name="_xlnm.Print_Area" localSheetId="4">'Financial Statements'!$A$4:$AI$76,'Financial Statements'!$A$92:$AI$126,'Financial Statements'!$A$129:$AI$161</definedName>
    <definedName name="_xlnm.Print_Area">[55]CENMODEL!#REF!</definedName>
    <definedName name="_xlnm.Print_Titles" localSheetId="4">'Financial Statements'!$A:$B,'Financial Statements'!$1:$2</definedName>
    <definedName name="_xlnm.Print_Titles">#REF!</definedName>
    <definedName name="Private_Label">OFFSET([4]Private_Label!$Z$12,0,0,COUNTIF([4]Private_Label!$Y$12:$Y$1231,"&lt;&gt;false"),1)</definedName>
    <definedName name="PRODPRIX">'[28]TIN Model'!$A$37:$AD$97</definedName>
    <definedName name="PRODUCT" localSheetId="8">ModPubIndex!$A$6</definedName>
    <definedName name="ProImportExport.ImportFile">[0]!ProImportExport.ImportFile</definedName>
    <definedName name="ProImportExport.SaveNewFile">[0]!ProImportExport.SaveNewFile</definedName>
    <definedName name="Projected_depreciation_percent_PPE">'[22]Valuation-DCF'!$L$34</definedName>
    <definedName name="Projected_EBITDA_margin">'[22]Valuation-DCF'!$L$32</definedName>
    <definedName name="Projected_NWI_percent_of_sales">'[22]Valuation-DCF'!$L$33</definedName>
    <definedName name="Projected_sales_growth">'[22]Valuation-DCF'!$L$31</definedName>
    <definedName name="ProjectName">{"Client Name or Project Name"}</definedName>
    <definedName name="PSYM" localSheetId="8">ModPubIndex!$A$4</definedName>
    <definedName name="PUB_FileID" hidden="1">"L10003649.xls"</definedName>
    <definedName name="PUB_UserID" hidden="1">"MAYERX"</definedName>
    <definedName name="PublishDate" localSheetId="7">IndexInformation!$B$2</definedName>
    <definedName name="q" hidden="1">{"Qtr Op Mgd Q2",#N/A,FALSE,"Qtr-Op (Mng)";"Qtr Op Rpt Q2",#N/A,FALSE,"Qtr-Op (Rpt)";"Operating Vs Reported",#N/A,FALSE,"Rpt-Op Inc"}</definedName>
    <definedName name="QIncome_1999">[1]Quarterly!$DE$1:$DQ$45</definedName>
    <definedName name="QIncome_2000">[1]Quarterly!$CM$1:$CY$45</definedName>
    <definedName name="Quarterly___Annual__Free__Cash_Position___MM">[37]Quarterly!$A$124</definedName>
    <definedName name="Quarterly_Balance_Sheet">[37]Quarterly!$A$166:$M$201</definedName>
    <definedName name="Rating" localSheetId="7">IndexInformation!$B$9</definedName>
    <definedName name="RatingsDefined" localSheetId="0">ImportantDisclosures!$A$21</definedName>
    <definedName name="RatingsDefs" localSheetId="0">ImportantDisclosures!#REF!</definedName>
    <definedName name="ratio">OFFSET([20]settings!$AO$1,1,0,[20]settings!$N$2)</definedName>
    <definedName name="RDEN">[22]Industry_NetDebt_EBITDA!$A$12,[22]Industry_NetDebt_EBITDA!$A$13,[22]Industry_NetDebt_EBITDA!$A$14,[22]Industry_NetDebt_EBITDA!$A$16,[22]Industry_NetDebt_EBITDA!$A$23,[22]Industry_NetDebt_EBITDA!$A$22,[22]Industry_NetDebt_EBITDA!$A$18,[22]Industry_NetDebt_EBITDA!$A$21,[22]Industry_NetDebt_EBITDA!$A$24,[22]Industry_NetDebt_EBITDA!$A$17</definedName>
    <definedName name="redo" hidden="1">{#N/A,#N/A,FALSE,"ACQ_GRAPHS";#N/A,#N/A,FALSE,"T_1 GRAPHS";#N/A,#N/A,FALSE,"T_2 GRAPHS";#N/A,#N/A,FALSE,"COMB_GRAPHS"}</definedName>
    <definedName name="RegACDisclosure" localSheetId="0">ImportantDisclosures!#REF!</definedName>
    <definedName name="region1">OFFSET([20]mware!$A$1,[20]settings!$N$7,[20]settings!$N$17-1,[20]settings!$N$2)</definedName>
    <definedName name="region2">OFFSET([20]settings!$AK$1,1,0,[20]settings!$N$2)</definedName>
    <definedName name="rep" hidden="1">{#N/A,#N/A,FALSE,"COVER";#N/A,#N/A,FALSE,"VALUATION";#N/A,#N/A,FALSE,"FORECAST";#N/A,#N/A,FALSE,"FY ANALYSIS ";#N/A,#N/A,FALSE," HY ANALYSIS"}</definedName>
    <definedName name="ResearchTopic" localSheetId="7">IndexInformation!$B$4</definedName>
    <definedName name="resin">OFFSET([6]Resin!$AA$12,0,0,COUNTIF([6]Resin!$Z$12:$Z$1231,"&lt;&gt;false"),1)</definedName>
    <definedName name="rev">[2]WY!$D$282:$EG$282</definedName>
    <definedName name="REV_CAL00">'[29]Inc-Yr Summary Calendar'!$AH$19</definedName>
    <definedName name="REV_CAL01">'[29]Inc-Yr Summary Calendar'!$AI$19</definedName>
    <definedName name="REV_CAL02">'[29]Inc-Yr Summary Calendar'!$AJ$19</definedName>
    <definedName name="REV_CAL95">'[29]Inc-Yr Summary Calendar'!$I$19</definedName>
    <definedName name="REV_CAL96">'[29]Inc-Yr Summary Calendar'!$O$19</definedName>
    <definedName name="REV_CAL97">'[29]Inc-Yr Summary Calendar'!$U$19</definedName>
    <definedName name="REV_CAL98">'[29]Inc-Yr Summary Calendar'!$AA$19</definedName>
    <definedName name="REV_CAL99">'[29]Inc-Yr Summary Calendar'!$AG$19</definedName>
    <definedName name="RIC" localSheetId="7">IndexInformation!$B$21</definedName>
    <definedName name="roa">[2]WY!$D$462:$EG$462</definedName>
    <definedName name="roce_1998">[17]Ratios!$N$8</definedName>
    <definedName name="roce00">[17]Ratios!$P$8</definedName>
    <definedName name="roce01">[33]Ratios!$Q$8</definedName>
    <definedName name="roce02">[33]Ratios!$R$8</definedName>
    <definedName name="roce03">[33]Ratios!$S$8</definedName>
    <definedName name="roce04">[33]Ratios!$T$8</definedName>
    <definedName name="roe">[2]WY!$D$461:$EG$461</definedName>
    <definedName name="roi">[2]WY!$D$460:$EG$460</definedName>
    <definedName name="roic95">'[18]Cash Flow'!$E$89</definedName>
    <definedName name="rtyry" hidden="1">[1]Aerospace!$AD$342:$AD$373</definedName>
    <definedName name="s">{"Client Name or Project Name"}</definedName>
    <definedName name="SALES">[56]J!$B$1:$K$72</definedName>
    <definedName name="Sales_00">'[39]P&amp;L'!$F$13</definedName>
    <definedName name="Sales_01">'[39]P&amp;L'!$G$13</definedName>
    <definedName name="Sales_02">'[39]P&amp;L'!$H$13</definedName>
    <definedName name="Sales_03">'[39]P&amp;L'!$I$13</definedName>
    <definedName name="Sales_04">'[39]P&amp;L'!$J$13</definedName>
    <definedName name="Sales_05">'[39]P&amp;L'!$K$13</definedName>
    <definedName name="Sales_06">'[39]P&amp;L'!$L$13</definedName>
    <definedName name="Sales_07">'[39]P&amp;L'!$M$13</definedName>
    <definedName name="Sales_08">'[39]P&amp;L'!$N$13</definedName>
    <definedName name="sales_2001">'[36]P&amp;L'!$H$4</definedName>
    <definedName name="sales_2002">'[36]P&amp;L'!$K$4</definedName>
    <definedName name="sales_2003">'[36]P&amp;L'!$M$4</definedName>
    <definedName name="sales_2004">'[36]P&amp;L'!$O$4</definedName>
    <definedName name="Sales_96">'[39]P&amp;L'!$B$13</definedName>
    <definedName name="Sales_98">'[39]P&amp;L'!$D$13</definedName>
    <definedName name="Sales_99">'[39]P&amp;L'!$E$13</definedName>
    <definedName name="sales_eu_01">[33]B!$X$11</definedName>
    <definedName name="sales_eu_02">[33]B!$AD$11</definedName>
    <definedName name="sales_eu_03">[33]B!$AF$11</definedName>
    <definedName name="sales_eu_04">[33]B!$AH$11</definedName>
    <definedName name="SaveNewFile">[0]!SaveNewFile</definedName>
    <definedName name="scbcash">[24]annual!$A$363:$R$399</definedName>
    <definedName name="SDA">OFFSET([6]SDA!$AA$12,0,0,COUNTIF([6]SDA!$Z$12:$Z$1231,"&lt;&gt;false"),1)</definedName>
    <definedName name="sdsf" hidden="1">[1]Acquisitions!$AO$4:$AU$4</definedName>
    <definedName name="SECSettlement" localSheetId="0">ImportantDisclosures!#REF!</definedName>
    <definedName name="SEDOL" localSheetId="7">IndexInformation!$B$22</definedName>
    <definedName name="segment">[24]annual!$A$235:$R$290</definedName>
    <definedName name="sencount" hidden="1">1</definedName>
    <definedName name="Shareprice">[22]Front!$J$19</definedName>
    <definedName name="shares_00">[57]B!$M$30</definedName>
    <definedName name="shares_01">[33]B!$X$41</definedName>
    <definedName name="shares_02">[33]B!$AD$41</definedName>
    <definedName name="shares_03">[33]B!$AF$41</definedName>
    <definedName name="shares_04">'[46]P&amp;L'!$U$30</definedName>
    <definedName name="shares_99">[17]B!$L$41</definedName>
    <definedName name="Shares_Out_1q99">'[29]Inc-Yr Summary'!$X$48</definedName>
    <definedName name="shares_plc_00">[40]D!$U$45</definedName>
    <definedName name="shares_plc_01">[40]D!$AE$45</definedName>
    <definedName name="Shares01">'[15]P&amp;L'!$G$24</definedName>
    <definedName name="shares02">'[16]P&amp;L'!$I$34</definedName>
    <definedName name="shares03">'[16]P&amp;L'!$K$34</definedName>
    <definedName name="shares04">'[16]P&amp;L'!$M$34</definedName>
    <definedName name="shares05">'[16]P&amp;L'!$O$34</definedName>
    <definedName name="shares06">'[16]P&amp;L'!$Q$34</definedName>
    <definedName name="shs">[2]WY!$D$378:$EG$378</definedName>
    <definedName name="SMG">[22]Industry_NetDebt_EBITDA!$A$12:$A$14,[22]Industry_NetDebt_EBITDA!$A$16:$A$17,[22]Industry_NetDebt_EBITDA!$A$18,[22]Industry_NetDebt_EBITDA!$A$20,[22]Industry_NetDebt_EBITDA!$A$21,[22]Industry_NetDebt_EBITDA!$A$22,[22]Industry_NetDebt_EBITDA!$A$24,[22]Industry_NetDebt_EBITDA!$A$25,[22]Industry_NetDebt_EBITDA!$A$23</definedName>
    <definedName name="SortedMetrics">OFFSET([20]settings!$AA$3,0,0,COUNTA([20]settings!$AA$3:$AA$65536),1)</definedName>
    <definedName name="sose">[11]Model_Template!$A$543</definedName>
    <definedName name="SourceDefined" localSheetId="0">ImportantDisclosures!$A$19</definedName>
    <definedName name="Sp">"       "</definedName>
    <definedName name="SPC">[22]Industry_NetDebt_EBITDA!$A$12,[22]Industry_NetDebt_EBITDA!$A$16,[22]Industry_NetDebt_EBITDA!$A$17,[22]Industry_NetDebt_EBITDA!$A$18,[22]Industry_NetDebt_EBITDA!$A$20,[22]Industry_NetDebt_EBITDA!$A$23,[22]Industry_NetDebt_EBITDA!$A$24,[22]Industry_NetDebt_EBITDA!$A$22</definedName>
    <definedName name="SSLabels">[47]Storage!$BR$7:$BR$8</definedName>
    <definedName name="StockRating" localSheetId="0">ImportantDisclosures!$A$11</definedName>
    <definedName name="SubjectCode" localSheetId="7">IndexInformation!$B$6</definedName>
    <definedName name="SubmitterUserId">IndexInformation!$B$39</definedName>
    <definedName name="SUMCF">'[28]TIN Model'!$A$602:$AD$637</definedName>
    <definedName name="SUPPRESSED" localSheetId="8">ModPubIndex!$A$13</definedName>
    <definedName name="Table_1">'[31]Annual Inc.St.'!$A$1:$S$76</definedName>
    <definedName name="Table_10">[31]EV_EBITDA!$B$1:$O$26</definedName>
    <definedName name="Table_10G">[31]EV_EBITDA!$B$1:$O$41</definedName>
    <definedName name="Table_11">[31]Segments!$A$1:$H$13</definedName>
    <definedName name="Table_12">[31]DCF!$B$1:$P$59</definedName>
    <definedName name="Table_13">[31]EVA!$B$1:$P$31</definedName>
    <definedName name="Table_14">[31]Integration!$A$1:$D$11</definedName>
    <definedName name="Table_2">'[31]Annual Inc.St.'!$A$78:$S$136</definedName>
    <definedName name="Table_2A">'[31]Annual Inc.St.'!$A$186:$Q$211</definedName>
    <definedName name="Table_2G">'[31]Annual Inc.St.'!$A$78:$S$154</definedName>
    <definedName name="Table_3">'[31]Qtrly Inc.St.'!$A$1:$AQ$58</definedName>
    <definedName name="Table_4">'[31]Qtrly Inc.St.'!$A$60:$AQ$179</definedName>
    <definedName name="Table_4G">'[31]Qtrly Inc.St.'!$A$60:$AQ$198</definedName>
    <definedName name="Table_5">'[31]Bal Sheet'!$A$1:$Q$54</definedName>
    <definedName name="Table_5a">'[31]Bal Sheet'!$A$80:$Q$80</definedName>
    <definedName name="Table_5G">'[31]Bal Sheet'!$A$1:$Q$76</definedName>
    <definedName name="Table_6">'[31]Cash Flow'!$A$1:$Q$69</definedName>
    <definedName name="Table_6G">'[31]Cash Flow'!$A$1:$Q$89</definedName>
    <definedName name="Table_8">[31]Segments!$J$1:$M$17</definedName>
    <definedName name="TABLE1">'[26]BOW Model'!$A$3:$GC$92</definedName>
    <definedName name="TargetPrice" localSheetId="0">ImportantDisclosures!$A$15</definedName>
    <definedName name="tate_pt">[21]D!$D$32</definedName>
    <definedName name="Taxes">[19]WY!$AG$306:$HW$306</definedName>
    <definedName name="Taxrate_00">'[58]P&amp;L'!$F$43</definedName>
    <definedName name="Taxrate_97">'[58]P&amp;L'!$C$43</definedName>
    <definedName name="Taxrate_98">'[58]P&amp;L'!$D$43</definedName>
    <definedName name="Taxrate_99">'[58]P&amp;L'!$E$43</definedName>
    <definedName name="TemplateRegion">IndexInformation!$B$36</definedName>
    <definedName name="Terminal_value">'[22]Valuation-DCF'!$G$33</definedName>
    <definedName name="test10">'[22]Valuation-DCF'!$C$40</definedName>
    <definedName name="test11">'[22]Valuation-DCF'!$C$41</definedName>
    <definedName name="test12">'[22]Valuation-DCF'!$C$46</definedName>
    <definedName name="test13">'[22]Valuation-DCF'!$G$45</definedName>
    <definedName name="TEST145">OFFSET('[4]Hair Care Dollar Share'!$AB$12,0,0,COUNTIF('[4]Hair Care Dollar Share'!$AA$12:$AA$1231,"&lt;&gt;false"),1)</definedName>
    <definedName name="test15">'[22]Valuation-DCF'!$C$45</definedName>
    <definedName name="test3">'[22]Valuation-DCF'!$C$39</definedName>
    <definedName name="test35" hidden="1">{"cover a","4q",FALSE,"Cover";"Op Earn Mgd Q4",#N/A,FALSE,"Op-Earn (Mng)";"Op Earn Rpt Q4",#N/A,FALSE,"Op-Earn (Rpt)";"Loans",#N/A,FALSE,"Loans";"Credit Costs",#N/A,FALSE,"CCosts";"Net Interest Margin",#N/A,FALSE,"Margin";"Nonint Income",#N/A,FALSE,"NonII";"Nonint Exp",#N/A,FALSE,"NonIE";"Valuation",#N/A,FALSE,"Valuation"}</definedName>
    <definedName name="test4">'[22]Valuation-DCF'!$G$56</definedName>
    <definedName name="test5">'[22]Valuation-DCF'!$C$44</definedName>
    <definedName name="test6">'[22]Valuation-DCF'!$C$36</definedName>
    <definedName name="test7">'[22]Valuation-DCF'!$G$46</definedName>
    <definedName name="test8">'[22]Valuation-DCF'!$G$32</definedName>
    <definedName name="test9">'[22]Valuation-DCF'!$C$34</definedName>
    <definedName name="Ticker" localSheetId="0">ImportantDisclosures!$A$10</definedName>
    <definedName name="ticker">OFFSET('[59]Exclusion List'!$A$1,1,0,COUNTA('[59]Exclusion List'!$A$1:$A$65536)-1,1)</definedName>
    <definedName name="ticker1">OFFSET([20]mware!$A$1,[20]settings!$N$7,1,[20]settings!$N$2,6)</definedName>
    <definedName name="TickerRegion">IndexInformation!$B$41</definedName>
    <definedName name="Tickers" localSheetId="7">IndexInformation!$B$19</definedName>
    <definedName name="tickerSkeleton">OFFSET(INDIRECT("Skeleton!$D$" &amp; [20]settings!$N$14),0,0,[20]settings!$N$15,1)</definedName>
    <definedName name="TIT">[24]annual!$I$130:$J$136</definedName>
    <definedName name="Total_capitalisation">'[22]Valuation-DCF'!$C$43</definedName>
    <definedName name="Total_Metrics">OFFSET([20]master!$A$2,1,0,[20]settings!$N$10,3)</definedName>
    <definedName name="Total_Metrics1">IF([20]BarChart!$P$3="","",OFFSET([20]master!$A$2,1,0,[20]settings!$N$10,1))</definedName>
    <definedName name="trythy" hidden="1">[1]Aerospace!$AK$342:$AK$355</definedName>
    <definedName name="TUP">[22]Industry_NetDebt_EBITDA!$A$12,[22]Industry_NetDebt_EBITDA!$A$16,[22]Industry_NetDebt_EBITDA!$A$17,[22]Industry_NetDebt_EBITDA!$A$18,[22]Industry_NetDebt_EBITDA!$A$20,[22]Industry_NetDebt_EBITDA!$A$22,[22]Industry_NetDebt_EBITDA!$A$23,[22]Industry_NetDebt_EBITDA!$A$24</definedName>
    <definedName name="uninv_pt">[21]D!$D$10</definedName>
    <definedName name="uniplc_pt">[21]D!$D$11</definedName>
    <definedName name="UpdateReason" localSheetId="7">IndexInformation!$B$17</definedName>
    <definedName name="USRegDisclosures" localSheetId="0">ImportantDisclosures!#REF!</definedName>
    <definedName name="Val_High">OFFSET([23]Val_MW!$AF$3,[23]Val_MW!$AG$2,,-[23]Val_MW!$AG$2)</definedName>
    <definedName name="Val_low">OFFSET([23]Val_MW!$AE$3,[23]Val_MW!$AG$1,,-[23]Val_MW!$AG$1)</definedName>
    <definedName name="ValInd">INDIRECT(ValShtNm&amp;"!"&amp;ADDRESS(4,COLUMN([23]ScatterCharts!$D$1:$D$65536))&amp;":"&amp; ADDRESS(ROW(INDIRECT(ValLCell)),COLUMN([23]ScatterCharts!$D$1:$D$65536)))</definedName>
    <definedName name="ValIndex">INDIRECT(ValShtNm&amp;"!"&amp;ADDRESS(4,COLUMN([23]ScatterCharts!$A$1:$A$65536))&amp;":"&amp; ADDRESS(ROW(INDIRECT(ValLCell)),COLUMN([23]ScatterCharts!$A$1:$A$65536)))</definedName>
    <definedName name="ValLCell">ADDRESS(COUNT([23]ScatterCharts!$A$5:$A$201)+3,COUNTA([23]ScatterCharts!$A$4:$C$4),1,,ValShtNm)</definedName>
    <definedName name="ValReg">INDIRECT(ValShtNm&amp;"!"&amp;ADDRESS(4,COLUMN([23]ScatterCharts!$C$1:$C$65536))&amp;":"&amp; ADDRESS(ROW(INDIRECT(ValLCell)),COLUMN([23]ScatterCharts!$C$1:$C$65536)))</definedName>
    <definedName name="valregold">INDIRECT(ValShtNm&amp;"!"&amp;ADDRESS(4,COLUMN([23]ScatterCharts!$C$1:$C$65536))&amp;":"&amp; ADDRESS(ROW(INDIRECT(whynot)),COLUMN([23]ScatterCharts!$C$1:$C$65536)))</definedName>
    <definedName name="WACC">'[22]Valuation-DCF'!$C$47</definedName>
    <definedName name="wess_pt">[21]D!$D$43</definedName>
    <definedName name="whynot">ADDRESS(COUNT([23]ScatterCharts!$A$5:$A$201)+3,COUNTA([23]ScatterCharts!$A$4:$C$4),1,,ValShtNm)</definedName>
    <definedName name="wrn.2._.pagers." hidden="1">{"Cover",#N/A,FALSE,"Cover";"Summary",#N/A,FALSE,"Summarpage"}</definedName>
    <definedName name="wrn.ALL." hidden="1">{#N/A,#N/A,FALSE,"INPUTS";#N/A,#N/A,FALSE,"PROFORMA BSHEET";#N/A,#N/A,FALSE,"COMBINED";#N/A,#N/A,FALSE,"ACQUIROR";#N/A,#N/A,FALSE,"TARGET 1";#N/A,#N/A,FALSE,"TARGET 2";#N/A,#N/A,FALSE,"HIGH YIELD";#N/A,#N/A,FALSE,"OVERFUND"}</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BINED." hidden="1">{#N/A,#N/A,FALSE,"INPUTS";#N/A,#N/A,FALSE,"PROFORMA BSHEET";#N/A,#N/A,FALSE,"COMBINED";#N/A,#N/A,FALSE,"HIGH YIELD";#N/A,#N/A,FALSE,"COMB_GRAPHS"}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etail." hidden="1">{"sales1",#N/A,FALSE,"CPB";"sales2",#N/A,FALSE,"CPB";"sales3",#N/A,FALSE,"CPB";"margin1",#N/A,FALSE,"CPB";"margins2",#N/A,FALSE,"CPB";"soupmodel",#N/A,FALSE,"CPB"}</definedName>
    <definedName name="wrn.detail_US." hidden="1">{"summary1",#N/A,FALSE,"K";"summary2",#N/A,FALSE,"K";"USmarket",#N/A,FALSE,"K";"USearnings",#N/A,FALSE,"K"}</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ancials." hidden="1">{"income",#N/A,FALSE,"K";"cashflow",#N/A,FALSE,"K";"balances",#N/A,FALSE,"K";"ratios",#N/A,FALSE,"K"}</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GRAPHS." hidden="1">{#N/A,#N/A,FALSE,"ACQ_GRAPHS";#N/A,#N/A,FALSE,"T_1 GRAPHS";#N/A,#N/A,FALSE,"T_2 GRAPHS";#N/A,#N/A,FALSE,"COMB_GRAPHS"}</definedName>
    <definedName name="wrn.Industry.xls." hidden="1">{#N/A,#N/A,FALSE,"Earnings";#N/A,#N/A,FALSE,"Overview";#N/A,#N/A,FALSE,"Summary";#N/A,#N/A,FALSE,"Summary II";#N/A,#N/A,FALSE,"R&amp;D";#N/A,#N/A,FALSE,"R&amp;D Forecast";#N/A,#N/A,FALSE,"Tax Adj";#N/A,#N/A,FALSE,"Goodwill";#N/A,#N/A,FALSE,"FX ";#N/A,#N/A,FALSE,"Consolidation";#N/A,#N/A,FALSE,"Provisions"}</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PO._.Valuation." hidden="1">{"assumptions",#N/A,FALSE,"Scenario 1";"valuation",#N/A,FALSE,"Scenario 1"}</definedName>
    <definedName name="wrn.LBO._.Summary." hidden="1">{"LBO Summary",#N/A,FALSE,"Summary"}</definedName>
    <definedName name="wrn.MOBIL." hidden="1">{"quarter",#N/A,FALSE,"MOB"}</definedName>
    <definedName name="wrn.mobile." hidden="1">{#N/A,#N/A,FALSE,"Denmark";#N/A,#N/A,FALSE,"Denmark"}</definedName>
    <definedName name="wrn.mobile2" hidden="1">{#N/A,#N/A,FALSE,"Denmark";#N/A,#N/A,FALSE,"Denmark"}</definedName>
    <definedName name="wrn.mobilea" hidden="1">{#N/A,#N/A,FALSE,"Denmark";#N/A,#N/A,FALSE,"Denmark"}</definedName>
    <definedName name="wrn.Print." hidden="1">{"vi1",#N/A,FALSE,"Financial Statements";"vi2",#N/A,FALSE,"Financial Statements";#N/A,#N/A,FALSE,"DCF"}</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port." hidden="1">{#N/A,#N/A,FALSE,"COVER";#N/A,#N/A,FALSE,"FORECAST";#N/A,#N/A,FALSE,"VALUATION";#N/A,#N/A,FALSE,"FY ANALYSIS ";#N/A,#N/A,FALSE," HY ANALYSIS"}</definedName>
    <definedName name="wrn.VALUATION." hidden="1">{#N/A,#N/A,FALSE,"Valuation Assumptions";#N/A,#N/A,FALSE,"Summary";#N/A,#N/A,FALSE,"DCF";#N/A,#N/A,FALSE,"Valuation";#N/A,#N/A,FALSE,"WACC";#N/A,#N/A,FALSE,"UBVH";#N/A,#N/A,FALSE,"Free Cash Flow"}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xaxis">OFFSET([4]Private_Label!$Y$12,0,0,COUNTIF([4]Private_Label!$Y$12:$Y$1231,"&lt;&gt;false"),1)</definedName>
    <definedName name="xx" hidden="1">[1]Aerospace!$AI$342:$AI$355</definedName>
    <definedName name="xyz"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zsd" hidden="1">[1]Aerospace!$L$342:$L$373</definedName>
  </definedNames>
  <calcPr calcId="145621" calcMode="manual" iterate="1"/>
</workbook>
</file>

<file path=xl/calcChain.xml><?xml version="1.0" encoding="utf-8"?>
<calcChain xmlns="http://schemas.openxmlformats.org/spreadsheetml/2006/main">
  <c r="BE92" i="12" l="1"/>
  <c r="BF92" i="12" s="1"/>
  <c r="BG92" i="12" s="1"/>
  <c r="BE91" i="12"/>
  <c r="BF91" i="12" s="1"/>
  <c r="BG91" i="12" s="1"/>
  <c r="BE90" i="12"/>
  <c r="BF90" i="12" s="1"/>
  <c r="BG90" i="12" s="1"/>
  <c r="BF89" i="12"/>
  <c r="BG89" i="12" s="1"/>
  <c r="BE89" i="12"/>
  <c r="AZ92" i="12"/>
  <c r="BA92" i="12" s="1"/>
  <c r="BB92" i="12" s="1"/>
  <c r="AZ91" i="12"/>
  <c r="BA91" i="12" s="1"/>
  <c r="BB91" i="12" s="1"/>
  <c r="AZ90" i="12"/>
  <c r="BA90" i="12" s="1"/>
  <c r="BB90" i="12" s="1"/>
  <c r="AZ89" i="12"/>
  <c r="BA89" i="12" s="1"/>
  <c r="BB89" i="12" s="1"/>
  <c r="AU92" i="12"/>
  <c r="AV92" i="12" s="1"/>
  <c r="AW92" i="12" s="1"/>
  <c r="AU91" i="12"/>
  <c r="AV91" i="12" s="1"/>
  <c r="AW91" i="12" s="1"/>
  <c r="AU90" i="12"/>
  <c r="AV90" i="12" s="1"/>
  <c r="AW90" i="12" s="1"/>
  <c r="AU89" i="12"/>
  <c r="AV89" i="12" s="1"/>
  <c r="AW89" i="12" s="1"/>
  <c r="AJ69" i="2"/>
  <c r="AJ70" i="2" s="1"/>
  <c r="AL88" i="2"/>
  <c r="AM88" i="2" s="1"/>
  <c r="AM21" i="12"/>
  <c r="AL21" i="12"/>
  <c r="AK21" i="12"/>
  <c r="AP8" i="2" l="1"/>
  <c r="BG8" i="2"/>
  <c r="BF8" i="2"/>
  <c r="BE8" i="2"/>
  <c r="BD8" i="2"/>
  <c r="BB8" i="2"/>
  <c r="BA8" i="2"/>
  <c r="AZ8" i="2"/>
  <c r="AY8" i="2"/>
  <c r="AW8" i="2"/>
  <c r="AV8" i="2"/>
  <c r="AU8" i="2"/>
  <c r="AT8" i="2"/>
  <c r="AR8" i="2"/>
  <c r="AQ8" i="2"/>
  <c r="AS58" i="2"/>
  <c r="AX58" i="2" s="1"/>
  <c r="BC58" i="2" s="1"/>
  <c r="BH58" i="2" s="1"/>
  <c r="AJ84" i="12"/>
  <c r="AJ83" i="12"/>
  <c r="AJ82" i="12"/>
  <c r="AJ81" i="12"/>
  <c r="AJ74" i="12"/>
  <c r="AJ36" i="12"/>
  <c r="AJ29" i="12"/>
  <c r="AJ22" i="12"/>
  <c r="AJ21" i="12"/>
  <c r="AJ15" i="12"/>
  <c r="AJ7" i="12"/>
  <c r="AJ83" i="2"/>
  <c r="AJ85" i="2"/>
  <c r="AJ89" i="2"/>
  <c r="AJ88" i="2" s="1"/>
  <c r="AJ198" i="2"/>
  <c r="AM197" i="2"/>
  <c r="AL197" i="2"/>
  <c r="AK197" i="2"/>
  <c r="AJ189" i="2"/>
  <c r="AJ186" i="2"/>
  <c r="AJ185" i="2"/>
  <c r="AJ181" i="2"/>
  <c r="AJ182" i="2" s="1"/>
  <c r="AJ180" i="2"/>
  <c r="AJ176" i="2"/>
  <c r="AJ150" i="2"/>
  <c r="AJ146" i="2"/>
  <c r="AJ115" i="2"/>
  <c r="AJ103" i="2"/>
  <c r="AJ57" i="2"/>
  <c r="AJ22" i="2"/>
  <c r="AJ20" i="2"/>
  <c r="AJ11" i="2"/>
  <c r="AJ12" i="2" s="1"/>
  <c r="AJ16" i="2"/>
  <c r="AJ9" i="2"/>
  <c r="AJ32" i="2"/>
  <c r="AJ30" i="2"/>
  <c r="AJ27" i="2"/>
  <c r="AJ25" i="2"/>
  <c r="AJ6" i="2"/>
  <c r="AJ84" i="2" l="1"/>
  <c r="AJ178" i="2"/>
  <c r="AJ187" i="2"/>
  <c r="AJ188" i="2" s="1"/>
  <c r="AO84" i="12" l="1"/>
  <c r="AT84" i="12" s="1"/>
  <c r="AY84" i="12" s="1"/>
  <c r="BD84" i="12" s="1"/>
  <c r="AO83" i="12"/>
  <c r="AT83" i="12" s="1"/>
  <c r="AY83" i="12" s="1"/>
  <c r="BD83" i="12" s="1"/>
  <c r="AO82" i="12"/>
  <c r="AT82" i="12" s="1"/>
  <c r="AY82" i="12" s="1"/>
  <c r="BD82" i="12" s="1"/>
  <c r="AO81" i="12"/>
  <c r="AT81" i="12" s="1"/>
  <c r="AY81" i="12" s="1"/>
  <c r="BD81" i="12" s="1"/>
  <c r="BG35" i="12"/>
  <c r="BF35" i="12"/>
  <c r="BE35" i="12"/>
  <c r="BD35" i="12"/>
  <c r="BG34" i="12"/>
  <c r="BF34" i="12"/>
  <c r="BE34" i="12"/>
  <c r="BD34" i="12"/>
  <c r="BG33" i="12"/>
  <c r="BF33" i="12"/>
  <c r="BE33" i="12"/>
  <c r="BD33" i="12"/>
  <c r="BB35" i="12"/>
  <c r="BA35" i="12"/>
  <c r="AZ35" i="12"/>
  <c r="AY35" i="12"/>
  <c r="BB34" i="12"/>
  <c r="BA34" i="12"/>
  <c r="AZ34" i="12"/>
  <c r="AY34" i="12"/>
  <c r="BB33" i="12"/>
  <c r="BG37" i="12" s="1"/>
  <c r="BA33" i="12"/>
  <c r="AZ33" i="12"/>
  <c r="BE37" i="12" s="1"/>
  <c r="AY33" i="12"/>
  <c r="AW35" i="12"/>
  <c r="AV35" i="12"/>
  <c r="AU35" i="12"/>
  <c r="AT35" i="12"/>
  <c r="AW34" i="12"/>
  <c r="AV34" i="12"/>
  <c r="AU34" i="12"/>
  <c r="AT34" i="12"/>
  <c r="AW33" i="12"/>
  <c r="BB37" i="12" s="1"/>
  <c r="AV33" i="12"/>
  <c r="AV37" i="12" s="1"/>
  <c r="AU33" i="12"/>
  <c r="AZ37" i="12" s="1"/>
  <c r="AT33" i="12"/>
  <c r="BG28" i="12"/>
  <c r="BF28" i="12"/>
  <c r="BE28" i="12"/>
  <c r="BD28" i="12"/>
  <c r="BG27" i="12"/>
  <c r="BF27" i="12"/>
  <c r="BE27" i="12"/>
  <c r="BD27" i="12"/>
  <c r="BG26" i="12"/>
  <c r="BF26" i="12"/>
  <c r="BE26" i="12"/>
  <c r="BD26" i="12"/>
  <c r="BB28" i="12"/>
  <c r="BA28" i="12"/>
  <c r="AZ28" i="12"/>
  <c r="AY28" i="12"/>
  <c r="BB27" i="12"/>
  <c r="BA27" i="12"/>
  <c r="AZ27" i="12"/>
  <c r="AY27" i="12"/>
  <c r="BB26" i="12"/>
  <c r="BA26" i="12"/>
  <c r="BF30" i="12" s="1"/>
  <c r="AZ26" i="12"/>
  <c r="AY26" i="12"/>
  <c r="AW28" i="12"/>
  <c r="AV28" i="12"/>
  <c r="AU28" i="12"/>
  <c r="AT28" i="12"/>
  <c r="AW27" i="12"/>
  <c r="AV27" i="12"/>
  <c r="AU27" i="12"/>
  <c r="AT27" i="12"/>
  <c r="AW26" i="12"/>
  <c r="AW30" i="12" s="1"/>
  <c r="AV26" i="12"/>
  <c r="AU26" i="12"/>
  <c r="AT26" i="12"/>
  <c r="BG21" i="12"/>
  <c r="BF21" i="12"/>
  <c r="BE21" i="12"/>
  <c r="BD21" i="12"/>
  <c r="BG20" i="12"/>
  <c r="BF20" i="12"/>
  <c r="BE20" i="12"/>
  <c r="BD20" i="12"/>
  <c r="BG19" i="12"/>
  <c r="BF19" i="12"/>
  <c r="BE19" i="12"/>
  <c r="BD19" i="12"/>
  <c r="BB21" i="12"/>
  <c r="BA21" i="12"/>
  <c r="AZ21" i="12"/>
  <c r="AY21" i="12"/>
  <c r="BB20" i="12"/>
  <c r="BA20" i="12"/>
  <c r="AZ20" i="12"/>
  <c r="AY20" i="12"/>
  <c r="BB19" i="12"/>
  <c r="BG23" i="12" s="1"/>
  <c r="BA19" i="12"/>
  <c r="BF23" i="12" s="1"/>
  <c r="AZ19" i="12"/>
  <c r="AY19" i="12"/>
  <c r="BD23" i="12" s="1"/>
  <c r="AW21" i="12"/>
  <c r="AV21" i="12"/>
  <c r="AU21" i="12"/>
  <c r="AT21" i="12"/>
  <c r="AW20" i="12"/>
  <c r="AV20" i="12"/>
  <c r="AU20" i="12"/>
  <c r="AT20" i="12"/>
  <c r="AW19" i="12"/>
  <c r="AW23" i="12" s="1"/>
  <c r="AV19" i="12"/>
  <c r="BA23" i="12" s="1"/>
  <c r="AU19" i="12"/>
  <c r="AZ23" i="12" s="1"/>
  <c r="AT19" i="12"/>
  <c r="AT23" i="12" s="1"/>
  <c r="BG14" i="12"/>
  <c r="BF14" i="12"/>
  <c r="BE14" i="12"/>
  <c r="BD14" i="12"/>
  <c r="BG13" i="12"/>
  <c r="BF13" i="12"/>
  <c r="BE13" i="12"/>
  <c r="BD13" i="12"/>
  <c r="BG12" i="12"/>
  <c r="BF12" i="12"/>
  <c r="BE12" i="12"/>
  <c r="BD12" i="12"/>
  <c r="BB14" i="12"/>
  <c r="BA14" i="12"/>
  <c r="AZ14" i="12"/>
  <c r="AY14" i="12"/>
  <c r="BB13" i="12"/>
  <c r="BA13" i="12"/>
  <c r="AZ13" i="12"/>
  <c r="AY13" i="12"/>
  <c r="BB12" i="12"/>
  <c r="BG16" i="12" s="1"/>
  <c r="BA12" i="12"/>
  <c r="BF16" i="12" s="1"/>
  <c r="AZ12" i="12"/>
  <c r="AY12" i="12"/>
  <c r="AW13" i="12"/>
  <c r="AV13" i="12"/>
  <c r="AU13" i="12"/>
  <c r="AT13" i="12"/>
  <c r="AW12" i="12"/>
  <c r="BB16" i="12" s="1"/>
  <c r="AV12" i="12"/>
  <c r="AV16" i="12" s="1"/>
  <c r="AU12" i="12"/>
  <c r="AZ16" i="12" s="1"/>
  <c r="AT12" i="12"/>
  <c r="BD37" i="12"/>
  <c r="AY37" i="12"/>
  <c r="AU37" i="12"/>
  <c r="AT37" i="12"/>
  <c r="AR37" i="12"/>
  <c r="AQ37" i="12"/>
  <c r="AP37" i="12"/>
  <c r="AM37" i="12"/>
  <c r="AL37" i="12"/>
  <c r="AK37" i="12"/>
  <c r="AI37" i="12"/>
  <c r="AH37" i="12"/>
  <c r="AG37" i="12"/>
  <c r="AF37" i="12"/>
  <c r="AE37" i="12"/>
  <c r="AD37" i="12"/>
  <c r="AC37" i="12"/>
  <c r="BE30" i="12"/>
  <c r="BD30" i="12"/>
  <c r="BB30" i="12"/>
  <c r="AU30" i="12"/>
  <c r="AR30" i="12"/>
  <c r="AQ30" i="12"/>
  <c r="AP30" i="12"/>
  <c r="AM30" i="12"/>
  <c r="AL30" i="12"/>
  <c r="AK30" i="12"/>
  <c r="AI30" i="12"/>
  <c r="AH30" i="12"/>
  <c r="AG30" i="12"/>
  <c r="AF30" i="12"/>
  <c r="AE30" i="12"/>
  <c r="AD30" i="12"/>
  <c r="AC30" i="12"/>
  <c r="AY23" i="12"/>
  <c r="AR23" i="12"/>
  <c r="AQ23" i="12"/>
  <c r="AP23" i="12"/>
  <c r="AM23" i="12"/>
  <c r="AL23" i="12"/>
  <c r="AK23" i="12"/>
  <c r="AI23" i="12"/>
  <c r="AH23" i="12"/>
  <c r="AG23" i="12"/>
  <c r="AF23" i="12"/>
  <c r="AE23" i="12"/>
  <c r="AD23" i="12"/>
  <c r="AC23" i="12"/>
  <c r="BE16" i="12"/>
  <c r="AY16" i="12"/>
  <c r="AT16" i="12"/>
  <c r="AR16" i="12"/>
  <c r="AQ16" i="12"/>
  <c r="AP16" i="12"/>
  <c r="AM16" i="12"/>
  <c r="AL16" i="12"/>
  <c r="AK16" i="12"/>
  <c r="AI16" i="12"/>
  <c r="AH16" i="12"/>
  <c r="AG16" i="12"/>
  <c r="AF16" i="12"/>
  <c r="AE16" i="12"/>
  <c r="AD16" i="12"/>
  <c r="AC16" i="12"/>
  <c r="AI9" i="12"/>
  <c r="AH9" i="12"/>
  <c r="AF9" i="12"/>
  <c r="AE9" i="12"/>
  <c r="AD9" i="12"/>
  <c r="AC9" i="12"/>
  <c r="BA30" i="12" l="1"/>
  <c r="AV30" i="12"/>
  <c r="BG30" i="12"/>
  <c r="AW16" i="12"/>
  <c r="BF37" i="12"/>
  <c r="BE23" i="12"/>
  <c r="AK8" i="2"/>
  <c r="AK13" i="12"/>
  <c r="AK20" i="12"/>
  <c r="AK27" i="12"/>
  <c r="AK34" i="12"/>
  <c r="AM8" i="2"/>
  <c r="AM27" i="12"/>
  <c r="AM34" i="12"/>
  <c r="AM20" i="12"/>
  <c r="AM13" i="12"/>
  <c r="AL8" i="2"/>
  <c r="AL20" i="12"/>
  <c r="AL13" i="12"/>
  <c r="AL27" i="12"/>
  <c r="AL34" i="12"/>
  <c r="BD16" i="12"/>
  <c r="AY30" i="12"/>
  <c r="AV23" i="12"/>
  <c r="AT30" i="12"/>
  <c r="AZ30" i="12"/>
  <c r="BA37" i="12"/>
  <c r="AW37" i="12"/>
  <c r="BB23" i="12"/>
  <c r="AU23" i="12"/>
  <c r="BA16" i="12"/>
  <c r="AU16" i="12"/>
  <c r="Z42" i="12"/>
  <c r="AA42" i="12"/>
  <c r="AD42" i="12"/>
  <c r="AD46" i="12"/>
  <c r="AB7" i="12" l="1"/>
  <c r="AB6" i="12"/>
  <c r="AB5" i="12"/>
  <c r="AG9" i="12" s="1"/>
  <c r="AO8" i="2"/>
  <c r="AG36" i="12" l="1"/>
  <c r="AG29" i="12"/>
  <c r="AG22" i="12"/>
  <c r="AG15" i="12"/>
  <c r="AG74" i="12"/>
  <c r="AH36" i="12"/>
  <c r="AH29" i="12"/>
  <c r="AH15" i="12"/>
  <c r="AH22" i="12"/>
  <c r="AH74" i="12"/>
  <c r="AH39" i="12" s="1"/>
  <c r="T99" i="12"/>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S4" i="12"/>
  <c r="S99" i="12" s="1"/>
  <c r="U4" i="12"/>
  <c r="U99" i="12" s="1"/>
  <c r="V4" i="12"/>
  <c r="V99" i="12" s="1"/>
  <c r="W4" i="12"/>
  <c r="W99" i="12" s="1"/>
  <c r="X4" i="12"/>
  <c r="X100" i="12" s="1"/>
  <c r="Z4" i="12"/>
  <c r="Z97" i="12" s="1"/>
  <c r="AA4" i="12"/>
  <c r="AB4" i="12"/>
  <c r="AB98" i="12" s="1"/>
  <c r="AC4" i="12"/>
  <c r="AC8" i="12" s="1"/>
  <c r="AE4" i="12"/>
  <c r="AF4" i="12"/>
  <c r="AK5" i="12" s="1"/>
  <c r="Y11" i="12"/>
  <c r="Y15" i="12" s="1"/>
  <c r="AD11" i="12"/>
  <c r="X15" i="12"/>
  <c r="X14" i="12" s="1"/>
  <c r="Z15" i="12"/>
  <c r="AA15" i="12"/>
  <c r="AB15" i="12"/>
  <c r="AC15" i="12"/>
  <c r="AE15" i="12"/>
  <c r="AF15" i="12"/>
  <c r="Y18" i="12"/>
  <c r="Y22" i="12" s="1"/>
  <c r="AD18" i="12"/>
  <c r="X22" i="12"/>
  <c r="X21" i="12" s="1"/>
  <c r="Z22" i="12"/>
  <c r="AA22" i="12"/>
  <c r="AB22" i="12"/>
  <c r="AC22" i="12"/>
  <c r="AE22" i="12"/>
  <c r="AF22" i="12"/>
  <c r="Y25" i="12"/>
  <c r="Y29" i="12" s="1"/>
  <c r="AD25" i="12"/>
  <c r="X29" i="12"/>
  <c r="X28" i="12" s="1"/>
  <c r="Z29" i="12"/>
  <c r="AA29" i="12"/>
  <c r="AB29" i="12"/>
  <c r="AC29" i="12"/>
  <c r="AE29" i="12"/>
  <c r="AF29" i="12"/>
  <c r="Y32" i="12"/>
  <c r="Y36" i="12" s="1"/>
  <c r="AD32" i="12"/>
  <c r="AD36" i="12" s="1"/>
  <c r="X36" i="12"/>
  <c r="X35" i="12" s="1"/>
  <c r="Z36" i="12"/>
  <c r="AA36" i="12"/>
  <c r="AB36" i="12"/>
  <c r="AC36" i="12"/>
  <c r="AE36" i="12"/>
  <c r="AF36" i="12"/>
  <c r="Y46" i="12"/>
  <c r="Y81" i="12" s="1"/>
  <c r="AD81" i="12"/>
  <c r="X50" i="12"/>
  <c r="Z50" i="12"/>
  <c r="AA50" i="12"/>
  <c r="AB50" i="12"/>
  <c r="AC50" i="12"/>
  <c r="AE50" i="12"/>
  <c r="AE51" i="12" s="1"/>
  <c r="AF50" i="12"/>
  <c r="AF51" i="12" s="1"/>
  <c r="Y53" i="12"/>
  <c r="Y82" i="12" s="1"/>
  <c r="AD53" i="12"/>
  <c r="X57" i="12"/>
  <c r="Z57" i="12"/>
  <c r="AA57" i="12"/>
  <c r="AB57" i="12"/>
  <c r="AC57" i="12"/>
  <c r="AC58" i="12" s="1"/>
  <c r="AE57" i="12"/>
  <c r="AF57" i="12"/>
  <c r="Y60" i="12"/>
  <c r="Y83" i="12" s="1"/>
  <c r="AD60" i="12"/>
  <c r="AH83" i="12"/>
  <c r="AM83" i="12" s="1"/>
  <c r="AR83" i="12" s="1"/>
  <c r="AW83" i="12" s="1"/>
  <c r="BB83" i="12" s="1"/>
  <c r="BG83" i="12" s="1"/>
  <c r="X64" i="12"/>
  <c r="Y64" i="12"/>
  <c r="Z64" i="12"/>
  <c r="AA64" i="12"/>
  <c r="AB64" i="12"/>
  <c r="AC64" i="12"/>
  <c r="AC65" i="12" s="1"/>
  <c r="AE64" i="12"/>
  <c r="AF64" i="12"/>
  <c r="Y67" i="12"/>
  <c r="Y71" i="12" s="1"/>
  <c r="AD67" i="12"/>
  <c r="X71" i="12"/>
  <c r="Z71" i="12"/>
  <c r="AA71" i="12"/>
  <c r="AB71" i="12"/>
  <c r="AC71" i="12"/>
  <c r="AE71" i="12"/>
  <c r="AE72" i="12" s="1"/>
  <c r="AF71" i="12"/>
  <c r="W74" i="12"/>
  <c r="W39" i="12" s="1"/>
  <c r="X39" i="12"/>
  <c r="Z74" i="12"/>
  <c r="AA74" i="12"/>
  <c r="AA39" i="12" s="1"/>
  <c r="AB74" i="12"/>
  <c r="AC74" i="12"/>
  <c r="AC39" i="12" s="1"/>
  <c r="AE74" i="12"/>
  <c r="AE39" i="12" s="1"/>
  <c r="AF74" i="12"/>
  <c r="AF39" i="12" s="1"/>
  <c r="S81" i="12"/>
  <c r="S89" i="12" s="1"/>
  <c r="T81" i="12"/>
  <c r="T89" i="12" s="1"/>
  <c r="U81" i="12"/>
  <c r="U89" i="12" s="1"/>
  <c r="V81" i="12"/>
  <c r="W81" i="12"/>
  <c r="X81" i="12"/>
  <c r="X89" i="12" s="1"/>
  <c r="Z81" i="12"/>
  <c r="AA81" i="12"/>
  <c r="AB81" i="12"/>
  <c r="AB89" i="12" s="1"/>
  <c r="AC81" i="12"/>
  <c r="AE81" i="12"/>
  <c r="AF81" i="12"/>
  <c r="AK81" i="12" s="1"/>
  <c r="AP81" i="12" s="1"/>
  <c r="AU81" i="12" s="1"/>
  <c r="AZ81" i="12" s="1"/>
  <c r="BE81" i="12" s="1"/>
  <c r="S82" i="12"/>
  <c r="S90" i="12" s="1"/>
  <c r="T82" i="12"/>
  <c r="T90" i="12" s="1"/>
  <c r="U82" i="12"/>
  <c r="U90" i="12" s="1"/>
  <c r="V82" i="12"/>
  <c r="V90" i="12" s="1"/>
  <c r="W82" i="12"/>
  <c r="W90" i="12" s="1"/>
  <c r="X82" i="12"/>
  <c r="Z82" i="12"/>
  <c r="Z90" i="12" s="1"/>
  <c r="AA82" i="12"/>
  <c r="AB82" i="12"/>
  <c r="AC82" i="12"/>
  <c r="AC90" i="12" s="1"/>
  <c r="AD82" i="12"/>
  <c r="AD90" i="12" s="1"/>
  <c r="AE82" i="12"/>
  <c r="AJ90" i="12" s="1"/>
  <c r="AF82" i="12"/>
  <c r="S83" i="12"/>
  <c r="S91" i="12" s="1"/>
  <c r="T83" i="12"/>
  <c r="U83" i="12"/>
  <c r="U91" i="12" s="1"/>
  <c r="V83" i="12"/>
  <c r="V91" i="12" s="1"/>
  <c r="W83" i="12"/>
  <c r="W91" i="12" s="1"/>
  <c r="X83" i="12"/>
  <c r="Z83" i="12"/>
  <c r="AA83" i="12"/>
  <c r="AB83" i="12"/>
  <c r="AC83" i="12"/>
  <c r="AC91" i="12" s="1"/>
  <c r="AE83" i="12"/>
  <c r="AJ91" i="12" s="1"/>
  <c r="AF83" i="12"/>
  <c r="S84" i="12"/>
  <c r="T84" i="12"/>
  <c r="T92" i="12" s="1"/>
  <c r="U84" i="12"/>
  <c r="U92" i="12" s="1"/>
  <c r="V84" i="12"/>
  <c r="V92" i="12" s="1"/>
  <c r="W84" i="12"/>
  <c r="W92" i="12" s="1"/>
  <c r="X84" i="12"/>
  <c r="Z84" i="12"/>
  <c r="AA84" i="12"/>
  <c r="AB84" i="12"/>
  <c r="AB92" i="12" s="1"/>
  <c r="AC84" i="12"/>
  <c r="AC92" i="12" s="1"/>
  <c r="AE84" i="12"/>
  <c r="AJ92" i="12" s="1"/>
  <c r="AF84" i="12"/>
  <c r="Z85" i="12"/>
  <c r="AC85" i="12"/>
  <c r="W89" i="12"/>
  <c r="AF89" i="12"/>
  <c r="AA90" i="12"/>
  <c r="S92" i="12"/>
  <c r="T97" i="12"/>
  <c r="U97" i="12"/>
  <c r="X97" i="12"/>
  <c r="AC97" i="12"/>
  <c r="AF97" i="12"/>
  <c r="T98" i="12"/>
  <c r="U98" i="12"/>
  <c r="V98" i="12"/>
  <c r="X98" i="12"/>
  <c r="Z98" i="12"/>
  <c r="AA98" i="12"/>
  <c r="AC98" i="12"/>
  <c r="AE98" i="12"/>
  <c r="AF98" i="12"/>
  <c r="S100" i="12"/>
  <c r="T100" i="12"/>
  <c r="U100" i="12"/>
  <c r="Z100" i="12"/>
  <c r="AC100" i="12"/>
  <c r="R6" i="2"/>
  <c r="T5" i="2"/>
  <c r="T6" i="2" s="1"/>
  <c r="T9" i="2" s="1"/>
  <c r="T236" i="2" s="1"/>
  <c r="Z6" i="2"/>
  <c r="Y5" i="2"/>
  <c r="AD5" i="2"/>
  <c r="AI5" i="2"/>
  <c r="J6" i="2"/>
  <c r="K6" i="2"/>
  <c r="L6" i="2"/>
  <c r="M6" i="2"/>
  <c r="N6" i="2"/>
  <c r="O6" i="2"/>
  <c r="P6" i="2"/>
  <c r="Q6" i="2"/>
  <c r="S6" i="2"/>
  <c r="U6" i="2"/>
  <c r="V6" i="2"/>
  <c r="W6" i="2"/>
  <c r="X6" i="2"/>
  <c r="X9" i="2" s="1"/>
  <c r="X236" i="2" s="1"/>
  <c r="AA6" i="2"/>
  <c r="AB6" i="2"/>
  <c r="AB9" i="2" s="1"/>
  <c r="AC6" i="2"/>
  <c r="AE6" i="2"/>
  <c r="AE9" i="2" s="1"/>
  <c r="AE236" i="2" s="1"/>
  <c r="AF6" i="2"/>
  <c r="AG6" i="2"/>
  <c r="AH6" i="2"/>
  <c r="Y7" i="2"/>
  <c r="Y234" i="2" s="1"/>
  <c r="Z7" i="2"/>
  <c r="Z9" i="2" s="1"/>
  <c r="Z236" i="2" s="1"/>
  <c r="AD7" i="2"/>
  <c r="AF8" i="2"/>
  <c r="AG8" i="2"/>
  <c r="AA9" i="2"/>
  <c r="AF9" i="2"/>
  <c r="AG9" i="2"/>
  <c r="O12" i="2"/>
  <c r="U11" i="2"/>
  <c r="U12" i="2" s="1"/>
  <c r="W11" i="2"/>
  <c r="W12" i="2" s="1"/>
  <c r="X11" i="2"/>
  <c r="X12" i="2" s="1"/>
  <c r="Z11" i="2"/>
  <c r="Z12" i="2" s="1"/>
  <c r="AA11" i="2"/>
  <c r="AA12" i="2" s="1"/>
  <c r="AB11" i="2"/>
  <c r="AB12" i="2" s="1"/>
  <c r="AC11" i="2"/>
  <c r="AE11" i="2"/>
  <c r="AF11" i="2"/>
  <c r="AF178" i="2" s="1"/>
  <c r="AG11" i="2"/>
  <c r="AH11" i="2"/>
  <c r="J12" i="2"/>
  <c r="P12" i="2"/>
  <c r="Q12" i="2"/>
  <c r="AH12" i="2"/>
  <c r="AT13" i="2"/>
  <c r="AU13" i="2" s="1"/>
  <c r="AV13" i="2" s="1"/>
  <c r="AY13" i="2"/>
  <c r="AZ13" i="2" s="1"/>
  <c r="BA13" i="2" s="1"/>
  <c r="BD13" i="2"/>
  <c r="BE13" i="2" s="1"/>
  <c r="BF13" i="2" s="1"/>
  <c r="J15" i="2"/>
  <c r="J16" i="2" s="1"/>
  <c r="P15" i="2"/>
  <c r="P16" i="2" s="1"/>
  <c r="Q15" i="2"/>
  <c r="Q16" i="2" s="1"/>
  <c r="R15" i="2"/>
  <c r="R11" i="2" s="1"/>
  <c r="V15" i="2"/>
  <c r="V16" i="2" s="1"/>
  <c r="X15" i="2"/>
  <c r="X16" i="2" s="1"/>
  <c r="U16" i="2"/>
  <c r="W16" i="2"/>
  <c r="W17" i="2" s="1"/>
  <c r="AA16" i="2"/>
  <c r="AB16" i="2"/>
  <c r="AB17" i="2" s="1"/>
  <c r="AC16" i="2"/>
  <c r="AE16" i="2"/>
  <c r="AJ17" i="2" s="1"/>
  <c r="AF16" i="2"/>
  <c r="AG16" i="2"/>
  <c r="AH16" i="2"/>
  <c r="AH17" i="2" s="1"/>
  <c r="J19" i="2"/>
  <c r="O19" i="2"/>
  <c r="T19" i="2"/>
  <c r="Q20" i="2"/>
  <c r="U19" i="2"/>
  <c r="U20" i="2" s="1"/>
  <c r="V19" i="2"/>
  <c r="V22" i="2" s="1"/>
  <c r="W19" i="2"/>
  <c r="W22" i="2" s="1"/>
  <c r="X19" i="2"/>
  <c r="Z19" i="2"/>
  <c r="Z20" i="2" s="1"/>
  <c r="AH19" i="2"/>
  <c r="AH20" i="2" s="1"/>
  <c r="R20" i="2"/>
  <c r="S20" i="2"/>
  <c r="W20" i="2"/>
  <c r="W21" i="2" s="1"/>
  <c r="AA20" i="2"/>
  <c r="AB20" i="2"/>
  <c r="AC20" i="2"/>
  <c r="AE20" i="2"/>
  <c r="AF20" i="2"/>
  <c r="AG20" i="2"/>
  <c r="AL20" i="2" s="1"/>
  <c r="AO21" i="2"/>
  <c r="AP21" i="2" s="1"/>
  <c r="AQ21" i="2" s="1"/>
  <c r="AT21" i="2"/>
  <c r="AU21" i="2" s="1"/>
  <c r="AV21" i="2" s="1"/>
  <c r="AY21" i="2"/>
  <c r="AZ21" i="2" s="1"/>
  <c r="BA21" i="2" s="1"/>
  <c r="BD21" i="2"/>
  <c r="BE21" i="2" s="1"/>
  <c r="BF21" i="2" s="1"/>
  <c r="O22" i="2"/>
  <c r="AA22" i="2"/>
  <c r="AB22" i="2"/>
  <c r="AF22" i="2"/>
  <c r="AG22" i="2"/>
  <c r="J24" i="2"/>
  <c r="O24" i="2"/>
  <c r="T24" i="2"/>
  <c r="V24" i="2"/>
  <c r="AD24" i="2"/>
  <c r="AD25" i="2" s="1"/>
  <c r="AH24" i="2"/>
  <c r="AI24" i="2" s="1"/>
  <c r="P25" i="2"/>
  <c r="Q25" i="2"/>
  <c r="R25" i="2"/>
  <c r="S25" i="2"/>
  <c r="W25" i="2"/>
  <c r="X25" i="2"/>
  <c r="Z25" i="2"/>
  <c r="AA25" i="2"/>
  <c r="AB25" i="2"/>
  <c r="AB26" i="2" s="1"/>
  <c r="AC25" i="2"/>
  <c r="AC26" i="2" s="1"/>
  <c r="AE25" i="2"/>
  <c r="AJ26" i="2" s="1"/>
  <c r="AF25" i="2"/>
  <c r="AG25" i="2"/>
  <c r="B26" i="2"/>
  <c r="B31" i="2" s="1"/>
  <c r="B36" i="2" s="1"/>
  <c r="O26" i="2"/>
  <c r="AO26" i="2"/>
  <c r="AP26" i="2" s="1"/>
  <c r="AQ26" i="2" s="1"/>
  <c r="AT26" i="2"/>
  <c r="AU26" i="2" s="1"/>
  <c r="AV26" i="2" s="1"/>
  <c r="AY26" i="2"/>
  <c r="AZ26" i="2" s="1"/>
  <c r="BA26" i="2" s="1"/>
  <c r="BD26" i="2"/>
  <c r="BE26" i="2" s="1"/>
  <c r="BF26" i="2" s="1"/>
  <c r="O27" i="2"/>
  <c r="W27" i="2"/>
  <c r="X27" i="2"/>
  <c r="AB27" i="2"/>
  <c r="AC27" i="2"/>
  <c r="AE27" i="2"/>
  <c r="AF27" i="2"/>
  <c r="AG27" i="2"/>
  <c r="AH27" i="2"/>
  <c r="T29" i="2"/>
  <c r="V29" i="2"/>
  <c r="Y29" i="2" s="1"/>
  <c r="AD29" i="2"/>
  <c r="AD30" i="2" s="1"/>
  <c r="AH29" i="2"/>
  <c r="B30" i="2"/>
  <c r="B35" i="2" s="1"/>
  <c r="J30" i="2"/>
  <c r="O30" i="2"/>
  <c r="P30" i="2"/>
  <c r="Q30" i="2"/>
  <c r="R30" i="2"/>
  <c r="S30" i="2"/>
  <c r="U30" i="2"/>
  <c r="U31" i="2" s="1"/>
  <c r="V30" i="2"/>
  <c r="W30" i="2"/>
  <c r="X30" i="2"/>
  <c r="X31" i="2" s="1"/>
  <c r="Z30" i="2"/>
  <c r="AA30" i="2"/>
  <c r="AA31" i="2" s="1"/>
  <c r="AB30" i="2"/>
  <c r="AB31" i="2" s="1"/>
  <c r="AC30" i="2"/>
  <c r="AC31" i="2" s="1"/>
  <c r="AE30" i="2"/>
  <c r="AJ31" i="2" s="1"/>
  <c r="AF30" i="2"/>
  <c r="AG30" i="2"/>
  <c r="AH30" i="2"/>
  <c r="AH31" i="2" s="1"/>
  <c r="AO31" i="2"/>
  <c r="AP31" i="2" s="1"/>
  <c r="AQ31" i="2" s="1"/>
  <c r="AT31" i="2"/>
  <c r="AU31" i="2" s="1"/>
  <c r="AV31" i="2" s="1"/>
  <c r="AY31" i="2"/>
  <c r="AZ31" i="2" s="1"/>
  <c r="BA31" i="2" s="1"/>
  <c r="BD31" i="2"/>
  <c r="BE31" i="2" s="1"/>
  <c r="BF31" i="2" s="1"/>
  <c r="B32" i="2"/>
  <c r="O32" i="2"/>
  <c r="Z32" i="2"/>
  <c r="AB32" i="2"/>
  <c r="AC32" i="2"/>
  <c r="AE32" i="2"/>
  <c r="AF32" i="2"/>
  <c r="AG32" i="2"/>
  <c r="J35" i="2"/>
  <c r="J38" i="2"/>
  <c r="Q38" i="2"/>
  <c r="R38" i="2"/>
  <c r="R39" i="2" s="1"/>
  <c r="S38" i="2"/>
  <c r="S39" i="2" s="1"/>
  <c r="U38" i="2"/>
  <c r="W38" i="2"/>
  <c r="Z38" i="2"/>
  <c r="AA38" i="2"/>
  <c r="AA39" i="2" s="1"/>
  <c r="AB38" i="2"/>
  <c r="AC38" i="2"/>
  <c r="AE38" i="2"/>
  <c r="AE39" i="2" s="1"/>
  <c r="AF38" i="2"/>
  <c r="AF43" i="2" s="1"/>
  <c r="AF205" i="2" s="1"/>
  <c r="AG38" i="2"/>
  <c r="AG173" i="2" s="1"/>
  <c r="B39" i="2"/>
  <c r="W39" i="2"/>
  <c r="AF39" i="2"/>
  <c r="B40" i="2"/>
  <c r="B45" i="2" s="1"/>
  <c r="B41" i="2"/>
  <c r="W41" i="2"/>
  <c r="AF41" i="2"/>
  <c r="W43" i="2"/>
  <c r="W44" i="2" s="1"/>
  <c r="O48" i="2"/>
  <c r="T48" i="2"/>
  <c r="Y48" i="2"/>
  <c r="AI48" i="2"/>
  <c r="AD52" i="2"/>
  <c r="AH52" i="2"/>
  <c r="AI52" i="2" s="1"/>
  <c r="P53" i="2"/>
  <c r="AD53" i="2"/>
  <c r="AI53" i="2"/>
  <c r="AF57" i="2"/>
  <c r="AG57" i="2"/>
  <c r="AH57" i="2"/>
  <c r="V58" i="2"/>
  <c r="W58" i="2" s="1"/>
  <c r="W233" i="2" s="1"/>
  <c r="AK233" i="2"/>
  <c r="AO58" i="2"/>
  <c r="AP58" i="2" s="1"/>
  <c r="AT58" i="2"/>
  <c r="AY58" i="2"/>
  <c r="AZ58" i="2" s="1"/>
  <c r="BA58" i="2" s="1"/>
  <c r="BD58" i="2"/>
  <c r="BE58" i="2" s="1"/>
  <c r="BF58" i="2" s="1"/>
  <c r="BF206" i="2" s="1"/>
  <c r="X64" i="2"/>
  <c r="Z64" i="2"/>
  <c r="AA64" i="2"/>
  <c r="AB64" i="2"/>
  <c r="AC64" i="2"/>
  <c r="AC65" i="2" s="1"/>
  <c r="AE64" i="2"/>
  <c r="AE65" i="2" s="1"/>
  <c r="AD67" i="2"/>
  <c r="AH67" i="2"/>
  <c r="AI67" i="2" s="1"/>
  <c r="AN67" i="2"/>
  <c r="AS67" i="2"/>
  <c r="AX67" i="2"/>
  <c r="BC67" i="2"/>
  <c r="BH67" i="2"/>
  <c r="J68" i="2"/>
  <c r="O68" i="2"/>
  <c r="AD68" i="2"/>
  <c r="AI68" i="2"/>
  <c r="AN68" i="2"/>
  <c r="AS68" i="2"/>
  <c r="AX68" i="2"/>
  <c r="BC68" i="2"/>
  <c r="BH68" i="2"/>
  <c r="J69" i="2"/>
  <c r="O69" i="2"/>
  <c r="T69" i="2"/>
  <c r="T70" i="2" s="1"/>
  <c r="Y69" i="2"/>
  <c r="AD69" i="2"/>
  <c r="AH69" i="2"/>
  <c r="AI69" i="2" s="1"/>
  <c r="AN69" i="2"/>
  <c r="AS69" i="2"/>
  <c r="AS70" i="2" s="1"/>
  <c r="AX69" i="2"/>
  <c r="BC69" i="2"/>
  <c r="BH69" i="2"/>
  <c r="Z70" i="2"/>
  <c r="Z71" i="2" s="1"/>
  <c r="AA70" i="2"/>
  <c r="AB70" i="2"/>
  <c r="AB71" i="2" s="1"/>
  <c r="AB73" i="2" s="1"/>
  <c r="AC70" i="2"/>
  <c r="AC71" i="2" s="1"/>
  <c r="AC131" i="2" s="1"/>
  <c r="AE70" i="2"/>
  <c r="AE71" i="2" s="1"/>
  <c r="AF70" i="2"/>
  <c r="AG70" i="2"/>
  <c r="U75" i="2"/>
  <c r="T75" i="2" s="1"/>
  <c r="S75" i="2" s="1"/>
  <c r="R75" i="2" s="1"/>
  <c r="Q75" i="2" s="1"/>
  <c r="P75" i="2" s="1"/>
  <c r="O75" i="2" s="1"/>
  <c r="N75" i="2" s="1"/>
  <c r="M75" i="2" s="1"/>
  <c r="L75" i="2" s="1"/>
  <c r="K75" i="2" s="1"/>
  <c r="J75" i="2" s="1"/>
  <c r="AD75" i="2"/>
  <c r="AD83" i="2" s="1"/>
  <c r="AI75" i="2"/>
  <c r="U76" i="2"/>
  <c r="AD76" i="2"/>
  <c r="AI76" i="2"/>
  <c r="V79" i="2"/>
  <c r="W79" i="2"/>
  <c r="Y79" i="2"/>
  <c r="W81" i="2"/>
  <c r="W243" i="2" s="1"/>
  <c r="X81" i="2"/>
  <c r="Z81" i="2"/>
  <c r="AA81" i="2"/>
  <c r="AA243" i="2" s="1"/>
  <c r="AC81" i="2"/>
  <c r="AC243" i="2" s="1"/>
  <c r="AD81" i="2"/>
  <c r="AE81" i="2"/>
  <c r="AE243" i="2" s="1"/>
  <c r="AI81" i="2"/>
  <c r="AJ81" i="2"/>
  <c r="AK81" i="2"/>
  <c r="AK243" i="2" s="1"/>
  <c r="AL81" i="2"/>
  <c r="AM81" i="2"/>
  <c r="AT81" i="2"/>
  <c r="AT243" i="2" s="1"/>
  <c r="AU81" i="2"/>
  <c r="AU243" i="2" s="1"/>
  <c r="AV81" i="2"/>
  <c r="AW81" i="2"/>
  <c r="AY81" i="2"/>
  <c r="AZ81" i="2"/>
  <c r="BA81" i="2"/>
  <c r="BB81" i="2"/>
  <c r="BD81" i="2"/>
  <c r="BE81" i="2"/>
  <c r="BF81" i="2"/>
  <c r="BG81" i="2"/>
  <c r="Y82" i="2"/>
  <c r="Z79" i="2" s="1"/>
  <c r="Z82" i="2"/>
  <c r="V83" i="2"/>
  <c r="X83" i="2"/>
  <c r="Z83" i="2"/>
  <c r="AA83" i="2"/>
  <c r="AB83" i="2"/>
  <c r="AC83" i="2"/>
  <c r="AE83" i="2"/>
  <c r="AF83" i="2"/>
  <c r="AG83" i="2"/>
  <c r="AH83" i="2"/>
  <c r="V85" i="2"/>
  <c r="X85" i="2"/>
  <c r="Z85" i="2"/>
  <c r="AA85" i="2"/>
  <c r="AA84" i="2" s="1"/>
  <c r="AB85" i="2"/>
  <c r="AC85" i="2"/>
  <c r="AD85" i="2"/>
  <c r="AE85" i="2"/>
  <c r="AF85" i="2"/>
  <c r="AF84" i="2" s="1"/>
  <c r="AG85" i="2"/>
  <c r="AH85" i="2"/>
  <c r="AH84" i="2" s="1"/>
  <c r="AI85" i="2"/>
  <c r="Y87" i="2"/>
  <c r="Y81" i="2" s="1"/>
  <c r="AF87" i="2"/>
  <c r="AN87" i="2"/>
  <c r="AN81" i="2" s="1"/>
  <c r="AO87" i="2"/>
  <c r="AO81" i="2" s="1"/>
  <c r="AO243" i="2" s="1"/>
  <c r="AX87" i="2"/>
  <c r="AX81" i="2" s="1"/>
  <c r="BC87" i="2"/>
  <c r="BC81" i="2" s="1"/>
  <c r="BH87" i="2"/>
  <c r="BH81" i="2" s="1"/>
  <c r="X88" i="2"/>
  <c r="AD88" i="2"/>
  <c r="AE88" i="2"/>
  <c r="V89" i="2"/>
  <c r="W89" i="2"/>
  <c r="Z89" i="2"/>
  <c r="AA89" i="2"/>
  <c r="AC89" i="2"/>
  <c r="AF89" i="2"/>
  <c r="AF88" i="2" s="1"/>
  <c r="F92" i="2"/>
  <c r="G92" i="2"/>
  <c r="H92" i="2"/>
  <c r="I92" i="2"/>
  <c r="J92" i="2"/>
  <c r="J129" i="2" s="1"/>
  <c r="O92" i="2"/>
  <c r="O129" i="2" s="1"/>
  <c r="T92" i="2"/>
  <c r="T129" i="2" s="1"/>
  <c r="U92" i="2"/>
  <c r="V92" i="2"/>
  <c r="V129" i="2" s="1"/>
  <c r="W92" i="2"/>
  <c r="W129" i="2" s="1"/>
  <c r="X92" i="2"/>
  <c r="Y92" i="2"/>
  <c r="Z92" i="2"/>
  <c r="Z129" i="2" s="1"/>
  <c r="AA92" i="2"/>
  <c r="AA129" i="2" s="1"/>
  <c r="AB92" i="2"/>
  <c r="AC92" i="2"/>
  <c r="AD92" i="2"/>
  <c r="AD129" i="2" s="1"/>
  <c r="AE92" i="2"/>
  <c r="AE129" i="2" s="1"/>
  <c r="AF92" i="2"/>
  <c r="AG92" i="2"/>
  <c r="AG129" i="2" s="1"/>
  <c r="AH92" i="2"/>
  <c r="AH129" i="2" s="1"/>
  <c r="AI92" i="2"/>
  <c r="AI129" i="2" s="1"/>
  <c r="AJ92" i="2"/>
  <c r="AJ129" i="2" s="1"/>
  <c r="AK92" i="2"/>
  <c r="AL92" i="2"/>
  <c r="AL129" i="2" s="1"/>
  <c r="AM92" i="2"/>
  <c r="AM129" i="2" s="1"/>
  <c r="AN92" i="2"/>
  <c r="AO92" i="2"/>
  <c r="AP92" i="2"/>
  <c r="AP129" i="2" s="1"/>
  <c r="AQ92" i="2"/>
  <c r="AQ129" i="2" s="1"/>
  <c r="AR92" i="2"/>
  <c r="AS92" i="2"/>
  <c r="AT92" i="2"/>
  <c r="AT129" i="2" s="1"/>
  <c r="AU92" i="2"/>
  <c r="AU129" i="2" s="1"/>
  <c r="AV92" i="2"/>
  <c r="AW92" i="2"/>
  <c r="AW129" i="2" s="1"/>
  <c r="AX92" i="2"/>
  <c r="AX129" i="2" s="1"/>
  <c r="AY92" i="2"/>
  <c r="AY129" i="2" s="1"/>
  <c r="AZ92" i="2"/>
  <c r="AZ129" i="2" s="1"/>
  <c r="BA92" i="2"/>
  <c r="BB92" i="2"/>
  <c r="BB129" i="2" s="1"/>
  <c r="BC92" i="2"/>
  <c r="BC129" i="2" s="1"/>
  <c r="BD92" i="2"/>
  <c r="BE92" i="2"/>
  <c r="BF92" i="2"/>
  <c r="BF129" i="2" s="1"/>
  <c r="BG92" i="2"/>
  <c r="BG129" i="2" s="1"/>
  <c r="BH92" i="2"/>
  <c r="AD95" i="2"/>
  <c r="AK95" i="2"/>
  <c r="AL95" i="2" s="1"/>
  <c r="AM95" i="2" s="1"/>
  <c r="AN95" i="2" s="1"/>
  <c r="AP95" i="2"/>
  <c r="AQ95" i="2" s="1"/>
  <c r="AR95" i="2" s="1"/>
  <c r="AS95" i="2" s="1"/>
  <c r="AU95" i="2"/>
  <c r="AV95" i="2" s="1"/>
  <c r="AW95" i="2" s="1"/>
  <c r="AX95" i="2" s="1"/>
  <c r="AZ95" i="2"/>
  <c r="BA95" i="2" s="1"/>
  <c r="BB95" i="2" s="1"/>
  <c r="BC95" i="2" s="1"/>
  <c r="BE95" i="2"/>
  <c r="BF95" i="2" s="1"/>
  <c r="BG95" i="2" s="1"/>
  <c r="BH95" i="2" s="1"/>
  <c r="AD96" i="2"/>
  <c r="AI96" i="2"/>
  <c r="AD97" i="2"/>
  <c r="AD137" i="2" s="1"/>
  <c r="AI97" i="2"/>
  <c r="AD98" i="2"/>
  <c r="AD138" i="2" s="1"/>
  <c r="AI98" i="2"/>
  <c r="AD99" i="2"/>
  <c r="AI99" i="2"/>
  <c r="O100" i="2"/>
  <c r="T100" i="2"/>
  <c r="T105" i="2" s="1"/>
  <c r="Y100" i="2"/>
  <c r="Z100" i="2"/>
  <c r="AA100" i="2"/>
  <c r="AB100" i="2"/>
  <c r="AC100" i="2"/>
  <c r="AE100" i="2"/>
  <c r="AF100" i="2"/>
  <c r="AG100" i="2"/>
  <c r="AD102" i="2"/>
  <c r="AI102" i="2"/>
  <c r="AI184" i="2" s="1"/>
  <c r="Y103" i="2"/>
  <c r="Z103" i="2"/>
  <c r="AA103" i="2"/>
  <c r="AB103" i="2"/>
  <c r="AC103" i="2"/>
  <c r="AD103" i="2" s="1"/>
  <c r="AE103" i="2"/>
  <c r="AF103" i="2"/>
  <c r="AG103" i="2"/>
  <c r="AH103" i="2"/>
  <c r="AI103" i="2" s="1"/>
  <c r="AD104" i="2"/>
  <c r="AD186" i="2" s="1"/>
  <c r="AI104" i="2"/>
  <c r="O105" i="2"/>
  <c r="AF105" i="2"/>
  <c r="AF202" i="2" s="1"/>
  <c r="AD108" i="2"/>
  <c r="AI108" i="2"/>
  <c r="AD109" i="2"/>
  <c r="AI109" i="2"/>
  <c r="AK109" i="2"/>
  <c r="AL109" i="2" s="1"/>
  <c r="AM109" i="2" s="1"/>
  <c r="AN109" i="2" s="1"/>
  <c r="AO109" i="2" s="1"/>
  <c r="AP109" i="2" s="1"/>
  <c r="AQ109" i="2" s="1"/>
  <c r="AR109" i="2" s="1"/>
  <c r="AS109" i="2" s="1"/>
  <c r="AT109" i="2" s="1"/>
  <c r="AU109" i="2" s="1"/>
  <c r="AV109" i="2" s="1"/>
  <c r="AW109" i="2" s="1"/>
  <c r="AX109" i="2" s="1"/>
  <c r="AY109" i="2" s="1"/>
  <c r="AZ109" i="2" s="1"/>
  <c r="BA109" i="2" s="1"/>
  <c r="BB109" i="2" s="1"/>
  <c r="BC109" i="2" s="1"/>
  <c r="BD109" i="2" s="1"/>
  <c r="BE109" i="2" s="1"/>
  <c r="BF109" i="2" s="1"/>
  <c r="BG109" i="2" s="1"/>
  <c r="BH109" i="2" s="1"/>
  <c r="AD110" i="2"/>
  <c r="AD139" i="2" s="1"/>
  <c r="AI110" i="2"/>
  <c r="AI139" i="2" s="1"/>
  <c r="Y111" i="2"/>
  <c r="Z111" i="2"/>
  <c r="Z140" i="2" s="1"/>
  <c r="AA111" i="2"/>
  <c r="AA112" i="2" s="1"/>
  <c r="AB111" i="2"/>
  <c r="AD111" i="2"/>
  <c r="AI111" i="2"/>
  <c r="O112" i="2"/>
  <c r="T112" i="2"/>
  <c r="T116" i="2" s="1"/>
  <c r="Y112" i="2"/>
  <c r="AC112" i="2"/>
  <c r="AC116" i="2" s="1"/>
  <c r="AE112" i="2"/>
  <c r="AF112" i="2"/>
  <c r="AG112" i="2"/>
  <c r="AH112" i="2"/>
  <c r="AD114" i="2"/>
  <c r="AI114" i="2"/>
  <c r="AK114" i="2" s="1"/>
  <c r="AL114" i="2" s="1"/>
  <c r="AM114" i="2" s="1"/>
  <c r="AN114" i="2" s="1"/>
  <c r="AO114" i="2" s="1"/>
  <c r="AP114" i="2" s="1"/>
  <c r="AQ114" i="2" s="1"/>
  <c r="AR114" i="2" s="1"/>
  <c r="AS114" i="2" s="1"/>
  <c r="AT114" i="2" s="1"/>
  <c r="AU114" i="2" s="1"/>
  <c r="AV114" i="2" s="1"/>
  <c r="AW114" i="2" s="1"/>
  <c r="AX114" i="2" s="1"/>
  <c r="AY114" i="2" s="1"/>
  <c r="AZ114" i="2" s="1"/>
  <c r="BA114" i="2" s="1"/>
  <c r="BB114" i="2" s="1"/>
  <c r="BC114" i="2" s="1"/>
  <c r="BD114" i="2" s="1"/>
  <c r="BE114" i="2" s="1"/>
  <c r="BF114" i="2" s="1"/>
  <c r="BG114" i="2" s="1"/>
  <c r="BH114" i="2" s="1"/>
  <c r="Y115" i="2"/>
  <c r="Z115" i="2"/>
  <c r="AA115" i="2"/>
  <c r="AA116" i="2" s="1"/>
  <c r="AB115" i="2"/>
  <c r="AC115" i="2"/>
  <c r="AD115" i="2" s="1"/>
  <c r="AE115" i="2"/>
  <c r="AE116" i="2"/>
  <c r="AF115" i="2"/>
  <c r="AF116" i="2" s="1"/>
  <c r="AG115" i="2"/>
  <c r="AH115" i="2"/>
  <c r="AH116" i="2" s="1"/>
  <c r="O116" i="2"/>
  <c r="Y116" i="2"/>
  <c r="AD119" i="2"/>
  <c r="AI119" i="2"/>
  <c r="AD120" i="2"/>
  <c r="AI120" i="2"/>
  <c r="AK120" i="2" s="1"/>
  <c r="AL120" i="2" s="1"/>
  <c r="AM120" i="2" s="1"/>
  <c r="AD121" i="2"/>
  <c r="AI121" i="2"/>
  <c r="AD122" i="2"/>
  <c r="AI122" i="2"/>
  <c r="AK122" i="2" s="1"/>
  <c r="AL122" i="2" s="1"/>
  <c r="AM122" i="2" s="1"/>
  <c r="AN122" i="2" s="1"/>
  <c r="AO122" i="2" s="1"/>
  <c r="AP122" i="2" s="1"/>
  <c r="AQ122" i="2" s="1"/>
  <c r="AR122" i="2" s="1"/>
  <c r="AS122" i="2" s="1"/>
  <c r="AT122" i="2" s="1"/>
  <c r="AU122" i="2" s="1"/>
  <c r="AV122" i="2" s="1"/>
  <c r="AW122" i="2" s="1"/>
  <c r="AX122" i="2" s="1"/>
  <c r="AY122" i="2" s="1"/>
  <c r="AZ122" i="2" s="1"/>
  <c r="BA122" i="2" s="1"/>
  <c r="BB122" i="2" s="1"/>
  <c r="BC122" i="2" s="1"/>
  <c r="BD122" i="2" s="1"/>
  <c r="BE122" i="2" s="1"/>
  <c r="BF122" i="2" s="1"/>
  <c r="BG122" i="2" s="1"/>
  <c r="BH122" i="2" s="1"/>
  <c r="AD123" i="2"/>
  <c r="AI123" i="2"/>
  <c r="O124" i="2"/>
  <c r="T124" i="2"/>
  <c r="Y124" i="2"/>
  <c r="Z124" i="2"/>
  <c r="AA124" i="2"/>
  <c r="AB124" i="2"/>
  <c r="AC124" i="2"/>
  <c r="AE124" i="2"/>
  <c r="AF124" i="2"/>
  <c r="AG124" i="2"/>
  <c r="AH124" i="2"/>
  <c r="K129" i="2"/>
  <c r="L129" i="2"/>
  <c r="M129" i="2"/>
  <c r="N129" i="2"/>
  <c r="P129" i="2"/>
  <c r="Q129" i="2"/>
  <c r="R129" i="2"/>
  <c r="S129" i="2"/>
  <c r="U129" i="2"/>
  <c r="X129" i="2"/>
  <c r="Y129" i="2"/>
  <c r="AB129" i="2"/>
  <c r="AC129" i="2"/>
  <c r="AF129" i="2"/>
  <c r="AK129" i="2"/>
  <c r="AN129" i="2"/>
  <c r="AO129" i="2"/>
  <c r="AR129" i="2"/>
  <c r="AS129" i="2"/>
  <c r="AV129" i="2"/>
  <c r="BA129" i="2"/>
  <c r="BD129" i="2"/>
  <c r="BE129" i="2"/>
  <c r="BH129" i="2"/>
  <c r="P131" i="2"/>
  <c r="Q131" i="2"/>
  <c r="R131" i="2"/>
  <c r="S131" i="2"/>
  <c r="AA133" i="2"/>
  <c r="AB133" i="2" s="1"/>
  <c r="AF133" i="2"/>
  <c r="AA134" i="2"/>
  <c r="AB134" i="2" s="1"/>
  <c r="AF134" i="2"/>
  <c r="AG134" i="2" s="1"/>
  <c r="AH134" i="2" s="1"/>
  <c r="AK134" i="2"/>
  <c r="AL134" i="2"/>
  <c r="AM134" i="2"/>
  <c r="AO134" i="2"/>
  <c r="AP134" i="2"/>
  <c r="AQ134" i="2"/>
  <c r="AR134" i="2"/>
  <c r="AT134" i="2"/>
  <c r="AU134" i="2"/>
  <c r="AV134" i="2"/>
  <c r="AW134" i="2"/>
  <c r="AY134" i="2"/>
  <c r="AZ134" i="2"/>
  <c r="BA134" i="2"/>
  <c r="BB134" i="2"/>
  <c r="BD134" i="2"/>
  <c r="BE134" i="2"/>
  <c r="BF134" i="2"/>
  <c r="BG134" i="2"/>
  <c r="Y135" i="2"/>
  <c r="Y137" i="2"/>
  <c r="Z137" i="2"/>
  <c r="AA137" i="2"/>
  <c r="AB137" i="2"/>
  <c r="AC137" i="2"/>
  <c r="AE137" i="2"/>
  <c r="AF137" i="2"/>
  <c r="AG137" i="2"/>
  <c r="Y138" i="2"/>
  <c r="Z138" i="2"/>
  <c r="AA138" i="2"/>
  <c r="AB138" i="2"/>
  <c r="AC138" i="2"/>
  <c r="AF138" i="2"/>
  <c r="AG138" i="2"/>
  <c r="Y139" i="2"/>
  <c r="Z139" i="2"/>
  <c r="AA139" i="2"/>
  <c r="AB139" i="2"/>
  <c r="AC139" i="2"/>
  <c r="AE139" i="2"/>
  <c r="AF139" i="2"/>
  <c r="AG139" i="2"/>
  <c r="Y140" i="2"/>
  <c r="AE140" i="2"/>
  <c r="AF140" i="2"/>
  <c r="AG140" i="2"/>
  <c r="AI140" i="2"/>
  <c r="AA141" i="2"/>
  <c r="AB141" i="2" s="1"/>
  <c r="AF141" i="2"/>
  <c r="AA144" i="2"/>
  <c r="AA181" i="2" s="1"/>
  <c r="AA182" i="2" s="1"/>
  <c r="AF144" i="2"/>
  <c r="AG144" i="2" s="1"/>
  <c r="AI144" i="2"/>
  <c r="AD145" i="2"/>
  <c r="AF145" i="2"/>
  <c r="AG145" i="2" s="1"/>
  <c r="AI145" i="2"/>
  <c r="AD146" i="2"/>
  <c r="AF146" i="2"/>
  <c r="AN146" i="2"/>
  <c r="AS146" i="2"/>
  <c r="AX146" i="2"/>
  <c r="BC146" i="2"/>
  <c r="BH146" i="2"/>
  <c r="O147" i="2"/>
  <c r="T147" i="2"/>
  <c r="Z147" i="2"/>
  <c r="AA147" i="2"/>
  <c r="AE147" i="2"/>
  <c r="Y150" i="2"/>
  <c r="Z150" i="2"/>
  <c r="AA150" i="2" s="1"/>
  <c r="AE150" i="2"/>
  <c r="AF150" i="2" s="1"/>
  <c r="AI150" i="2"/>
  <c r="AD151" i="2"/>
  <c r="AF151" i="2"/>
  <c r="AG151" i="2" s="1"/>
  <c r="AA152" i="2"/>
  <c r="AB152" i="2" s="1"/>
  <c r="AF152" i="2"/>
  <c r="AG152" i="2" s="1"/>
  <c r="AI152" i="2"/>
  <c r="AD153" i="2"/>
  <c r="AF153" i="2"/>
  <c r="AG153" i="2" s="1"/>
  <c r="AN153" i="2"/>
  <c r="AS153" i="2"/>
  <c r="AX153" i="2"/>
  <c r="BC153" i="2"/>
  <c r="BH153" i="2"/>
  <c r="AD154" i="2"/>
  <c r="AF154" i="2"/>
  <c r="AG154" i="2" s="1"/>
  <c r="AI154" i="2"/>
  <c r="O155" i="2"/>
  <c r="T155" i="2"/>
  <c r="T159" i="2" s="1"/>
  <c r="Z155" i="2"/>
  <c r="Y157" i="2"/>
  <c r="AD157" i="2"/>
  <c r="AI157" i="2"/>
  <c r="AN157" i="2"/>
  <c r="AS157" i="2"/>
  <c r="AX157" i="2"/>
  <c r="BC157" i="2"/>
  <c r="BH157" i="2"/>
  <c r="AA158" i="2"/>
  <c r="AF158" i="2"/>
  <c r="AG158" i="2" s="1"/>
  <c r="AH158" i="2" s="1"/>
  <c r="AN158" i="2"/>
  <c r="AS158" i="2"/>
  <c r="AX158" i="2"/>
  <c r="BC158" i="2"/>
  <c r="BH158" i="2"/>
  <c r="Z159" i="2"/>
  <c r="O164" i="2"/>
  <c r="O165" i="2" s="1"/>
  <c r="T164" i="2"/>
  <c r="T165" i="2" s="1"/>
  <c r="Z164" i="2"/>
  <c r="Z165" i="2" s="1"/>
  <c r="Z166" i="2" s="1"/>
  <c r="AA164" i="2"/>
  <c r="AE164" i="2"/>
  <c r="AE165" i="2" s="1"/>
  <c r="AE166" i="2" s="1"/>
  <c r="AF164" i="2"/>
  <c r="AF165" i="2" s="1"/>
  <c r="AF166" i="2" s="1"/>
  <c r="T168" i="2"/>
  <c r="Z168" i="2"/>
  <c r="AA168" i="2"/>
  <c r="AE168" i="2"/>
  <c r="O171" i="2"/>
  <c r="P171" i="2"/>
  <c r="Q171" i="2"/>
  <c r="R171" i="2"/>
  <c r="S171" i="2"/>
  <c r="T171" i="2"/>
  <c r="U171" i="2"/>
  <c r="V171" i="2"/>
  <c r="W171" i="2"/>
  <c r="X171" i="2"/>
  <c r="Y171" i="2"/>
  <c r="AD171" i="2"/>
  <c r="AE171" i="2"/>
  <c r="AE204" i="2" s="1"/>
  <c r="AE210" i="2" s="1"/>
  <c r="AF171" i="2"/>
  <c r="AG171" i="2"/>
  <c r="AH171" i="2"/>
  <c r="AH204" i="2" s="1"/>
  <c r="AH210" i="2" s="1"/>
  <c r="AI171" i="2"/>
  <c r="AJ171" i="2"/>
  <c r="AK171" i="2"/>
  <c r="AK204" i="2" s="1"/>
  <c r="AK210" i="2" s="1"/>
  <c r="AL171" i="2"/>
  <c r="AL204" i="2" s="1"/>
  <c r="AL210" i="2" s="1"/>
  <c r="AM171" i="2"/>
  <c r="AM204" i="2" s="1"/>
  <c r="AM210" i="2" s="1"/>
  <c r="AN171" i="2"/>
  <c r="AO171" i="2"/>
  <c r="AP171" i="2"/>
  <c r="AP204" i="2" s="1"/>
  <c r="AP210" i="2" s="1"/>
  <c r="AQ171" i="2"/>
  <c r="AQ204" i="2" s="1"/>
  <c r="AQ210" i="2" s="1"/>
  <c r="AR171" i="2"/>
  <c r="AR204" i="2" s="1"/>
  <c r="AR210" i="2" s="1"/>
  <c r="AS171" i="2"/>
  <c r="AT171" i="2"/>
  <c r="AU171" i="2"/>
  <c r="AV171" i="2"/>
  <c r="AW171" i="2"/>
  <c r="AX171" i="2"/>
  <c r="AY171" i="2"/>
  <c r="AZ171" i="2"/>
  <c r="BA171" i="2"/>
  <c r="BB171" i="2"/>
  <c r="BC171" i="2"/>
  <c r="BD171" i="2"/>
  <c r="BE171" i="2"/>
  <c r="BF171" i="2"/>
  <c r="BG171" i="2"/>
  <c r="BH171" i="2"/>
  <c r="O172" i="2"/>
  <c r="Z172" i="2"/>
  <c r="AA172" i="2"/>
  <c r="AB172" i="2"/>
  <c r="AC172" i="2"/>
  <c r="AE172" i="2"/>
  <c r="AF172" i="2"/>
  <c r="AG172" i="2"/>
  <c r="AH172" i="2"/>
  <c r="Z173" i="2"/>
  <c r="AA173" i="2"/>
  <c r="AE173" i="2"/>
  <c r="AF173" i="2"/>
  <c r="AN174" i="2"/>
  <c r="AS174" i="2"/>
  <c r="AX174" i="2"/>
  <c r="BC174" i="2"/>
  <c r="BH174" i="2"/>
  <c r="O175" i="2"/>
  <c r="Y175" i="2"/>
  <c r="Z175" i="2"/>
  <c r="AA175" i="2"/>
  <c r="AB175" i="2"/>
  <c r="AC175" i="2"/>
  <c r="AD175" i="2"/>
  <c r="AE175" i="2"/>
  <c r="AF175" i="2"/>
  <c r="AG175" i="2"/>
  <c r="AH175" i="2"/>
  <c r="AI175" i="2"/>
  <c r="O176" i="2"/>
  <c r="Y176" i="2"/>
  <c r="Z176" i="2"/>
  <c r="Z177" i="2" s="1"/>
  <c r="Z212" i="2" s="1"/>
  <c r="AA176" i="2"/>
  <c r="AA177" i="2" s="1"/>
  <c r="AA212" i="2" s="1"/>
  <c r="AB176" i="2"/>
  <c r="AB177" i="2" s="1"/>
  <c r="AB212" i="2" s="1"/>
  <c r="AC176" i="2"/>
  <c r="AD176" i="2"/>
  <c r="AE176" i="2"/>
  <c r="AE177" i="2" s="1"/>
  <c r="AE212" i="2" s="1"/>
  <c r="AF176" i="2"/>
  <c r="AF177" i="2" s="1"/>
  <c r="AF212" i="2" s="1"/>
  <c r="AG176" i="2"/>
  <c r="AL176" i="2" s="1"/>
  <c r="AH176" i="2"/>
  <c r="AM176" i="2" s="1"/>
  <c r="O177" i="2"/>
  <c r="Y177" i="2"/>
  <c r="Y212" i="2" s="1"/>
  <c r="AC177" i="2"/>
  <c r="AC212" i="2" s="1"/>
  <c r="O178" i="2"/>
  <c r="T178" i="2"/>
  <c r="Z178" i="2"/>
  <c r="Z179" i="2" s="1"/>
  <c r="Z211" i="2" s="1"/>
  <c r="AB178" i="2"/>
  <c r="AB179" i="2" s="1"/>
  <c r="AB211" i="2" s="1"/>
  <c r="AE178" i="2"/>
  <c r="AE179" i="2" s="1"/>
  <c r="AE211" i="2" s="1"/>
  <c r="AH178" i="2"/>
  <c r="AM178" i="2" s="1"/>
  <c r="O179" i="2"/>
  <c r="T179" i="2"/>
  <c r="T211" i="2" s="1"/>
  <c r="O180" i="2"/>
  <c r="Y180" i="2"/>
  <c r="Z180" i="2"/>
  <c r="AA180" i="2"/>
  <c r="AB180" i="2"/>
  <c r="AC180" i="2"/>
  <c r="AD180" i="2"/>
  <c r="AE180" i="2"/>
  <c r="AO180" i="2"/>
  <c r="AT180" i="2" s="1"/>
  <c r="AY180" i="2" s="1"/>
  <c r="BD180" i="2" s="1"/>
  <c r="AF180" i="2"/>
  <c r="AG180" i="2"/>
  <c r="AH180" i="2"/>
  <c r="AI180" i="2"/>
  <c r="AK180" i="2"/>
  <c r="AL180" i="2"/>
  <c r="AQ180" i="2" s="1"/>
  <c r="AV180" i="2" s="1"/>
  <c r="BA180" i="2" s="1"/>
  <c r="BF180" i="2" s="1"/>
  <c r="AM180" i="2"/>
  <c r="AR180" i="2" s="1"/>
  <c r="AW180" i="2" s="1"/>
  <c r="BB180" i="2" s="1"/>
  <c r="BG180" i="2" s="1"/>
  <c r="AP180" i="2"/>
  <c r="AU180" i="2" s="1"/>
  <c r="AZ180" i="2" s="1"/>
  <c r="BE180" i="2" s="1"/>
  <c r="O181" i="2"/>
  <c r="T181" i="2"/>
  <c r="Z181" i="2"/>
  <c r="Z182" i="2" s="1"/>
  <c r="AE181" i="2"/>
  <c r="AE182" i="2" s="1"/>
  <c r="AF181" i="2"/>
  <c r="AF182" i="2" s="1"/>
  <c r="AK182" i="2" s="1"/>
  <c r="AI181" i="2"/>
  <c r="AI182" i="2" s="1"/>
  <c r="O182" i="2"/>
  <c r="T183" i="2"/>
  <c r="Y183" i="2"/>
  <c r="Z183" i="2"/>
  <c r="AA183" i="2"/>
  <c r="AE183" i="2"/>
  <c r="AI183" i="2"/>
  <c r="O184" i="2"/>
  <c r="T184" i="2"/>
  <c r="Y184" i="2"/>
  <c r="Z184" i="2"/>
  <c r="AE184" i="2"/>
  <c r="O185" i="2"/>
  <c r="Y185" i="2"/>
  <c r="Z185" i="2"/>
  <c r="AA185" i="2"/>
  <c r="AE185" i="2"/>
  <c r="AI185" i="2"/>
  <c r="AT185" i="2"/>
  <c r="AW185" i="2"/>
  <c r="BB185" i="2" s="1"/>
  <c r="BG185" i="2" s="1"/>
  <c r="O186" i="2"/>
  <c r="Y186" i="2"/>
  <c r="Z186" i="2"/>
  <c r="AA186" i="2"/>
  <c r="AB186" i="2"/>
  <c r="AC186" i="2"/>
  <c r="AE186" i="2"/>
  <c r="AF186" i="2"/>
  <c r="AG186" i="2"/>
  <c r="AH186" i="2"/>
  <c r="O187" i="2"/>
  <c r="T187" i="2"/>
  <c r="Z187" i="2"/>
  <c r="Z188" i="2" s="1"/>
  <c r="Z213" i="2" s="1"/>
  <c r="AB187" i="2"/>
  <c r="AE187" i="2"/>
  <c r="AF187" i="2"/>
  <c r="AG187" i="2"/>
  <c r="AH187" i="2"/>
  <c r="AM187" i="2" s="1"/>
  <c r="AO187" i="2"/>
  <c r="O188" i="2"/>
  <c r="T188" i="2"/>
  <c r="T213" i="2" s="1"/>
  <c r="AB188" i="2"/>
  <c r="AB213" i="2" s="1"/>
  <c r="AE188" i="2"/>
  <c r="AE213" i="2" s="1"/>
  <c r="AJ213" i="2"/>
  <c r="O189" i="2"/>
  <c r="Y189" i="2"/>
  <c r="Z189" i="2"/>
  <c r="AB189" i="2"/>
  <c r="AC189" i="2"/>
  <c r="AE189" i="2"/>
  <c r="AF189" i="2"/>
  <c r="AK189" i="2" s="1"/>
  <c r="AP189" i="2" s="1"/>
  <c r="AU189" i="2" s="1"/>
  <c r="AG189" i="2"/>
  <c r="AL189" i="2" s="1"/>
  <c r="AQ189" i="2" s="1"/>
  <c r="AV189" i="2" s="1"/>
  <c r="BA189" i="2" s="1"/>
  <c r="BF189" i="2" s="1"/>
  <c r="AH189" i="2"/>
  <c r="AM189" i="2" s="1"/>
  <c r="AO189" i="2"/>
  <c r="AT189" i="2" s="1"/>
  <c r="AY189" i="2" s="1"/>
  <c r="BD189" i="2" s="1"/>
  <c r="O190" i="2"/>
  <c r="T190" i="2"/>
  <c r="Z190" i="2"/>
  <c r="AA190" i="2" s="1"/>
  <c r="AB190" i="2" s="1"/>
  <c r="AC190" i="2" s="1"/>
  <c r="AK190" i="2"/>
  <c r="T194" i="2"/>
  <c r="T197" i="2" s="1"/>
  <c r="Y194" i="2"/>
  <c r="Z194" i="2"/>
  <c r="AA194" i="2"/>
  <c r="AB194" i="2"/>
  <c r="AC194" i="2"/>
  <c r="AD194" i="2"/>
  <c r="AE194" i="2"/>
  <c r="AF194" i="2"/>
  <c r="AF197" i="2" s="1"/>
  <c r="AG194" i="2"/>
  <c r="AH194" i="2"/>
  <c r="T195" i="2"/>
  <c r="Y195" i="2"/>
  <c r="Y196" i="2" s="1"/>
  <c r="Z195" i="2"/>
  <c r="AA195" i="2"/>
  <c r="AB195" i="2"/>
  <c r="AC195" i="2"/>
  <c r="AD195" i="2"/>
  <c r="AE195" i="2"/>
  <c r="AE196" i="2" s="1"/>
  <c r="AF195" i="2"/>
  <c r="AG195" i="2"/>
  <c r="AO197" i="2"/>
  <c r="AP197" i="2" s="1"/>
  <c r="AQ197" i="2" s="1"/>
  <c r="AR197" i="2" s="1"/>
  <c r="AT197" i="2"/>
  <c r="AU197" i="2" s="1"/>
  <c r="AV197" i="2" s="1"/>
  <c r="AW197" i="2" s="1"/>
  <c r="AY197" i="2"/>
  <c r="AZ197" i="2" s="1"/>
  <c r="BA197" i="2" s="1"/>
  <c r="BB197" i="2" s="1"/>
  <c r="BD197" i="2"/>
  <c r="BE197" i="2" s="1"/>
  <c r="BF197" i="2" s="1"/>
  <c r="BG197" i="2" s="1"/>
  <c r="Z198" i="2"/>
  <c r="AA198" i="2"/>
  <c r="AB198" i="2"/>
  <c r="AC198" i="2"/>
  <c r="AE198" i="2"/>
  <c r="AF198" i="2"/>
  <c r="AG198" i="2"/>
  <c r="AO198" i="2"/>
  <c r="AP198" i="2" s="1"/>
  <c r="AQ198" i="2" s="1"/>
  <c r="AR198" i="2" s="1"/>
  <c r="AT198" i="2"/>
  <c r="AU198" i="2" s="1"/>
  <c r="AV198" i="2" s="1"/>
  <c r="AW198" i="2" s="1"/>
  <c r="AY198" i="2"/>
  <c r="AZ198" i="2" s="1"/>
  <c r="BA198" i="2" s="1"/>
  <c r="BB198" i="2" s="1"/>
  <c r="BD198" i="2"/>
  <c r="BE198" i="2" s="1"/>
  <c r="BF198" i="2" s="1"/>
  <c r="BG198" i="2" s="1"/>
  <c r="T204" i="2"/>
  <c r="Y204" i="2"/>
  <c r="Y210" i="2" s="1"/>
  <c r="Z204" i="2"/>
  <c r="Z210" i="2" s="1"/>
  <c r="AA204" i="2"/>
  <c r="AB204" i="2"/>
  <c r="AC204" i="2"/>
  <c r="AC210" i="2" s="1"/>
  <c r="AD204" i="2"/>
  <c r="AD210" i="2" s="1"/>
  <c r="AF204" i="2"/>
  <c r="AF210" i="2" s="1"/>
  <c r="AG204" i="2"/>
  <c r="AG210" i="2" s="1"/>
  <c r="AI204" i="2"/>
  <c r="AI210" i="2" s="1"/>
  <c r="AJ204" i="2"/>
  <c r="AJ210" i="2" s="1"/>
  <c r="AN204" i="2"/>
  <c r="AN210" i="2" s="1"/>
  <c r="AO204" i="2"/>
  <c r="AO210" i="2" s="1"/>
  <c r="AS204" i="2"/>
  <c r="AS210" i="2" s="1"/>
  <c r="AX204" i="2"/>
  <c r="AX210" i="2" s="1"/>
  <c r="BC204" i="2"/>
  <c r="BC210" i="2" s="1"/>
  <c r="BH204" i="2"/>
  <c r="BH210" i="2" s="1"/>
  <c r="W205" i="2"/>
  <c r="U206" i="2"/>
  <c r="V206" i="2"/>
  <c r="W206" i="2"/>
  <c r="W207" i="2" s="1"/>
  <c r="AN206" i="2"/>
  <c r="AO206" i="2"/>
  <c r="AS206" i="2"/>
  <c r="AX206" i="2"/>
  <c r="AY206" i="2"/>
  <c r="AZ206" i="2"/>
  <c r="BA206" i="2"/>
  <c r="BC206" i="2"/>
  <c r="BD206" i="2"/>
  <c r="BE206" i="2"/>
  <c r="BH206" i="2"/>
  <c r="T210" i="2"/>
  <c r="AA210" i="2"/>
  <c r="AB210" i="2"/>
  <c r="U233" i="2"/>
  <c r="V233" i="2"/>
  <c r="AN233" i="2"/>
  <c r="AO233" i="2"/>
  <c r="AS233" i="2"/>
  <c r="AX233" i="2"/>
  <c r="O234" i="2"/>
  <c r="P234" i="2"/>
  <c r="Q234" i="2"/>
  <c r="R234" i="2"/>
  <c r="S234" i="2"/>
  <c r="T234" i="2"/>
  <c r="U234" i="2"/>
  <c r="V234" i="2"/>
  <c r="W234" i="2"/>
  <c r="X234" i="2"/>
  <c r="Z234" i="2"/>
  <c r="AA234" i="2"/>
  <c r="AB234" i="2"/>
  <c r="AC234" i="2"/>
  <c r="AD234" i="2"/>
  <c r="AE234" i="2"/>
  <c r="AF234" i="2"/>
  <c r="AG234" i="2"/>
  <c r="AH234" i="2"/>
  <c r="AI234" i="2"/>
  <c r="AJ234" i="2"/>
  <c r="O235" i="2"/>
  <c r="P235" i="2"/>
  <c r="Q235" i="2"/>
  <c r="R235" i="2"/>
  <c r="S235" i="2"/>
  <c r="T235" i="2"/>
  <c r="U235" i="2"/>
  <c r="V235" i="2"/>
  <c r="W235" i="2"/>
  <c r="X235" i="2"/>
  <c r="Y235" i="2"/>
  <c r="Z235" i="2"/>
  <c r="AA235" i="2"/>
  <c r="AB235" i="2"/>
  <c r="AC235" i="2"/>
  <c r="AD235" i="2"/>
  <c r="AE235" i="2"/>
  <c r="AF235" i="2"/>
  <c r="AH235" i="2"/>
  <c r="AI235" i="2"/>
  <c r="AJ235" i="2"/>
  <c r="AK235" i="2"/>
  <c r="AL235" i="2"/>
  <c r="AM235" i="2"/>
  <c r="AO235" i="2"/>
  <c r="AP235" i="2"/>
  <c r="AQ235" i="2"/>
  <c r="AR235" i="2"/>
  <c r="AT235" i="2"/>
  <c r="AU235" i="2"/>
  <c r="AV235" i="2"/>
  <c r="AW235" i="2"/>
  <c r="O236" i="2"/>
  <c r="P236" i="2"/>
  <c r="Q236" i="2"/>
  <c r="R236" i="2"/>
  <c r="S236" i="2"/>
  <c r="U236" i="2"/>
  <c r="V236" i="2"/>
  <c r="W236" i="2"/>
  <c r="AA236" i="2"/>
  <c r="AB236" i="2"/>
  <c r="AG236" i="2"/>
  <c r="AH236" i="2"/>
  <c r="AI236" i="2"/>
  <c r="AJ236" i="2"/>
  <c r="O243" i="2"/>
  <c r="P243" i="2"/>
  <c r="Q243" i="2"/>
  <c r="R243" i="2"/>
  <c r="S243" i="2"/>
  <c r="T243" i="2"/>
  <c r="U243" i="2"/>
  <c r="V243" i="2"/>
  <c r="AJ243" i="2"/>
  <c r="AL243" i="2"/>
  <c r="AM243" i="2"/>
  <c r="AV243" i="2"/>
  <c r="AW243" i="2"/>
  <c r="AE251" i="2"/>
  <c r="AF251" i="2" s="1"/>
  <c r="AE254" i="2"/>
  <c r="AI254" i="2"/>
  <c r="AK103" i="2"/>
  <c r="AK145" i="2" s="1"/>
  <c r="AK99" i="2"/>
  <c r="AC39" i="2"/>
  <c r="AC43" i="2"/>
  <c r="AG31" i="2"/>
  <c r="AL30" i="2"/>
  <c r="X38" i="2"/>
  <c r="X41" i="2" s="1"/>
  <c r="S11" i="2"/>
  <c r="R12" i="2"/>
  <c r="AC12" i="2"/>
  <c r="AC13" i="2" s="1"/>
  <c r="AI60" i="12"/>
  <c r="AI64" i="12" s="1"/>
  <c r="AB91" i="12"/>
  <c r="X91" i="12"/>
  <c r="T91" i="12"/>
  <c r="AA89" i="12"/>
  <c r="V89" i="12"/>
  <c r="AH84" i="12"/>
  <c r="AM84" i="12" s="1"/>
  <c r="AR84" i="12" s="1"/>
  <c r="AW84" i="12" s="1"/>
  <c r="BB84" i="12" s="1"/>
  <c r="BG84" i="12" s="1"/>
  <c r="AH82" i="12"/>
  <c r="AI11" i="12"/>
  <c r="AN13" i="12" s="1"/>
  <c r="AE97" i="12"/>
  <c r="AE85" i="12"/>
  <c r="AE93" i="12" s="1"/>
  <c r="AE99" i="12"/>
  <c r="AE8" i="12"/>
  <c r="AE100" i="12"/>
  <c r="AC187" i="2"/>
  <c r="AC188" i="2" s="1"/>
  <c r="AC213" i="2" s="1"/>
  <c r="AI186" i="2"/>
  <c r="AF147" i="2"/>
  <c r="AA140" i="2"/>
  <c r="AI138" i="2"/>
  <c r="AE138" i="2"/>
  <c r="AI11" i="2"/>
  <c r="AG12" i="2"/>
  <c r="AK206" i="2"/>
  <c r="AG196" i="2"/>
  <c r="AC196" i="2"/>
  <c r="AI194" i="2"/>
  <c r="AA189" i="2"/>
  <c r="AY185" i="2"/>
  <c r="AD177" i="2"/>
  <c r="AD212" i="2" s="1"/>
  <c r="AB158" i="2"/>
  <c r="AC158" i="2" s="1"/>
  <c r="AD158" i="2" s="1"/>
  <c r="W82" i="2"/>
  <c r="W83" i="2" s="1"/>
  <c r="W75" i="2" s="1"/>
  <c r="Y75" i="2" s="1"/>
  <c r="O70" i="2"/>
  <c r="Y84" i="12"/>
  <c r="Y92" i="12" s="1"/>
  <c r="AI25" i="12"/>
  <c r="AD22" i="12"/>
  <c r="AA100" i="12"/>
  <c r="U22" i="2"/>
  <c r="P38" i="2"/>
  <c r="P20" i="2"/>
  <c r="Q39" i="2"/>
  <c r="Q43" i="2"/>
  <c r="AI25" i="2"/>
  <c r="AH81" i="12"/>
  <c r="AM81" i="12" s="1"/>
  <c r="AR81" i="12" s="1"/>
  <c r="AW81" i="12" s="1"/>
  <c r="BB81" i="12" s="1"/>
  <c r="BG81" i="12" s="1"/>
  <c r="AA184" i="2"/>
  <c r="AG178" i="2"/>
  <c r="AC178" i="2"/>
  <c r="AC179" i="2" s="1"/>
  <c r="AC211" i="2" s="1"/>
  <c r="AC173" i="2"/>
  <c r="AI147" i="2"/>
  <c r="AA79" i="2"/>
  <c r="AA82" i="2" s="1"/>
  <c r="AB79" i="2" s="1"/>
  <c r="T76" i="2"/>
  <c r="S76" i="2" s="1"/>
  <c r="R76" i="2" s="1"/>
  <c r="Q76" i="2" s="1"/>
  <c r="P76" i="2" s="1"/>
  <c r="O76" i="2" s="1"/>
  <c r="N76" i="2" s="1"/>
  <c r="M76" i="2" s="1"/>
  <c r="L76" i="2" s="1"/>
  <c r="K76" i="2" s="1"/>
  <c r="J76" i="2" s="1"/>
  <c r="Z31" i="2"/>
  <c r="AD32" i="2"/>
  <c r="AF26" i="2"/>
  <c r="AK25" i="2"/>
  <c r="T27" i="2"/>
  <c r="O35" i="2"/>
  <c r="O36" i="2" s="1"/>
  <c r="O38" i="2"/>
  <c r="AI19" i="2"/>
  <c r="AI20" i="2" s="1"/>
  <c r="AN20" i="2" s="1"/>
  <c r="AS20" i="2" s="1"/>
  <c r="AX20" i="2" s="1"/>
  <c r="BC20" i="2" s="1"/>
  <c r="BH20" i="2" s="1"/>
  <c r="AD11" i="2"/>
  <c r="AC9" i="2"/>
  <c r="AC236" i="2" s="1"/>
  <c r="AH71" i="12"/>
  <c r="AH64" i="12"/>
  <c r="AH57" i="12"/>
  <c r="AH58" i="12" s="1"/>
  <c r="AH50" i="12"/>
  <c r="Z39" i="12"/>
  <c r="AH4" i="12"/>
  <c r="AH8" i="12" s="1"/>
  <c r="W97" i="12"/>
  <c r="R43" i="2"/>
  <c r="W46" i="2" s="1"/>
  <c r="AG57" i="12"/>
  <c r="AG58" i="12" s="1"/>
  <c r="AI53" i="12"/>
  <c r="AG82" i="12"/>
  <c r="AL82" i="12" s="1"/>
  <c r="AQ82" i="12" s="1"/>
  <c r="AV82" i="12" s="1"/>
  <c r="BA82" i="12" s="1"/>
  <c r="BF82" i="12" s="1"/>
  <c r="AH75" i="12"/>
  <c r="BD185" i="2"/>
  <c r="AL178" i="2"/>
  <c r="AL179" i="2" s="1"/>
  <c r="AL211" i="2" s="1"/>
  <c r="AG179" i="2"/>
  <c r="AG211" i="2" s="1"/>
  <c r="AL12" i="2"/>
  <c r="AQ12" i="2" s="1"/>
  <c r="AV12" i="2" s="1"/>
  <c r="AI32" i="12"/>
  <c r="AG64" i="12"/>
  <c r="AG65" i="12" s="1"/>
  <c r="AH98" i="12"/>
  <c r="P39" i="2"/>
  <c r="P43" i="2"/>
  <c r="P205" i="2" s="1"/>
  <c r="AG50" i="12"/>
  <c r="AG81" i="12"/>
  <c r="AL81" i="12" s="1"/>
  <c r="AQ81" i="12" s="1"/>
  <c r="AV81" i="12" s="1"/>
  <c r="BA81" i="12" s="1"/>
  <c r="BF81" i="12" s="1"/>
  <c r="AI46" i="12"/>
  <c r="AI81" i="12" s="1"/>
  <c r="AO176" i="2"/>
  <c r="AT176" i="2" s="1"/>
  <c r="AJ177" i="2"/>
  <c r="AJ212" i="2" s="1"/>
  <c r="AR187" i="2"/>
  <c r="AR188" i="2" s="1"/>
  <c r="AR213" i="2" s="1"/>
  <c r="AM188" i="2"/>
  <c r="AM213" i="2" s="1"/>
  <c r="AI12" i="2"/>
  <c r="AN12" i="2" s="1"/>
  <c r="AS12" i="2" s="1"/>
  <c r="AX12" i="2" s="1"/>
  <c r="AI188" i="2"/>
  <c r="AI213" i="2" s="1"/>
  <c r="AH13" i="2"/>
  <c r="S15" i="2"/>
  <c r="S43" i="2" s="1"/>
  <c r="S12" i="2"/>
  <c r="X13" i="2" s="1"/>
  <c r="AC44" i="2"/>
  <c r="AL99" i="2"/>
  <c r="AM99" i="2" s="1"/>
  <c r="AN99" i="2" s="1"/>
  <c r="AO99" i="2" s="1"/>
  <c r="AP99" i="2" s="1"/>
  <c r="AQ99" i="2" s="1"/>
  <c r="AR99" i="2" s="1"/>
  <c r="AL103" i="2"/>
  <c r="O39" i="2"/>
  <c r="O173" i="2" s="1"/>
  <c r="AI18" i="12"/>
  <c r="AI82" i="12" s="1"/>
  <c r="AZ189" i="2"/>
  <c r="BE189" i="2" s="1"/>
  <c r="AI15" i="12"/>
  <c r="AN25" i="2"/>
  <c r="AS25" i="2" s="1"/>
  <c r="AX25" i="2" s="1"/>
  <c r="BC25" i="2" s="1"/>
  <c r="BH25" i="2" s="1"/>
  <c r="AL206" i="2"/>
  <c r="AL233" i="2"/>
  <c r="AO178" i="2"/>
  <c r="AJ179" i="2"/>
  <c r="AJ211" i="2" s="1"/>
  <c r="AG4" i="12"/>
  <c r="AL5" i="12" s="1"/>
  <c r="AG71" i="12"/>
  <c r="AI67" i="12"/>
  <c r="AG84" i="12"/>
  <c r="P44" i="2"/>
  <c r="AT178" i="2"/>
  <c r="AO179" i="2"/>
  <c r="AO211" i="2" s="1"/>
  <c r="W85" i="2"/>
  <c r="W76" i="2" s="1"/>
  <c r="Y76" i="2" s="1"/>
  <c r="Y85" i="2" s="1"/>
  <c r="S16" i="2"/>
  <c r="AW187" i="2"/>
  <c r="AI83" i="12"/>
  <c r="AG83" i="12"/>
  <c r="AG39" i="12"/>
  <c r="AG98" i="12"/>
  <c r="AG99" i="12"/>
  <c r="AI74" i="12"/>
  <c r="AH85" i="12"/>
  <c r="AH93" i="12" s="1"/>
  <c r="AG85" i="12"/>
  <c r="AG75" i="12"/>
  <c r="AH86" i="12"/>
  <c r="Z13" i="2"/>
  <c r="U13" i="2"/>
  <c r="U17" i="2"/>
  <c r="O15" i="2"/>
  <c r="O43" i="2" s="1"/>
  <c r="AN8" i="2"/>
  <c r="AN235" i="2" s="1"/>
  <c r="AA27" i="2"/>
  <c r="V27" i="2"/>
  <c r="V38" i="2"/>
  <c r="AA41" i="2" s="1"/>
  <c r="V25" i="2"/>
  <c r="V26" i="2" s="1"/>
  <c r="T22" i="2"/>
  <c r="T38" i="2"/>
  <c r="U25" i="2"/>
  <c r="U26" i="2" s="1"/>
  <c r="U27" i="2"/>
  <c r="Y24" i="2"/>
  <c r="Y27" i="2" s="1"/>
  <c r="Z27" i="2"/>
  <c r="AJ137" i="2"/>
  <c r="AJ140" i="2"/>
  <c r="AJ48" i="2"/>
  <c r="AB100" i="12" l="1"/>
  <c r="AB97" i="12"/>
  <c r="W100" i="12"/>
  <c r="W85" i="12"/>
  <c r="W93" i="12" s="1"/>
  <c r="AD15" i="12"/>
  <c r="AG97" i="12"/>
  <c r="AH97" i="12"/>
  <c r="AH100" i="12"/>
  <c r="AY176" i="2"/>
  <c r="AT177" i="2"/>
  <c r="AO177" i="2"/>
  <c r="AO212" i="2" s="1"/>
  <c r="R205" i="2"/>
  <c r="AF168" i="2"/>
  <c r="AF169" i="2" s="1"/>
  <c r="T169" i="2"/>
  <c r="R56" i="2"/>
  <c r="X79" i="2"/>
  <c r="X80" i="2" s="1"/>
  <c r="X243" i="2" s="1"/>
  <c r="AD112" i="2"/>
  <c r="AG84" i="2"/>
  <c r="AC84" i="2"/>
  <c r="AB84" i="2"/>
  <c r="V84" i="2"/>
  <c r="S56" i="2"/>
  <c r="S205" i="2"/>
  <c r="W13" i="2"/>
  <c r="AD27" i="2"/>
  <c r="AC126" i="2"/>
  <c r="AD6" i="2"/>
  <c r="AD9" i="2" s="1"/>
  <c r="AD236" i="2" s="1"/>
  <c r="AF196" i="2"/>
  <c r="AF56" i="2"/>
  <c r="AA43" i="2"/>
  <c r="O31" i="2"/>
  <c r="AB13" i="2"/>
  <c r="AG13" i="2"/>
  <c r="AB164" i="2"/>
  <c r="AC141" i="2"/>
  <c r="AC164" i="2" s="1"/>
  <c r="S74" i="12"/>
  <c r="S39" i="12" s="1"/>
  <c r="S105" i="12" s="1"/>
  <c r="AE214" i="2"/>
  <c r="AH138" i="2"/>
  <c r="T126" i="2"/>
  <c r="AB21" i="2"/>
  <c r="AG17" i="2"/>
  <c r="O126" i="2"/>
  <c r="O127" i="2" s="1"/>
  <c r="AA126" i="2"/>
  <c r="AA105" i="2"/>
  <c r="Y89" i="2"/>
  <c r="AQ30" i="2"/>
  <c r="AV30" i="2" s="1"/>
  <c r="BA30" i="2" s="1"/>
  <c r="BF30" i="2" s="1"/>
  <c r="Z26" i="2"/>
  <c r="S44" i="2"/>
  <c r="AQ178" i="2"/>
  <c r="AB196" i="2"/>
  <c r="T196" i="2"/>
  <c r="Y126" i="2"/>
  <c r="P56" i="2"/>
  <c r="AF17" i="2"/>
  <c r="AD197" i="2"/>
  <c r="T166" i="2"/>
  <c r="AG89" i="2"/>
  <c r="BH70" i="2"/>
  <c r="AN70" i="2"/>
  <c r="AI197" i="2"/>
  <c r="W26" i="2"/>
  <c r="AG21" i="2"/>
  <c r="AH21" i="2"/>
  <c r="BB187" i="2"/>
  <c r="BB188" i="2" s="1"/>
  <c r="AW188" i="2"/>
  <c r="AL145" i="2"/>
  <c r="AM103" i="2"/>
  <c r="AN103" i="2" s="1"/>
  <c r="AO103" i="2" s="1"/>
  <c r="AP103" i="2" s="1"/>
  <c r="AB39" i="2"/>
  <c r="AB40" i="2" s="1"/>
  <c r="AB173" i="2"/>
  <c r="J39" i="2"/>
  <c r="O40" i="2" s="1"/>
  <c r="J43" i="2"/>
  <c r="O46" i="2" s="1"/>
  <c r="O41" i="2"/>
  <c r="T12" i="2"/>
  <c r="T13" i="2" s="1"/>
  <c r="T15" i="2"/>
  <c r="T16" i="2" s="1"/>
  <c r="T172" i="2"/>
  <c r="T177" i="2"/>
  <c r="T212" i="2" s="1"/>
  <c r="T214" i="2" s="1"/>
  <c r="T182" i="2"/>
  <c r="T175" i="2"/>
  <c r="T189" i="2"/>
  <c r="V39" i="2"/>
  <c r="V40" i="2" s="1"/>
  <c r="T39" i="2"/>
  <c r="Q44" i="2"/>
  <c r="Q56" i="2"/>
  <c r="AC56" i="2"/>
  <c r="AC57" i="2" s="1"/>
  <c r="AC205" i="2"/>
  <c r="AC49" i="2"/>
  <c r="AC50" i="2" s="1"/>
  <c r="Z196" i="2"/>
  <c r="AA197" i="2"/>
  <c r="Z197" i="2"/>
  <c r="T186" i="2"/>
  <c r="AK176" i="2"/>
  <c r="AK177" i="2" s="1"/>
  <c r="AK212" i="2" s="1"/>
  <c r="AF81" i="2"/>
  <c r="AF243" i="2" s="1"/>
  <c r="AG87" i="2"/>
  <c r="AG81" i="2" s="1"/>
  <c r="AG243" i="2" s="1"/>
  <c r="AH32" i="2"/>
  <c r="AI29" i="2"/>
  <c r="AH38" i="2"/>
  <c r="AY178" i="2"/>
  <c r="AT179" i="2"/>
  <c r="U43" i="2"/>
  <c r="U41" i="2"/>
  <c r="U39" i="2"/>
  <c r="U40" i="2" s="1"/>
  <c r="V41" i="2"/>
  <c r="AI179" i="2"/>
  <c r="AI211" i="2" s="1"/>
  <c r="AI178" i="2"/>
  <c r="AI15" i="2"/>
  <c r="AI16" i="2" s="1"/>
  <c r="AI172" i="2"/>
  <c r="AI187" i="2"/>
  <c r="AG235" i="2"/>
  <c r="AT187" i="2"/>
  <c r="AO188" i="2"/>
  <c r="AO213" i="2" s="1"/>
  <c r="AO214" i="2" s="1"/>
  <c r="T180" i="2"/>
  <c r="AF48" i="2"/>
  <c r="AF49" i="2" s="1"/>
  <c r="AF50" i="2" s="1"/>
  <c r="AF185" i="2"/>
  <c r="AK185" i="2" s="1"/>
  <c r="AF183" i="2"/>
  <c r="AF184" i="2"/>
  <c r="AB112" i="2"/>
  <c r="AB116" i="2" s="1"/>
  <c r="AB126" i="2" s="1"/>
  <c r="AD189" i="2"/>
  <c r="AB140" i="2"/>
  <c r="AI176" i="2"/>
  <c r="AI177" i="2"/>
  <c r="AI212" i="2" s="1"/>
  <c r="AI83" i="2"/>
  <c r="AI84" i="2" s="1"/>
  <c r="AI151" i="2"/>
  <c r="AI168" i="2" s="1"/>
  <c r="AL25" i="2"/>
  <c r="AG26" i="2"/>
  <c r="T25" i="2"/>
  <c r="T26" i="2" s="1"/>
  <c r="X20" i="2"/>
  <c r="AC22" i="2"/>
  <c r="X22" i="2"/>
  <c r="Y19" i="2"/>
  <c r="AD15" i="2"/>
  <c r="AD16" i="2" s="1"/>
  <c r="AD179" i="2"/>
  <c r="AD211" i="2" s="1"/>
  <c r="AD188" i="2"/>
  <c r="AD213" i="2" s="1"/>
  <c r="AD178" i="2"/>
  <c r="AD12" i="2"/>
  <c r="AI13" i="2" s="1"/>
  <c r="AD172" i="2"/>
  <c r="AC41" i="2"/>
  <c r="X43" i="2"/>
  <c r="X78" i="12" s="1"/>
  <c r="X39" i="2"/>
  <c r="AK187" i="2"/>
  <c r="AF188" i="2"/>
  <c r="AF213" i="2" s="1"/>
  <c r="AU58" i="2"/>
  <c r="AT233" i="2"/>
  <c r="AT206" i="2"/>
  <c r="AG39" i="2"/>
  <c r="AG43" i="2"/>
  <c r="AG41" i="2"/>
  <c r="V43" i="2"/>
  <c r="V74" i="12" s="1"/>
  <c r="O16" i="2"/>
  <c r="T20" i="2"/>
  <c r="T21" i="2" s="1"/>
  <c r="AD187" i="2"/>
  <c r="Q205" i="2"/>
  <c r="AC73" i="2"/>
  <c r="AE197" i="2"/>
  <c r="AA196" i="2"/>
  <c r="T176" i="2"/>
  <c r="AC140" i="2"/>
  <c r="T32" i="2"/>
  <c r="T30" i="2"/>
  <c r="T31" i="2" s="1"/>
  <c r="AK178" i="2"/>
  <c r="AF179" i="2"/>
  <c r="AF211" i="2" s="1"/>
  <c r="AF214" i="2" s="1"/>
  <c r="AA178" i="2"/>
  <c r="AA179" i="2" s="1"/>
  <c r="AA211" i="2" s="1"/>
  <c r="AA187" i="2"/>
  <c r="AA188" i="2" s="1"/>
  <c r="AA213" i="2" s="1"/>
  <c r="BA12" i="2"/>
  <c r="BF12" i="2" s="1"/>
  <c r="O159" i="2"/>
  <c r="O161" i="2" s="1"/>
  <c r="AF126" i="2"/>
  <c r="AF127" i="2" s="1"/>
  <c r="X26" i="2"/>
  <c r="Z21" i="2"/>
  <c r="O21" i="2"/>
  <c r="AB197" i="2"/>
  <c r="AH197" i="2"/>
  <c r="AH188" i="2"/>
  <c r="AH213" i="2" s="1"/>
  <c r="AH126" i="2"/>
  <c r="AC105" i="2"/>
  <c r="AC202" i="2" s="1"/>
  <c r="BC70" i="2"/>
  <c r="AE43" i="2"/>
  <c r="AE78" i="12" s="1"/>
  <c r="W31" i="2"/>
  <c r="AI27" i="2"/>
  <c r="R44" i="2"/>
  <c r="W45" i="2" s="1"/>
  <c r="T198" i="2"/>
  <c r="AA165" i="2"/>
  <c r="BH134" i="2"/>
  <c r="AG116" i="2"/>
  <c r="AG126" i="2" s="1"/>
  <c r="AI112" i="2"/>
  <c r="AG105" i="2"/>
  <c r="AG202" i="2" s="1"/>
  <c r="T185" i="2"/>
  <c r="Z41" i="2"/>
  <c r="W40" i="2"/>
  <c r="AI26" i="2"/>
  <c r="Y6" i="2"/>
  <c r="Y9" i="2" s="1"/>
  <c r="Y236" i="2" s="1"/>
  <c r="AM179" i="2"/>
  <c r="AM211" i="2" s="1"/>
  <c r="AR178" i="2"/>
  <c r="AA155" i="2"/>
  <c r="AA159" i="2" s="1"/>
  <c r="AB150" i="2"/>
  <c r="AC150" i="2" s="1"/>
  <c r="AF40" i="2"/>
  <c r="AD84" i="2"/>
  <c r="AC17" i="2"/>
  <c r="X17" i="2"/>
  <c r="AI71" i="12"/>
  <c r="AI84" i="12"/>
  <c r="AI36" i="12"/>
  <c r="AN34" i="12"/>
  <c r="Z86" i="12"/>
  <c r="U21" i="2"/>
  <c r="AD198" i="2"/>
  <c r="AG188" i="2"/>
  <c r="AG213" i="2" s="1"/>
  <c r="AL187" i="2"/>
  <c r="AH179" i="2"/>
  <c r="AH211" i="2" s="1"/>
  <c r="AG177" i="2"/>
  <c r="AG212" i="2" s="1"/>
  <c r="AE167" i="2"/>
  <c r="AH140" i="2"/>
  <c r="AG133" i="2"/>
  <c r="AI115" i="2"/>
  <c r="AK115" i="2" s="1"/>
  <c r="AL115" i="2" s="1"/>
  <c r="AM115" i="2" s="1"/>
  <c r="AN115" i="2" s="1"/>
  <c r="AO115" i="2" s="1"/>
  <c r="AP115" i="2" s="1"/>
  <c r="AQ115" i="2" s="1"/>
  <c r="AR115" i="2" s="1"/>
  <c r="AS115" i="2" s="1"/>
  <c r="AT115" i="2" s="1"/>
  <c r="AU115" i="2" s="1"/>
  <c r="AV115" i="2" s="1"/>
  <c r="AW115" i="2" s="1"/>
  <c r="AX115" i="2" s="1"/>
  <c r="AY115" i="2" s="1"/>
  <c r="AZ115" i="2" s="1"/>
  <c r="BA115" i="2" s="1"/>
  <c r="BB115" i="2" s="1"/>
  <c r="BC115" i="2" s="1"/>
  <c r="BD115" i="2" s="1"/>
  <c r="BE115" i="2" s="1"/>
  <c r="BF115" i="2" s="1"/>
  <c r="BG115" i="2" s="1"/>
  <c r="BH115" i="2" s="1"/>
  <c r="Z84" i="2"/>
  <c r="AF44" i="2"/>
  <c r="AQ25" i="2"/>
  <c r="AV25" i="2" s="1"/>
  <c r="BA25" i="2" s="1"/>
  <c r="BF25" i="2" s="1"/>
  <c r="V20" i="2"/>
  <c r="AE21" i="2"/>
  <c r="AF236" i="2"/>
  <c r="AH90" i="12"/>
  <c r="AM82" i="12"/>
  <c r="AR82" i="12" s="1"/>
  <c r="AW82" i="12" s="1"/>
  <c r="BB82" i="12" s="1"/>
  <c r="BG82" i="12" s="1"/>
  <c r="AG197" i="2"/>
  <c r="Z169" i="2"/>
  <c r="AH152" i="2"/>
  <c r="AH89" i="2" s="1"/>
  <c r="Z105" i="2"/>
  <c r="Z202" i="2" s="1"/>
  <c r="AI137" i="2"/>
  <c r="AH137" i="2" s="1"/>
  <c r="AI70" i="2"/>
  <c r="AH70" i="2"/>
  <c r="AF92" i="12"/>
  <c r="AK84" i="12"/>
  <c r="AP84" i="12" s="1"/>
  <c r="AU84" i="12" s="1"/>
  <c r="AZ84" i="12" s="1"/>
  <c r="BE84" i="12" s="1"/>
  <c r="AF91" i="12"/>
  <c r="AK83" i="12"/>
  <c r="AP83" i="12" s="1"/>
  <c r="AU83" i="12" s="1"/>
  <c r="AZ83" i="12" s="1"/>
  <c r="BE83" i="12" s="1"/>
  <c r="AF90" i="12"/>
  <c r="AK82" i="12"/>
  <c r="AP82" i="12" s="1"/>
  <c r="AU82" i="12" s="1"/>
  <c r="AZ82" i="12" s="1"/>
  <c r="BE82" i="12" s="1"/>
  <c r="AC78" i="12"/>
  <c r="V205" i="2"/>
  <c r="V207" i="2" s="1"/>
  <c r="AI38" i="2"/>
  <c r="AI39" i="2" s="1"/>
  <c r="AI29" i="12"/>
  <c r="AN27" i="12"/>
  <c r="AG168" i="2"/>
  <c r="AH145" i="2"/>
  <c r="Z112" i="2"/>
  <c r="Z116" i="2" s="1"/>
  <c r="Z126" i="2" s="1"/>
  <c r="AD140" i="2"/>
  <c r="X84" i="2"/>
  <c r="AF31" i="2"/>
  <c r="AK30" i="2"/>
  <c r="V31" i="2"/>
  <c r="AF21" i="2"/>
  <c r="W78" i="12"/>
  <c r="AA46" i="2"/>
  <c r="T43" i="2"/>
  <c r="T46" i="2" s="1"/>
  <c r="AA26" i="2"/>
  <c r="AG91" i="12"/>
  <c r="AL83" i="12"/>
  <c r="AQ83" i="12" s="1"/>
  <c r="AV83" i="12" s="1"/>
  <c r="BA83" i="12" s="1"/>
  <c r="BF83" i="12" s="1"/>
  <c r="AG92" i="12"/>
  <c r="AL84" i="12"/>
  <c r="AQ84" i="12" s="1"/>
  <c r="AV84" i="12" s="1"/>
  <c r="BA84" i="12" s="1"/>
  <c r="BF84" i="12" s="1"/>
  <c r="AI22" i="12"/>
  <c r="AN20" i="12"/>
  <c r="AC197" i="2"/>
  <c r="AE155" i="2"/>
  <c r="AE159" i="2" s="1"/>
  <c r="AJ183" i="2"/>
  <c r="AJ184" i="2"/>
  <c r="AB105" i="2"/>
  <c r="AB202" i="2" s="1"/>
  <c r="AF62" i="2"/>
  <c r="AF71" i="2" s="1"/>
  <c r="AJ21" i="2"/>
  <c r="AF12" i="2"/>
  <c r="AE89" i="12"/>
  <c r="AJ89" i="12"/>
  <c r="AF78" i="12"/>
  <c r="AA86" i="12"/>
  <c r="AA78" i="12"/>
  <c r="AP25" i="2"/>
  <c r="AU25" i="2" s="1"/>
  <c r="AZ25" i="2" s="1"/>
  <c r="BE25" i="2" s="1"/>
  <c r="AP87" i="2"/>
  <c r="AX134" i="2"/>
  <c r="AB131" i="2"/>
  <c r="AE73" i="2"/>
  <c r="AE131" i="2"/>
  <c r="AE135" i="2" s="1"/>
  <c r="AS134" i="2"/>
  <c r="BC134" i="2"/>
  <c r="AX70" i="2"/>
  <c r="AN134" i="2"/>
  <c r="AO20" i="2"/>
  <c r="AT20" i="2" s="1"/>
  <c r="AY20" i="2" s="1"/>
  <c r="BD20" i="2" s="1"/>
  <c r="AL9" i="12"/>
  <c r="AL7" i="2"/>
  <c r="AL234" i="2" s="1"/>
  <c r="AK9" i="12"/>
  <c r="AK7" i="2"/>
  <c r="AQ58" i="2"/>
  <c r="AP233" i="2"/>
  <c r="AP206" i="2"/>
  <c r="AY187" i="2"/>
  <c r="AT188" i="2"/>
  <c r="AY177" i="2"/>
  <c r="BD176" i="2"/>
  <c r="BD177" i="2" s="1"/>
  <c r="AJ214" i="2"/>
  <c r="AK119" i="2"/>
  <c r="AL119" i="2" s="1"/>
  <c r="AI124" i="2"/>
  <c r="AD116" i="2"/>
  <c r="Y91" i="12"/>
  <c r="AI90" i="12"/>
  <c r="AI57" i="12"/>
  <c r="AH51" i="12"/>
  <c r="AH65" i="12"/>
  <c r="AG8" i="12"/>
  <c r="AG100" i="12"/>
  <c r="AI89" i="12"/>
  <c r="AG90" i="12"/>
  <c r="AH89" i="12"/>
  <c r="AC99" i="12"/>
  <c r="W98" i="12"/>
  <c r="S98" i="12"/>
  <c r="S97" i="12"/>
  <c r="AA91" i="12"/>
  <c r="X90" i="12"/>
  <c r="W86" i="12"/>
  <c r="W94" i="12" s="1"/>
  <c r="AD89" i="12"/>
  <c r="AG72" i="12"/>
  <c r="AI39" i="12"/>
  <c r="AE86" i="12"/>
  <c r="AE43" i="12"/>
  <c r="AC86" i="12"/>
  <c r="AH43" i="12"/>
  <c r="AH44" i="12" s="1"/>
  <c r="AF43" i="12"/>
  <c r="AD4" i="12"/>
  <c r="AD100" i="12" s="1"/>
  <c r="X92" i="12"/>
  <c r="AC75" i="12"/>
  <c r="AH76" i="12" s="1"/>
  <c r="AC72" i="12"/>
  <c r="Y90" i="12"/>
  <c r="AB75" i="12"/>
  <c r="AG76" i="12" s="1"/>
  <c r="AH94" i="12"/>
  <c r="X106" i="12"/>
  <c r="X105" i="12"/>
  <c r="X104" i="12"/>
  <c r="X103" i="12"/>
  <c r="X86" i="12"/>
  <c r="AC43" i="12"/>
  <c r="AI4" i="12"/>
  <c r="AG89" i="12"/>
  <c r="AA8" i="12"/>
  <c r="AA97" i="12"/>
  <c r="AF100" i="12"/>
  <c r="V97" i="12"/>
  <c r="AF85" i="12"/>
  <c r="X85" i="12"/>
  <c r="AC93" i="12" s="1"/>
  <c r="Z92" i="12"/>
  <c r="AE91" i="12"/>
  <c r="AF106" i="12"/>
  <c r="AF105" i="12"/>
  <c r="AF104" i="12"/>
  <c r="AF103" i="12"/>
  <c r="AC106" i="12"/>
  <c r="AC105" i="12"/>
  <c r="AC104" i="12"/>
  <c r="AC103" i="12"/>
  <c r="AD84" i="12"/>
  <c r="AD92" i="12" s="1"/>
  <c r="AE65" i="12"/>
  <c r="AD64" i="12"/>
  <c r="AE58" i="12"/>
  <c r="AH106" i="12"/>
  <c r="AH105" i="12"/>
  <c r="AH104" i="12"/>
  <c r="AH103" i="12"/>
  <c r="AG86" i="12"/>
  <c r="AG106" i="12"/>
  <c r="AG105" i="12"/>
  <c r="AG104" i="12"/>
  <c r="AG103" i="12"/>
  <c r="AG51" i="12"/>
  <c r="Y4" i="12"/>
  <c r="Y99" i="12" s="1"/>
  <c r="AF86" i="12"/>
  <c r="AF94" i="12" s="1"/>
  <c r="AF8" i="12"/>
  <c r="AA92" i="12"/>
  <c r="AH92" i="12"/>
  <c r="Z89" i="12"/>
  <c r="V100" i="12"/>
  <c r="AF99" i="12"/>
  <c r="AE106" i="12"/>
  <c r="AE105" i="12"/>
  <c r="AE104" i="12"/>
  <c r="AE103" i="12"/>
  <c r="AE75" i="12"/>
  <c r="W106" i="12"/>
  <c r="W105" i="12"/>
  <c r="W104" i="12"/>
  <c r="W103" i="12"/>
  <c r="AF72" i="12"/>
  <c r="AD50" i="12"/>
  <c r="AA106" i="12"/>
  <c r="AA105" i="12"/>
  <c r="AA104" i="12"/>
  <c r="AA103" i="12"/>
  <c r="AI50" i="12"/>
  <c r="AH99" i="12"/>
  <c r="AM5" i="12"/>
  <c r="Z106" i="12"/>
  <c r="Z105" i="12"/>
  <c r="Z104" i="12"/>
  <c r="Z103" i="12"/>
  <c r="AH72" i="12"/>
  <c r="AA85" i="12"/>
  <c r="AE92" i="12"/>
  <c r="AC89" i="12"/>
  <c r="Y89" i="12"/>
  <c r="AF75" i="12"/>
  <c r="AD71" i="12"/>
  <c r="AD72" i="12" s="1"/>
  <c r="AF65" i="12"/>
  <c r="AF58" i="12"/>
  <c r="AC51" i="12"/>
  <c r="Y50" i="12"/>
  <c r="X75" i="12"/>
  <c r="S106" i="12"/>
  <c r="AB214" i="2"/>
  <c r="AQ176" i="2"/>
  <c r="AL177" i="2"/>
  <c r="AL212" i="2" s="1"/>
  <c r="AG150" i="2"/>
  <c r="AG155" i="2" s="1"/>
  <c r="AF155" i="2"/>
  <c r="AN120" i="2"/>
  <c r="AO120" i="2" s="1"/>
  <c r="AP120" i="2" s="1"/>
  <c r="AQ120" i="2" s="1"/>
  <c r="AR120" i="2" s="1"/>
  <c r="AS120" i="2" s="1"/>
  <c r="AT120" i="2" s="1"/>
  <c r="AU120" i="2" s="1"/>
  <c r="AV120" i="2" s="1"/>
  <c r="AW120" i="2" s="1"/>
  <c r="AX120" i="2" s="1"/>
  <c r="AY120" i="2" s="1"/>
  <c r="AZ120" i="2" s="1"/>
  <c r="BA120" i="2" s="1"/>
  <c r="BB120" i="2" s="1"/>
  <c r="BC120" i="2" s="1"/>
  <c r="BD120" i="2" s="1"/>
  <c r="BE120" i="2" s="1"/>
  <c r="BF120" i="2" s="1"/>
  <c r="BG120" i="2" s="1"/>
  <c r="BH120" i="2" s="1"/>
  <c r="AP182" i="2"/>
  <c r="AF159" i="2"/>
  <c r="AA214" i="2"/>
  <c r="AE169" i="2"/>
  <c r="O162" i="2"/>
  <c r="T160" i="2"/>
  <c r="T161" i="2" s="1"/>
  <c r="AH154" i="2"/>
  <c r="AH144" i="2"/>
  <c r="AB184" i="2"/>
  <c r="AB183" i="2"/>
  <c r="AC133" i="2"/>
  <c r="AD133" i="2" s="1"/>
  <c r="AB185" i="2"/>
  <c r="AS99" i="2"/>
  <c r="X43" i="12"/>
  <c r="Y151" i="2"/>
  <c r="Y83" i="2"/>
  <c r="Y84" i="2" s="1"/>
  <c r="AC214" i="2"/>
  <c r="AP185" i="2"/>
  <c r="AG251" i="2"/>
  <c r="AF253" i="2"/>
  <c r="AF254" i="2" s="1"/>
  <c r="AR189" i="2"/>
  <c r="AO182" i="2"/>
  <c r="O166" i="2"/>
  <c r="AB168" i="2"/>
  <c r="AC152" i="2"/>
  <c r="AC168" i="2" s="1"/>
  <c r="AB89" i="2"/>
  <c r="AB87" i="2" s="1"/>
  <c r="AB81" i="2" s="1"/>
  <c r="AB243" i="2" s="1"/>
  <c r="AG181" i="2"/>
  <c r="AG182" i="2" s="1"/>
  <c r="AL182" i="2" s="1"/>
  <c r="AC134" i="2"/>
  <c r="AD134" i="2" s="1"/>
  <c r="AH139" i="2"/>
  <c r="AA202" i="2"/>
  <c r="T202" i="2"/>
  <c r="T127" i="2"/>
  <c r="Z73" i="2"/>
  <c r="Z131" i="2"/>
  <c r="Z135" i="2" s="1"/>
  <c r="T173" i="2"/>
  <c r="T40" i="2"/>
  <c r="V39" i="12"/>
  <c r="V78" i="12" s="1"/>
  <c r="V85" i="12"/>
  <c r="AA75" i="12"/>
  <c r="O56" i="2"/>
  <c r="O44" i="2"/>
  <c r="O49" i="2"/>
  <c r="O50" i="2" s="1"/>
  <c r="BC12" i="2"/>
  <c r="AL190" i="2"/>
  <c r="Z214" i="2"/>
  <c r="AR176" i="2"/>
  <c r="AM177" i="2"/>
  <c r="AM212" i="2" s="1"/>
  <c r="AM214" i="2" s="1"/>
  <c r="AA169" i="2"/>
  <c r="AA166" i="2"/>
  <c r="AF167" i="2" s="1"/>
  <c r="AI89" i="2"/>
  <c r="AI88" i="2" s="1"/>
  <c r="AH150" i="2"/>
  <c r="AK104" i="2"/>
  <c r="V49" i="2"/>
  <c r="V46" i="2"/>
  <c r="Y25" i="2"/>
  <c r="S85" i="12"/>
  <c r="Y198" i="2"/>
  <c r="AH177" i="2"/>
  <c r="AH212" i="2" s="1"/>
  <c r="AH153" i="2"/>
  <c r="AG146" i="2"/>
  <c r="AH146" i="2" s="1"/>
  <c r="AB144" i="2"/>
  <c r="AG141" i="2"/>
  <c r="AI189" i="2"/>
  <c r="Y105" i="2"/>
  <c r="Y80" i="2"/>
  <c r="Y243" i="2" s="1"/>
  <c r="J70" i="2"/>
  <c r="AQ20" i="2"/>
  <c r="AA17" i="2"/>
  <c r="V17" i="2"/>
  <c r="V44" i="2"/>
  <c r="T41" i="2"/>
  <c r="AD196" i="2"/>
  <c r="AD100" i="2"/>
  <c r="AD105" i="2" s="1"/>
  <c r="Y32" i="2"/>
  <c r="Y30" i="2"/>
  <c r="AE126" i="2"/>
  <c r="AE105" i="2"/>
  <c r="AD70" i="2"/>
  <c r="AD124" i="2"/>
  <c r="AE84" i="2"/>
  <c r="Z80" i="2"/>
  <c r="AD79" i="2"/>
  <c r="W49" i="2"/>
  <c r="AB41" i="2"/>
  <c r="Z39" i="2"/>
  <c r="AO30" i="2"/>
  <c r="AH25" i="2"/>
  <c r="AH22" i="2"/>
  <c r="AK20" i="2"/>
  <c r="AD19" i="2"/>
  <c r="AD38" i="2" s="1"/>
  <c r="Z15" i="2"/>
  <c r="V11" i="2"/>
  <c r="AE12" i="2"/>
  <c r="AJ13" i="2" s="1"/>
  <c r="AB90" i="12"/>
  <c r="AB85" i="12"/>
  <c r="AB93" i="12" s="1"/>
  <c r="AD83" i="12"/>
  <c r="AD91" i="12" s="1"/>
  <c r="AD74" i="12"/>
  <c r="AI75" i="12" s="1"/>
  <c r="AB39" i="12"/>
  <c r="AH91" i="12"/>
  <c r="AD57" i="12"/>
  <c r="AD98" i="12"/>
  <c r="AA99" i="12"/>
  <c r="AD99" i="12"/>
  <c r="Z8" i="12"/>
  <c r="Z99" i="12"/>
  <c r="Z22" i="2"/>
  <c r="Z91" i="12"/>
  <c r="AE90" i="12"/>
  <c r="Y57" i="12"/>
  <c r="AD97" i="12"/>
  <c r="X8" i="12"/>
  <c r="X99" i="12"/>
  <c r="AA71" i="2"/>
  <c r="AB43" i="2"/>
  <c r="AE41" i="2"/>
  <c r="AA32" i="2"/>
  <c r="AE31" i="2"/>
  <c r="AE26" i="2"/>
  <c r="AE22" i="2"/>
  <c r="AI6" i="2"/>
  <c r="AD29" i="12"/>
  <c r="AB8" i="12"/>
  <c r="AB99" i="12"/>
  <c r="S103" i="12" l="1"/>
  <c r="AI86" i="12"/>
  <c r="S104" i="12"/>
  <c r="S86" i="12"/>
  <c r="S94" i="12" s="1"/>
  <c r="AE94" i="12"/>
  <c r="AI92" i="12"/>
  <c r="T17" i="2"/>
  <c r="AA127" i="2"/>
  <c r="AE49" i="2"/>
  <c r="AE50" i="2" s="1"/>
  <c r="AE44" i="2"/>
  <c r="T44" i="2"/>
  <c r="T45" i="2" s="1"/>
  <c r="T49" i="2"/>
  <c r="AI43" i="2"/>
  <c r="AI214" i="2"/>
  <c r="X49" i="2"/>
  <c r="AA40" i="2"/>
  <c r="AI17" i="2"/>
  <c r="AH87" i="2"/>
  <c r="AH81" i="2" s="1"/>
  <c r="AH243" i="2" s="1"/>
  <c r="AG214" i="2"/>
  <c r="AC155" i="2"/>
  <c r="AG40" i="2"/>
  <c r="AA44" i="2"/>
  <c r="AA205" i="2"/>
  <c r="AA56" i="2"/>
  <c r="AA57" i="2" s="1"/>
  <c r="AF46" i="2"/>
  <c r="AA49" i="2"/>
  <c r="AA50" i="2" s="1"/>
  <c r="AF58" i="2"/>
  <c r="AF174" i="2"/>
  <c r="AB135" i="2"/>
  <c r="AD126" i="2"/>
  <c r="AC127" i="2"/>
  <c r="BG187" i="2"/>
  <c r="BG188" i="2" s="1"/>
  <c r="AG127" i="2"/>
  <c r="AV178" i="2"/>
  <c r="AQ179" i="2"/>
  <c r="AQ211" i="2" s="1"/>
  <c r="T167" i="2"/>
  <c r="Y88" i="2"/>
  <c r="Y152" i="2"/>
  <c r="AH214" i="2"/>
  <c r="AO145" i="2"/>
  <c r="Z127" i="2"/>
  <c r="AD214" i="2"/>
  <c r="AM145" i="2"/>
  <c r="AN145" i="2" s="1"/>
  <c r="AB78" i="12"/>
  <c r="AP176" i="2"/>
  <c r="AK135" i="2"/>
  <c r="AE56" i="2"/>
  <c r="AE57" i="2" s="1"/>
  <c r="AE205" i="2"/>
  <c r="AG56" i="2"/>
  <c r="AG205" i="2"/>
  <c r="AG44" i="2"/>
  <c r="AV58" i="2"/>
  <c r="AU233" i="2"/>
  <c r="AU206" i="2"/>
  <c r="AC46" i="2"/>
  <c r="X56" i="2"/>
  <c r="X57" i="2" s="1"/>
  <c r="X58" i="2" s="1"/>
  <c r="X205" i="2"/>
  <c r="X44" i="2"/>
  <c r="X46" i="2"/>
  <c r="Y20" i="2"/>
  <c r="Y21" i="2" s="1"/>
  <c r="Y38" i="2"/>
  <c r="Y22" i="2"/>
  <c r="AY179" i="2"/>
  <c r="BD178" i="2"/>
  <c r="BD179" i="2" s="1"/>
  <c r="AC174" i="2"/>
  <c r="AC58" i="2"/>
  <c r="AB155" i="2"/>
  <c r="AI116" i="2"/>
  <c r="AI126" i="2" s="1"/>
  <c r="AP178" i="2"/>
  <c r="AK179" i="2"/>
  <c r="AK211" i="2" s="1"/>
  <c r="AP187" i="2"/>
  <c r="AK188" i="2"/>
  <c r="AK213" i="2" s="1"/>
  <c r="U74" i="12"/>
  <c r="U44" i="2"/>
  <c r="U45" i="2" s="1"/>
  <c r="U205" i="2"/>
  <c r="U207" i="2" s="1"/>
  <c r="U46" i="2"/>
  <c r="U49" i="2"/>
  <c r="AI30" i="2"/>
  <c r="AI32" i="2"/>
  <c r="J56" i="2"/>
  <c r="J44" i="2"/>
  <c r="O45" i="2" s="1"/>
  <c r="J49" i="2"/>
  <c r="J50" i="2" s="1"/>
  <c r="AG88" i="2"/>
  <c r="AH39" i="2"/>
  <c r="AH40" i="2" s="1"/>
  <c r="AH43" i="2"/>
  <c r="AH41" i="2"/>
  <c r="AH173" i="2"/>
  <c r="AG78" i="12"/>
  <c r="X40" i="2"/>
  <c r="AC40" i="2"/>
  <c r="X21" i="2"/>
  <c r="AC21" i="2"/>
  <c r="AI155" i="2"/>
  <c r="AH151" i="2"/>
  <c r="AH168" i="2" s="1"/>
  <c r="AF64" i="2"/>
  <c r="AB127" i="2"/>
  <c r="AF45" i="2"/>
  <c r="AQ187" i="2"/>
  <c r="AL188" i="2"/>
  <c r="AL213" i="2" s="1"/>
  <c r="AL214" i="2" s="1"/>
  <c r="AW178" i="2"/>
  <c r="AR179" i="2"/>
  <c r="AR211" i="2" s="1"/>
  <c r="AI105" i="12"/>
  <c r="AI78" i="12"/>
  <c r="V21" i="2"/>
  <c r="AA21" i="2"/>
  <c r="AG147" i="2"/>
  <c r="AI104" i="12"/>
  <c r="AK12" i="2"/>
  <c r="AF13" i="2"/>
  <c r="AP30" i="2"/>
  <c r="AU30" i="2" s="1"/>
  <c r="AZ30" i="2" s="1"/>
  <c r="BE30" i="2" s="1"/>
  <c r="AD150" i="2"/>
  <c r="AI106" i="12"/>
  <c r="AI103" i="12"/>
  <c r="AN6" i="12"/>
  <c r="AO13" i="12" s="1"/>
  <c r="T205" i="2"/>
  <c r="T74" i="12"/>
  <c r="T39" i="12" s="1"/>
  <c r="T56" i="2"/>
  <c r="AG183" i="2"/>
  <c r="AG48" i="2"/>
  <c r="AG49" i="2" s="1"/>
  <c r="AG50" i="2" s="1"/>
  <c r="AG185" i="2"/>
  <c r="AL185" i="2" s="1"/>
  <c r="AQ185" i="2" s="1"/>
  <c r="AV185" i="2" s="1"/>
  <c r="AG184" i="2"/>
  <c r="AH133" i="2"/>
  <c r="AQ87" i="2"/>
  <c r="AP81" i="2"/>
  <c r="AP243" i="2" s="1"/>
  <c r="AF73" i="2"/>
  <c r="AF131" i="2"/>
  <c r="AF135" i="2" s="1"/>
  <c r="AM9" i="12"/>
  <c r="AM7" i="2"/>
  <c r="AM234" i="2" s="1"/>
  <c r="AK234" i="2"/>
  <c r="AQ206" i="2"/>
  <c r="AQ233" i="2"/>
  <c r="AY188" i="2"/>
  <c r="BD187" i="2"/>
  <c r="BD188" i="2" s="1"/>
  <c r="AK154" i="2"/>
  <c r="AL154" i="2"/>
  <c r="AM119" i="2"/>
  <c r="AI85" i="12"/>
  <c r="AI51" i="12"/>
  <c r="AC76" i="12"/>
  <c r="AC94" i="12"/>
  <c r="AC44" i="12"/>
  <c r="AI97" i="12"/>
  <c r="AI99" i="12"/>
  <c r="AI72" i="12"/>
  <c r="AD51" i="12"/>
  <c r="AF93" i="12"/>
  <c r="Y98" i="12"/>
  <c r="Y100" i="12"/>
  <c r="Y97" i="12"/>
  <c r="Y8" i="12"/>
  <c r="AD65" i="12"/>
  <c r="AI65" i="12"/>
  <c r="AD8" i="12"/>
  <c r="AI8" i="12"/>
  <c r="AB106" i="12"/>
  <c r="AB105" i="12"/>
  <c r="AB104" i="12"/>
  <c r="AB103" i="12"/>
  <c r="AI100" i="12"/>
  <c r="AF76" i="12"/>
  <c r="AI98" i="12"/>
  <c r="V104" i="12"/>
  <c r="V105" i="12"/>
  <c r="V106" i="12"/>
  <c r="V103" i="12"/>
  <c r="T85" i="12"/>
  <c r="T93" i="12" s="1"/>
  <c r="AA73" i="2"/>
  <c r="AA131" i="2"/>
  <c r="AA135" i="2" s="1"/>
  <c r="AD58" i="12"/>
  <c r="V12" i="2"/>
  <c r="Y11" i="2"/>
  <c r="Y31" i="2"/>
  <c r="AD31" i="2"/>
  <c r="AG93" i="12"/>
  <c r="AV20" i="2"/>
  <c r="Y202" i="2"/>
  <c r="Y127" i="2"/>
  <c r="X93" i="12"/>
  <c r="S93" i="12"/>
  <c r="Y160" i="2"/>
  <c r="T162" i="2"/>
  <c r="AI173" i="2"/>
  <c r="AT182" i="2"/>
  <c r="Z16" i="2"/>
  <c r="Z43" i="2"/>
  <c r="Z78" i="12" s="1"/>
  <c r="AH26" i="2"/>
  <c r="Z243" i="2"/>
  <c r="AA45" i="2"/>
  <c r="V45" i="2"/>
  <c r="AD39" i="2"/>
  <c r="AD43" i="2"/>
  <c r="AI46" i="2" s="1"/>
  <c r="AD26" i="2"/>
  <c r="Y26" i="2"/>
  <c r="AL104" i="2"/>
  <c r="AW176" i="2"/>
  <c r="AR177" i="2"/>
  <c r="AR212" i="2" s="1"/>
  <c r="BH12" i="2"/>
  <c r="O58" i="2"/>
  <c r="O62" i="2"/>
  <c r="AH251" i="2"/>
  <c r="AG253" i="2"/>
  <c r="AG254" i="2" s="1"/>
  <c r="AQ103" i="2"/>
  <c r="AQ145" i="2" s="1"/>
  <c r="AD184" i="2"/>
  <c r="AD183" i="2"/>
  <c r="AD48" i="2"/>
  <c r="AD185" i="2" s="1"/>
  <c r="AQ177" i="2"/>
  <c r="AQ212" i="2" s="1"/>
  <c r="AV176" i="2"/>
  <c r="AO25" i="2"/>
  <c r="AB86" i="12"/>
  <c r="AD39" i="12"/>
  <c r="AD78" i="12" s="1"/>
  <c r="AB43" i="12"/>
  <c r="AG43" i="12"/>
  <c r="AI22" i="2"/>
  <c r="AD22" i="2"/>
  <c r="AD20" i="2"/>
  <c r="AT30" i="2"/>
  <c r="AE127" i="2"/>
  <c r="AE202" i="2"/>
  <c r="AD202" i="2"/>
  <c r="AD127" i="2"/>
  <c r="AH141" i="2"/>
  <c r="AG164" i="2"/>
  <c r="AG165" i="2" s="1"/>
  <c r="AG159" i="2"/>
  <c r="AE174" i="2"/>
  <c r="AE58" i="2"/>
  <c r="AI57" i="2"/>
  <c r="AB82" i="2"/>
  <c r="AC79" i="2" s="1"/>
  <c r="AC82" i="2" s="1"/>
  <c r="AD82" i="2" s="1"/>
  <c r="V93" i="12"/>
  <c r="AA93" i="12"/>
  <c r="AI41" i="2"/>
  <c r="AQ182" i="2"/>
  <c r="AW189" i="2"/>
  <c r="AU185" i="2"/>
  <c r="Y155" i="2"/>
  <c r="Y168" i="2"/>
  <c r="AC183" i="2"/>
  <c r="AC135" i="2"/>
  <c r="AC185" i="2"/>
  <c r="AC184" i="2"/>
  <c r="AH147" i="2"/>
  <c r="AH181" i="2"/>
  <c r="AH182" i="2" s="1"/>
  <c r="AM182" i="2" s="1"/>
  <c r="AB49" i="2"/>
  <c r="AE200" i="2" s="1"/>
  <c r="AB56" i="2"/>
  <c r="AB57" i="2" s="1"/>
  <c r="AB46" i="2"/>
  <c r="AB44" i="2"/>
  <c r="AG46" i="2"/>
  <c r="AB205" i="2"/>
  <c r="AD85" i="12"/>
  <c r="AE13" i="2"/>
  <c r="AP20" i="2"/>
  <c r="Z40" i="2"/>
  <c r="AE40" i="2"/>
  <c r="AB147" i="2"/>
  <c r="AB159" i="2" s="1"/>
  <c r="AC144" i="2"/>
  <c r="AB165" i="2"/>
  <c r="AB166" i="2" s="1"/>
  <c r="AB181" i="2"/>
  <c r="AB182" i="2" s="1"/>
  <c r="AP177" i="2"/>
  <c r="AP212" i="2" s="1"/>
  <c r="AU176" i="2"/>
  <c r="T50" i="2"/>
  <c r="T200" i="2"/>
  <c r="AL89" i="2"/>
  <c r="AL152" i="2" s="1"/>
  <c r="AM190" i="2"/>
  <c r="AI91" i="12"/>
  <c r="V86" i="12"/>
  <c r="AA43" i="12"/>
  <c r="AF44" i="12" s="1"/>
  <c r="AI56" i="2"/>
  <c r="AI44" i="2"/>
  <c r="AI49" i="2"/>
  <c r="AI205" i="2"/>
  <c r="AD152" i="2"/>
  <c r="AJ147" i="2"/>
  <c r="AP145" i="2"/>
  <c r="AT99" i="2"/>
  <c r="AI58" i="12"/>
  <c r="AU182" i="2"/>
  <c r="AH88" i="2" l="1"/>
  <c r="X94" i="12"/>
  <c r="AP34" i="12"/>
  <c r="AO20" i="12"/>
  <c r="AR214" i="2"/>
  <c r="AD135" i="2"/>
  <c r="AD141" i="2" s="1"/>
  <c r="AD164" i="2" s="1"/>
  <c r="AA58" i="2"/>
  <c r="AA174" i="2"/>
  <c r="AF233" i="2"/>
  <c r="AF206" i="2"/>
  <c r="AF207" i="2" s="1"/>
  <c r="BA178" i="2"/>
  <c r="AV179" i="2"/>
  <c r="AP188" i="2"/>
  <c r="AP213" i="2" s="1"/>
  <c r="AU187" i="2"/>
  <c r="X233" i="2"/>
  <c r="X206" i="2"/>
  <c r="X207" i="2" s="1"/>
  <c r="AV206" i="2"/>
  <c r="AV233" i="2"/>
  <c r="J62" i="2"/>
  <c r="J58" i="2"/>
  <c r="Y41" i="2"/>
  <c r="Y39" i="2"/>
  <c r="AG174" i="2"/>
  <c r="AG58" i="2"/>
  <c r="AG62" i="2"/>
  <c r="AG200" i="2"/>
  <c r="AD41" i="2"/>
  <c r="AH155" i="2"/>
  <c r="AH159" i="2" s="1"/>
  <c r="AN30" i="2"/>
  <c r="AS30" i="2" s="1"/>
  <c r="AX30" i="2" s="1"/>
  <c r="BC30" i="2" s="1"/>
  <c r="BH30" i="2" s="1"/>
  <c r="AI31" i="2"/>
  <c r="AK214" i="2"/>
  <c r="AH44" i="2"/>
  <c r="AH45" i="2" s="1"/>
  <c r="AH46" i="2"/>
  <c r="AH205" i="2"/>
  <c r="AH56" i="2"/>
  <c r="AH78" i="12"/>
  <c r="U39" i="12"/>
  <c r="U85" i="12"/>
  <c r="Y74" i="12"/>
  <c r="Z75" i="12"/>
  <c r="AE76" i="12" s="1"/>
  <c r="AU178" i="2"/>
  <c r="AP179" i="2"/>
  <c r="AP211" i="2" s="1"/>
  <c r="AC233" i="2"/>
  <c r="AC206" i="2"/>
  <c r="AC207" i="2" s="1"/>
  <c r="AC45" i="2"/>
  <c r="X45" i="2"/>
  <c r="AR34" i="12"/>
  <c r="AH183" i="2"/>
  <c r="AH185" i="2"/>
  <c r="AM185" i="2" s="1"/>
  <c r="AH48" i="2"/>
  <c r="AH49" i="2" s="1"/>
  <c r="AH50" i="2" s="1"/>
  <c r="AH184" i="2"/>
  <c r="T58" i="2"/>
  <c r="T62" i="2"/>
  <c r="AP20" i="12"/>
  <c r="AV187" i="2"/>
  <c r="AQ188" i="2"/>
  <c r="AQ213" i="2" s="1"/>
  <c r="AQ214" i="2" s="1"/>
  <c r="AO27" i="12"/>
  <c r="T78" i="12"/>
  <c r="T86" i="12"/>
  <c r="T94" i="12" s="1"/>
  <c r="AP12" i="2"/>
  <c r="AU12" i="2" s="1"/>
  <c r="AZ12" i="2" s="1"/>
  <c r="BE12" i="2" s="1"/>
  <c r="AQ27" i="12"/>
  <c r="AQ34" i="12"/>
  <c r="AR20" i="12"/>
  <c r="BB178" i="2"/>
  <c r="AW179" i="2"/>
  <c r="AR27" i="12"/>
  <c r="AF65" i="2"/>
  <c r="AO34" i="12"/>
  <c r="AQ20" i="12"/>
  <c r="AP27" i="12"/>
  <c r="AQ81" i="2"/>
  <c r="AQ243" i="2" s="1"/>
  <c r="AR87" i="2"/>
  <c r="AN7" i="2"/>
  <c r="AN234" i="2" s="1"/>
  <c r="AI62" i="2"/>
  <c r="AI64" i="2" s="1"/>
  <c r="AN119" i="2"/>
  <c r="AM154" i="2"/>
  <c r="AN154" i="2" s="1"/>
  <c r="AG44" i="12"/>
  <c r="AD106" i="12"/>
  <c r="AD103" i="12"/>
  <c r="AD104" i="12"/>
  <c r="AD105" i="12"/>
  <c r="AO12" i="2"/>
  <c r="AN190" i="2"/>
  <c r="AO190" i="2" s="1"/>
  <c r="AZ182" i="2"/>
  <c r="AU99" i="2"/>
  <c r="AE206" i="2"/>
  <c r="AE207" i="2" s="1"/>
  <c r="AE233" i="2"/>
  <c r="AD86" i="12"/>
  <c r="AI43" i="12"/>
  <c r="AT25" i="2"/>
  <c r="AW177" i="2"/>
  <c r="BB176" i="2"/>
  <c r="AD173" i="2"/>
  <c r="AD40" i="2"/>
  <c r="Z49" i="2"/>
  <c r="AC200" i="2" s="1"/>
  <c r="Z205" i="2"/>
  <c r="Z46" i="2"/>
  <c r="Z56" i="2"/>
  <c r="Z57" i="2" s="1"/>
  <c r="Z44" i="2"/>
  <c r="AE46" i="2"/>
  <c r="BA20" i="2"/>
  <c r="AI93" i="12"/>
  <c r="AI50" i="2"/>
  <c r="AU177" i="2"/>
  <c r="AZ176" i="2"/>
  <c r="AC181" i="2"/>
  <c r="AC182" i="2" s="1"/>
  <c r="AC147" i="2"/>
  <c r="AC159" i="2" s="1"/>
  <c r="AC165" i="2"/>
  <c r="AU20" i="2"/>
  <c r="AB58" i="2"/>
  <c r="AB174" i="2"/>
  <c r="AR182" i="2"/>
  <c r="BB189" i="2"/>
  <c r="AE79" i="2"/>
  <c r="AD80" i="2"/>
  <c r="AD243" i="2" s="1"/>
  <c r="AG166" i="2"/>
  <c r="AG167" i="2" s="1"/>
  <c r="AG169" i="2"/>
  <c r="AB94" i="12"/>
  <c r="AG94" i="12"/>
  <c r="AL135" i="2"/>
  <c r="AE17" i="2"/>
  <c r="Z17" i="2"/>
  <c r="BA185" i="2"/>
  <c r="AI40" i="2"/>
  <c r="AD168" i="2"/>
  <c r="AD155" i="2"/>
  <c r="AK89" i="2"/>
  <c r="AK152" i="2" s="1"/>
  <c r="AB50" i="2"/>
  <c r="AB169" i="2"/>
  <c r="AH164" i="2"/>
  <c r="AH165" i="2" s="1"/>
  <c r="AY30" i="2"/>
  <c r="BA176" i="2"/>
  <c r="AV177" i="2"/>
  <c r="AH253" i="2"/>
  <c r="AH254" i="2" s="1"/>
  <c r="AJ251" i="2"/>
  <c r="AJ253" i="2" s="1"/>
  <c r="AJ254" i="2" s="1"/>
  <c r="O64" i="2"/>
  <c r="O71" i="2"/>
  <c r="AY182" i="2"/>
  <c r="Y12" i="2"/>
  <c r="Y187" i="2"/>
  <c r="Y172" i="2"/>
  <c r="Y179" i="2"/>
  <c r="Y211" i="2" s="1"/>
  <c r="Y15" i="2"/>
  <c r="Y188" i="2"/>
  <c r="Y213" i="2" s="1"/>
  <c r="Y178" i="2"/>
  <c r="AA94" i="12"/>
  <c r="V94" i="12"/>
  <c r="AB45" i="2"/>
  <c r="AG45" i="2"/>
  <c r="AF200" i="2"/>
  <c r="AZ185" i="2"/>
  <c r="AV182" i="2"/>
  <c r="AI58" i="2"/>
  <c r="AI21" i="2"/>
  <c r="AD21" i="2"/>
  <c r="AJ38" i="2"/>
  <c r="AR103" i="2"/>
  <c r="AS103" i="2" s="1"/>
  <c r="O174" i="2"/>
  <c r="O233" i="2"/>
  <c r="AM104" i="2"/>
  <c r="AM135" i="2" s="1"/>
  <c r="AD44" i="2"/>
  <c r="AD205" i="2"/>
  <c r="AD56" i="2"/>
  <c r="V13" i="2"/>
  <c r="AA13" i="2"/>
  <c r="AD144" i="2"/>
  <c r="AP214" i="2" l="1"/>
  <c r="AI71" i="2"/>
  <c r="AI131" i="2" s="1"/>
  <c r="AB200" i="2"/>
  <c r="AA233" i="2"/>
  <c r="AA206" i="2"/>
  <c r="AA207" i="2" s="1"/>
  <c r="BA179" i="2"/>
  <c r="BF178" i="2"/>
  <c r="BF179" i="2" s="1"/>
  <c r="Y85" i="12"/>
  <c r="Y75" i="12"/>
  <c r="AD75" i="12"/>
  <c r="U93" i="12"/>
  <c r="Z93" i="12"/>
  <c r="J64" i="2"/>
  <c r="O65" i="2" s="1"/>
  <c r="J71" i="2"/>
  <c r="J73" i="2" s="1"/>
  <c r="AH174" i="2"/>
  <c r="AH62" i="2"/>
  <c r="AH58" i="2"/>
  <c r="AZ178" i="2"/>
  <c r="AU179" i="2"/>
  <c r="U86" i="12"/>
  <c r="U106" i="12"/>
  <c r="U78" i="12"/>
  <c r="Z43" i="12"/>
  <c r="AE44" i="12" s="1"/>
  <c r="U103" i="12"/>
  <c r="U105" i="12"/>
  <c r="U104" i="12"/>
  <c r="Y39" i="12"/>
  <c r="Y173" i="2"/>
  <c r="Y40" i="2"/>
  <c r="AU188" i="2"/>
  <c r="AZ187" i="2"/>
  <c r="AG233" i="2"/>
  <c r="AG206" i="2"/>
  <c r="AG207" i="2" s="1"/>
  <c r="AG64" i="2"/>
  <c r="AG65" i="2" s="1"/>
  <c r="AG71" i="2"/>
  <c r="Y214" i="2"/>
  <c r="P58" i="2"/>
  <c r="T206" i="2"/>
  <c r="T207" i="2" s="1"/>
  <c r="T208" i="2" s="1"/>
  <c r="T233" i="2"/>
  <c r="T174" i="2"/>
  <c r="BG178" i="2"/>
  <c r="BG179" i="2" s="1"/>
  <c r="BB179" i="2"/>
  <c r="BA187" i="2"/>
  <c r="AV188" i="2"/>
  <c r="T71" i="2"/>
  <c r="T64" i="2"/>
  <c r="T65" i="2" s="1"/>
  <c r="AR81" i="2"/>
  <c r="AR243" i="2" s="1"/>
  <c r="AS87" i="2"/>
  <c r="AS81" i="2" s="1"/>
  <c r="AO119" i="2"/>
  <c r="AP119" i="2" s="1"/>
  <c r="AR145" i="2"/>
  <c r="AS145" i="2" s="1"/>
  <c r="AJ39" i="2"/>
  <c r="AJ173" i="2"/>
  <c r="AJ41" i="2"/>
  <c r="BE185" i="2"/>
  <c r="Y16" i="2"/>
  <c r="Y43" i="2"/>
  <c r="AD13" i="2"/>
  <c r="Y13" i="2"/>
  <c r="BF176" i="2"/>
  <c r="BA177" i="2"/>
  <c r="AH166" i="2"/>
  <c r="AH169" i="2"/>
  <c r="AI79" i="2"/>
  <c r="AE82" i="2"/>
  <c r="AF79" i="2" s="1"/>
  <c r="AF82" i="2" s="1"/>
  <c r="AG79" i="2" s="1"/>
  <c r="AG82" i="2" s="1"/>
  <c r="AH79" i="2" s="1"/>
  <c r="AH82" i="2" s="1"/>
  <c r="AI82" i="2" s="1"/>
  <c r="AB233" i="2"/>
  <c r="AB206" i="2"/>
  <c r="AB207" i="2" s="1"/>
  <c r="AE208" i="2" s="1"/>
  <c r="BF20" i="2"/>
  <c r="BE182" i="2"/>
  <c r="AT12" i="2"/>
  <c r="AI174" i="2"/>
  <c r="AI206" i="2"/>
  <c r="AI207" i="2" s="1"/>
  <c r="AI233" i="2"/>
  <c r="O73" i="2"/>
  <c r="O131" i="2"/>
  <c r="O135" i="2" s="1"/>
  <c r="BF185" i="2"/>
  <c r="BG189" i="2"/>
  <c r="AZ20" i="2"/>
  <c r="AC166" i="2"/>
  <c r="AC169" i="2"/>
  <c r="BE176" i="2"/>
  <c r="AZ177" i="2"/>
  <c r="Z45" i="2"/>
  <c r="AE45" i="2"/>
  <c r="AD49" i="2"/>
  <c r="AA200" i="2"/>
  <c r="Z50" i="2"/>
  <c r="Z200" i="2"/>
  <c r="AG208" i="2"/>
  <c r="AF208" i="2"/>
  <c r="AI45" i="2"/>
  <c r="AJ172" i="2"/>
  <c r="BD182" i="2"/>
  <c r="AO88" i="2"/>
  <c r="AM89" i="2"/>
  <c r="AM152" i="2" s="1"/>
  <c r="AN152" i="2" s="1"/>
  <c r="AW182" i="2"/>
  <c r="AK123" i="2"/>
  <c r="AL123" i="2" s="1"/>
  <c r="Z58" i="2"/>
  <c r="AD57" i="2"/>
  <c r="AD58" i="2" s="1"/>
  <c r="Z174" i="2"/>
  <c r="BB177" i="2"/>
  <c r="BG176" i="2"/>
  <c r="AY25" i="2"/>
  <c r="AV99" i="2"/>
  <c r="AD147" i="2"/>
  <c r="AD159" i="2" s="1"/>
  <c r="AD181" i="2"/>
  <c r="AD182" i="2" s="1"/>
  <c r="AN104" i="2"/>
  <c r="AT103" i="2"/>
  <c r="AT145" i="2" s="1"/>
  <c r="BA182" i="2"/>
  <c r="BD30" i="2"/>
  <c r="AI94" i="12"/>
  <c r="AP190" i="2"/>
  <c r="AD165" i="2"/>
  <c r="AD166" i="2" s="1"/>
  <c r="AI73" i="2" l="1"/>
  <c r="Y78" i="12"/>
  <c r="BE178" i="2"/>
  <c r="BE179" i="2" s="1"/>
  <c r="AZ179" i="2"/>
  <c r="AD76" i="12"/>
  <c r="AI76" i="12"/>
  <c r="Y103" i="12"/>
  <c r="Y104" i="12"/>
  <c r="Y43" i="12"/>
  <c r="AD43" i="12"/>
  <c r="Y105" i="12"/>
  <c r="Y86" i="12"/>
  <c r="Y106" i="12"/>
  <c r="AH206" i="2"/>
  <c r="AH207" i="2" s="1"/>
  <c r="AH233" i="2"/>
  <c r="BE187" i="2"/>
  <c r="BE188" i="2" s="1"/>
  <c r="AZ188" i="2"/>
  <c r="AO154" i="2"/>
  <c r="AG131" i="2"/>
  <c r="AG135" i="2" s="1"/>
  <c r="AG73" i="2"/>
  <c r="U94" i="12"/>
  <c r="Z94" i="12"/>
  <c r="AH64" i="2"/>
  <c r="AH65" i="2" s="1"/>
  <c r="AH71" i="2"/>
  <c r="AD93" i="12"/>
  <c r="Y93" i="12"/>
  <c r="BA188" i="2"/>
  <c r="BF187" i="2"/>
  <c r="BF188" i="2" s="1"/>
  <c r="T73" i="2"/>
  <c r="T131" i="2"/>
  <c r="T135" i="2" s="1"/>
  <c r="P233" i="2"/>
  <c r="Q58" i="2"/>
  <c r="P57" i="2"/>
  <c r="AN89" i="2"/>
  <c r="AN88" i="2" s="1"/>
  <c r="AP154" i="2"/>
  <c r="AQ119" i="2"/>
  <c r="AR119" i="2" s="1"/>
  <c r="AS119" i="2" s="1"/>
  <c r="AT119" i="2" s="1"/>
  <c r="AQ190" i="2"/>
  <c r="BG177" i="2"/>
  <c r="AD62" i="2"/>
  <c r="BE20" i="2"/>
  <c r="BF177" i="2"/>
  <c r="Y46" i="2"/>
  <c r="Y44" i="2"/>
  <c r="Y205" i="2"/>
  <c r="Y49" i="2"/>
  <c r="AD46" i="2"/>
  <c r="AD174" i="2"/>
  <c r="AD206" i="2"/>
  <c r="AD207" i="2" s="1"/>
  <c r="AD208" i="2" s="1"/>
  <c r="AD233" i="2"/>
  <c r="BB182" i="2"/>
  <c r="AJ139" i="2"/>
  <c r="AJ43" i="2"/>
  <c r="BE177" i="2"/>
  <c r="AY12" i="2"/>
  <c r="AJ79" i="2"/>
  <c r="AI80" i="2"/>
  <c r="AI243" i="2" s="1"/>
  <c r="AH167" i="2"/>
  <c r="AD17" i="2"/>
  <c r="Y17" i="2"/>
  <c r="AO104" i="2"/>
  <c r="AO135" i="2" s="1"/>
  <c r="AW99" i="2"/>
  <c r="AX99" i="2" s="1"/>
  <c r="BD25" i="2"/>
  <c r="Z233" i="2"/>
  <c r="Z206" i="2"/>
  <c r="Z207" i="2" s="1"/>
  <c r="AM123" i="2"/>
  <c r="AN123" i="2" s="1"/>
  <c r="AO89" i="2"/>
  <c r="AP88" i="2"/>
  <c r="AQ88" i="2" s="1"/>
  <c r="AR88" i="2" s="1"/>
  <c r="AJ40" i="2"/>
  <c r="BF182" i="2"/>
  <c r="AU103" i="2"/>
  <c r="AU145" i="2" s="1"/>
  <c r="AJ138" i="2"/>
  <c r="AD50" i="2"/>
  <c r="AD200" i="2"/>
  <c r="AD169" i="2"/>
  <c r="AR154" i="2" l="1"/>
  <c r="AH131" i="2"/>
  <c r="AH135" i="2" s="1"/>
  <c r="AI135" i="2" s="1"/>
  <c r="AI141" i="2" s="1"/>
  <c r="AH73" i="2"/>
  <c r="Y94" i="12"/>
  <c r="AD94" i="12"/>
  <c r="AD44" i="12"/>
  <c r="AI44" i="12"/>
  <c r="P62" i="2"/>
  <c r="P64" i="2" s="1"/>
  <c r="Q233" i="2"/>
  <c r="R58" i="2"/>
  <c r="Q57" i="2"/>
  <c r="Q62" i="2" s="1"/>
  <c r="Q64" i="2" s="1"/>
  <c r="AQ89" i="2"/>
  <c r="AQ152" i="2" s="1"/>
  <c r="AQ154" i="2"/>
  <c r="AS154" i="2" s="1"/>
  <c r="AU119" i="2"/>
  <c r="AU154" i="2" s="1"/>
  <c r="AN79" i="2"/>
  <c r="AJ82" i="2"/>
  <c r="BD12" i="2"/>
  <c r="AJ49" i="2"/>
  <c r="AJ50" i="2" s="1"/>
  <c r="AJ205" i="2"/>
  <c r="AJ46" i="2"/>
  <c r="AJ44" i="2"/>
  <c r="BG182" i="2"/>
  <c r="AY99" i="2"/>
  <c r="AP104" i="2"/>
  <c r="AP135" i="2" s="1"/>
  <c r="Y45" i="2"/>
  <c r="AD45" i="2"/>
  <c r="AP89" i="2"/>
  <c r="AP152" i="2" s="1"/>
  <c r="AD64" i="2"/>
  <c r="AI65" i="2" s="1"/>
  <c r="AD71" i="2"/>
  <c r="AD73" i="2" s="1"/>
  <c r="AR190" i="2"/>
  <c r="AV103" i="2"/>
  <c r="AV145" i="2" s="1"/>
  <c r="AT154" i="2"/>
  <c r="AO152" i="2"/>
  <c r="AB208" i="2"/>
  <c r="AC208" i="2"/>
  <c r="AA208" i="2"/>
  <c r="Z208" i="2"/>
  <c r="Y50" i="2"/>
  <c r="Y200" i="2"/>
  <c r="AI159" i="2" l="1"/>
  <c r="AI164" i="2"/>
  <c r="AI165" i="2" s="1"/>
  <c r="R233" i="2"/>
  <c r="R57" i="2"/>
  <c r="R62" i="2" s="1"/>
  <c r="R64" i="2" s="1"/>
  <c r="AT88" i="2"/>
  <c r="AU88" i="2" s="1"/>
  <c r="AV88" i="2" s="1"/>
  <c r="AW88" i="2" s="1"/>
  <c r="AR89" i="2"/>
  <c r="AR152" i="2" s="1"/>
  <c r="AS152" i="2" s="1"/>
  <c r="AJ45" i="2"/>
  <c r="AK79" i="2"/>
  <c r="AK82" i="2" s="1"/>
  <c r="AV119" i="2"/>
  <c r="AV154" i="2" s="1"/>
  <c r="AW103" i="2"/>
  <c r="AX103" i="2" s="1"/>
  <c r="AS190" i="2"/>
  <c r="AT190" i="2" s="1"/>
  <c r="AO123" i="2"/>
  <c r="AP123" i="2" s="1"/>
  <c r="AQ123" i="2" s="1"/>
  <c r="AQ104" i="2"/>
  <c r="AZ99" i="2"/>
  <c r="AI166" i="2" l="1"/>
  <c r="AI167" i="2" s="1"/>
  <c r="AI169" i="2"/>
  <c r="S57" i="2"/>
  <c r="AS89" i="2"/>
  <c r="AS88" i="2" s="1"/>
  <c r="AR123" i="2"/>
  <c r="AS123" i="2" s="1"/>
  <c r="AW145" i="2"/>
  <c r="BA99" i="2"/>
  <c r="AW119" i="2"/>
  <c r="AX119" i="2" s="1"/>
  <c r="AR104" i="2"/>
  <c r="AY103" i="2"/>
  <c r="AY145" i="2" s="1"/>
  <c r="AQ135" i="2"/>
  <c r="AU190" i="2"/>
  <c r="AK83" i="2"/>
  <c r="AL79" i="2"/>
  <c r="AL82" i="2" s="1"/>
  <c r="AT89" i="2"/>
  <c r="AV89" i="2"/>
  <c r="AV152" i="2" s="1"/>
  <c r="S62" i="2" l="1"/>
  <c r="S64" i="2" s="1"/>
  <c r="S58" i="2"/>
  <c r="S233" i="2" s="1"/>
  <c r="AW154" i="2"/>
  <c r="AX154" i="2" s="1"/>
  <c r="AX145" i="2"/>
  <c r="AL83" i="2"/>
  <c r="AM79" i="2"/>
  <c r="AM82" i="2" s="1"/>
  <c r="AK75" i="2"/>
  <c r="AK85" i="2"/>
  <c r="AK76" i="2" s="1"/>
  <c r="AV190" i="2"/>
  <c r="AZ103" i="2"/>
  <c r="AZ145" i="2" s="1"/>
  <c r="AS104" i="2"/>
  <c r="BB99" i="2"/>
  <c r="AU89" i="2"/>
  <c r="AU152" i="2" s="1"/>
  <c r="AT152" i="2"/>
  <c r="AR135" i="2"/>
  <c r="AS135" i="2" s="1"/>
  <c r="AY119" i="2"/>
  <c r="AY154" i="2" s="1"/>
  <c r="AK151" i="2" l="1"/>
  <c r="AK168" i="2" s="1"/>
  <c r="AY88" i="2"/>
  <c r="AZ88" i="2" s="1"/>
  <c r="BA88" i="2" s="1"/>
  <c r="BB88" i="2" s="1"/>
  <c r="AW89" i="2"/>
  <c r="AW190" i="2"/>
  <c r="AM83" i="2"/>
  <c r="AN82" i="2"/>
  <c r="AJ168" i="2"/>
  <c r="AL75" i="2"/>
  <c r="AL85" i="2"/>
  <c r="AL76" i="2" s="1"/>
  <c r="AT123" i="2"/>
  <c r="AU123" i="2" s="1"/>
  <c r="AV123" i="2" s="1"/>
  <c r="BC99" i="2"/>
  <c r="AT104" i="2"/>
  <c r="AT135" i="2" s="1"/>
  <c r="AZ119" i="2"/>
  <c r="AZ154" i="2" s="1"/>
  <c r="BA103" i="2"/>
  <c r="BA145" i="2" s="1"/>
  <c r="BD99" i="2" l="1"/>
  <c r="AL151" i="2"/>
  <c r="AX190" i="2"/>
  <c r="AY190" i="2" s="1"/>
  <c r="BA119" i="2"/>
  <c r="BA154" i="2" s="1"/>
  <c r="AN80" i="2"/>
  <c r="AN243" i="2" s="1"/>
  <c r="AO79" i="2"/>
  <c r="AW152" i="2"/>
  <c r="AX152" i="2" s="1"/>
  <c r="AX89" i="2"/>
  <c r="AX88" i="2" s="1"/>
  <c r="BB103" i="2"/>
  <c r="BC103" i="2" s="1"/>
  <c r="AU104" i="2"/>
  <c r="AU135" i="2" s="1"/>
  <c r="AM75" i="2"/>
  <c r="AN75" i="2" s="1"/>
  <c r="AN83" i="2" s="1"/>
  <c r="AM85" i="2"/>
  <c r="AM76" i="2" s="1"/>
  <c r="AM151" i="2" s="1"/>
  <c r="AM168" i="2" s="1"/>
  <c r="BA89" i="2"/>
  <c r="BA152" i="2" s="1"/>
  <c r="AY89" i="2"/>
  <c r="AY152" i="2" l="1"/>
  <c r="BB145" i="2"/>
  <c r="AW123" i="2"/>
  <c r="AX123" i="2" s="1"/>
  <c r="AN76" i="2"/>
  <c r="AN85" i="2" s="1"/>
  <c r="AN84" i="2" s="1"/>
  <c r="BD103" i="2"/>
  <c r="AZ190" i="2"/>
  <c r="AO82" i="2"/>
  <c r="AS79" i="2"/>
  <c r="BB119" i="2"/>
  <c r="BC119" i="2" s="1"/>
  <c r="AZ89" i="2"/>
  <c r="AZ152" i="2" s="1"/>
  <c r="AL168" i="2"/>
  <c r="AN151" i="2"/>
  <c r="AN168" i="2" s="1"/>
  <c r="AV104" i="2"/>
  <c r="AV135" i="2" s="1"/>
  <c r="BE99" i="2"/>
  <c r="AY123" i="2" l="1"/>
  <c r="AZ123" i="2" s="1"/>
  <c r="BA123" i="2" s="1"/>
  <c r="BD119" i="2"/>
  <c r="BD154" i="2" s="1"/>
  <c r="BA190" i="2"/>
  <c r="AW104" i="2"/>
  <c r="AP79" i="2"/>
  <c r="AP82" i="2" s="1"/>
  <c r="AO83" i="2"/>
  <c r="BE103" i="2"/>
  <c r="BD88" i="2"/>
  <c r="BE88" i="2" s="1"/>
  <c r="BF88" i="2" s="1"/>
  <c r="BG88" i="2" s="1"/>
  <c r="BB89" i="2"/>
  <c r="BF99" i="2"/>
  <c r="BB154" i="2"/>
  <c r="BC154" i="2" s="1"/>
  <c r="BD145" i="2"/>
  <c r="BC145" i="2"/>
  <c r="BG99" i="2" l="1"/>
  <c r="AP83" i="2"/>
  <c r="AQ79" i="2"/>
  <c r="AQ82" i="2" s="1"/>
  <c r="BF103" i="2"/>
  <c r="AX104" i="2"/>
  <c r="BB190" i="2"/>
  <c r="BE145" i="2"/>
  <c r="BB152" i="2"/>
  <c r="BC152" i="2" s="1"/>
  <c r="BC89" i="2"/>
  <c r="BC88" i="2" s="1"/>
  <c r="BF89" i="2"/>
  <c r="BF152" i="2" s="1"/>
  <c r="BD89" i="2"/>
  <c r="AO85" i="2"/>
  <c r="AO76" i="2" s="1"/>
  <c r="AO75" i="2"/>
  <c r="AW135" i="2"/>
  <c r="AX135" i="2" s="1"/>
  <c r="BE119" i="2"/>
  <c r="BB123" i="2" l="1"/>
  <c r="BC123" i="2" s="1"/>
  <c r="BG103" i="2"/>
  <c r="BH103" i="2" s="1"/>
  <c r="AQ83" i="2"/>
  <c r="AR79" i="2"/>
  <c r="AR82" i="2" s="1"/>
  <c r="BG89" i="2"/>
  <c r="BG152" i="2" s="1"/>
  <c r="BE89" i="2"/>
  <c r="BE152" i="2" s="1"/>
  <c r="BF145" i="2"/>
  <c r="AP85" i="2"/>
  <c r="AP76" i="2" s="1"/>
  <c r="AP151" i="2" s="1"/>
  <c r="AP168" i="2" s="1"/>
  <c r="AP75" i="2"/>
  <c r="AY104" i="2"/>
  <c r="BH99" i="2"/>
  <c r="BF119" i="2"/>
  <c r="AO151" i="2"/>
  <c r="BE154" i="2"/>
  <c r="BD152" i="2"/>
  <c r="BC190" i="2"/>
  <c r="BD190" i="2" s="1"/>
  <c r="BD123" i="2" l="1"/>
  <c r="BE123" i="2" s="1"/>
  <c r="BF123" i="2" s="1"/>
  <c r="BG123" i="2" s="1"/>
  <c r="BH123" i="2" s="1"/>
  <c r="BG119" i="2"/>
  <c r="BH119" i="2" s="1"/>
  <c r="AQ75" i="2"/>
  <c r="AQ85" i="2"/>
  <c r="AQ76" i="2" s="1"/>
  <c r="BF154" i="2"/>
  <c r="AZ104" i="2"/>
  <c r="AS82" i="2"/>
  <c r="AR83" i="2"/>
  <c r="BH152" i="2"/>
  <c r="AO168" i="2"/>
  <c r="BE190" i="2"/>
  <c r="BH89" i="2"/>
  <c r="BH88" i="2" s="1"/>
  <c r="AY135" i="2"/>
  <c r="BG145" i="2"/>
  <c r="BH145" i="2" l="1"/>
  <c r="AR75" i="2"/>
  <c r="AS75" i="2" s="1"/>
  <c r="AS83" i="2" s="1"/>
  <c r="AR85" i="2"/>
  <c r="AR76" i="2" s="1"/>
  <c r="AR151" i="2" s="1"/>
  <c r="AR168" i="2" s="1"/>
  <c r="BF190" i="2"/>
  <c r="AT79" i="2"/>
  <c r="AS80" i="2"/>
  <c r="AS243" i="2" s="1"/>
  <c r="BA104" i="2"/>
  <c r="BA135" i="2" s="1"/>
  <c r="AQ151" i="2"/>
  <c r="AZ135" i="2"/>
  <c r="BG154" i="2"/>
  <c r="BH154" i="2" s="1"/>
  <c r="AS76" i="2" l="1"/>
  <c r="AS85" i="2" s="1"/>
  <c r="AS84" i="2" s="1"/>
  <c r="AT82" i="2"/>
  <c r="AX79" i="2"/>
  <c r="BB104" i="2"/>
  <c r="BB135" i="2" s="1"/>
  <c r="BC135" i="2" s="1"/>
  <c r="AQ168" i="2"/>
  <c r="AS151" i="2"/>
  <c r="AS168" i="2" s="1"/>
  <c r="BG190" i="2"/>
  <c r="BH190" i="2" s="1"/>
  <c r="BC104" i="2" l="1"/>
  <c r="AT83" i="2"/>
  <c r="AU79" i="2"/>
  <c r="AU82" i="2" s="1"/>
  <c r="AV79" i="2" l="1"/>
  <c r="AV82" i="2" s="1"/>
  <c r="AU83" i="2"/>
  <c r="AT85" i="2"/>
  <c r="AT76" i="2" s="1"/>
  <c r="AT75" i="2"/>
  <c r="BD104" i="2"/>
  <c r="AT151" i="2" l="1"/>
  <c r="BE104" i="2"/>
  <c r="BE135" i="2"/>
  <c r="AU85" i="2"/>
  <c r="AU76" i="2" s="1"/>
  <c r="AU151" i="2" s="1"/>
  <c r="AU168" i="2" s="1"/>
  <c r="AU75" i="2"/>
  <c r="BD135" i="2"/>
  <c r="AV83" i="2"/>
  <c r="AW79" i="2"/>
  <c r="AW82" i="2" s="1"/>
  <c r="AV85" i="2" l="1"/>
  <c r="AV76" i="2" s="1"/>
  <c r="AV151" i="2" s="1"/>
  <c r="AV168" i="2" s="1"/>
  <c r="AV75" i="2"/>
  <c r="BF104" i="2"/>
  <c r="AW83" i="2"/>
  <c r="AX82" i="2"/>
  <c r="AT168" i="2"/>
  <c r="AY79" i="2" l="1"/>
  <c r="AX80" i="2"/>
  <c r="AX243" i="2" s="1"/>
  <c r="BG104" i="2"/>
  <c r="AW75" i="2"/>
  <c r="AX75" i="2" s="1"/>
  <c r="AX83" i="2" s="1"/>
  <c r="AW85" i="2"/>
  <c r="AW76" i="2" s="1"/>
  <c r="BF135" i="2"/>
  <c r="BC79" i="2" l="1"/>
  <c r="AY82" i="2"/>
  <c r="BH104" i="2"/>
  <c r="AW151" i="2"/>
  <c r="AX76" i="2"/>
  <c r="AX85" i="2" s="1"/>
  <c r="AX84" i="2" s="1"/>
  <c r="BG135" i="2"/>
  <c r="BH135" i="2" s="1"/>
  <c r="AW168" i="2" l="1"/>
  <c r="AX151" i="2"/>
  <c r="AX168" i="2" s="1"/>
  <c r="AY83" i="2"/>
  <c r="AZ79" i="2"/>
  <c r="AZ82" i="2" s="1"/>
  <c r="BA79" i="2" l="1"/>
  <c r="BA82" i="2" s="1"/>
  <c r="AZ83" i="2"/>
  <c r="AY85" i="2"/>
  <c r="AY76" i="2" s="1"/>
  <c r="AY75" i="2"/>
  <c r="AZ85" i="2" l="1"/>
  <c r="AZ76" i="2" s="1"/>
  <c r="AZ151" i="2" s="1"/>
  <c r="AZ168" i="2" s="1"/>
  <c r="AZ75" i="2"/>
  <c r="BB79" i="2"/>
  <c r="BB82" i="2" s="1"/>
  <c r="BA83" i="2"/>
  <c r="AY151" i="2"/>
  <c r="BA75" i="2" l="1"/>
  <c r="BA85" i="2"/>
  <c r="BA76" i="2" s="1"/>
  <c r="BC82" i="2"/>
  <c r="BB83" i="2"/>
  <c r="AY168" i="2"/>
  <c r="BB85" i="2" l="1"/>
  <c r="BB76" i="2" s="1"/>
  <c r="BB151" i="2" s="1"/>
  <c r="BB168" i="2" s="1"/>
  <c r="BB75" i="2"/>
  <c r="BC75" i="2" s="1"/>
  <c r="BC83" i="2" s="1"/>
  <c r="BD79" i="2"/>
  <c r="BC80" i="2"/>
  <c r="BA151" i="2"/>
  <c r="BC76" i="2" l="1"/>
  <c r="BC85" i="2" s="1"/>
  <c r="BC84" i="2" s="1"/>
  <c r="BD82" i="2"/>
  <c r="BH79" i="2"/>
  <c r="BA168" i="2"/>
  <c r="BC151" i="2"/>
  <c r="BC168" i="2" s="1"/>
  <c r="BE79" i="2" l="1"/>
  <c r="BE82" i="2" s="1"/>
  <c r="BD83" i="2"/>
  <c r="BD85" i="2" l="1"/>
  <c r="BD76" i="2" s="1"/>
  <c r="BD75" i="2"/>
  <c r="BE83" i="2"/>
  <c r="BF79" i="2"/>
  <c r="BF82" i="2" s="1"/>
  <c r="BD151" i="2" l="1"/>
  <c r="BG79" i="2"/>
  <c r="BG82" i="2" s="1"/>
  <c r="BF83" i="2"/>
  <c r="BE75" i="2"/>
  <c r="BE85" i="2"/>
  <c r="BE76" i="2" s="1"/>
  <c r="BE151" i="2" s="1"/>
  <c r="BE168" i="2" s="1"/>
  <c r="BG83" i="2" l="1"/>
  <c r="BH82" i="2"/>
  <c r="BH80" i="2" s="1"/>
  <c r="BD168" i="2"/>
  <c r="BF85" i="2"/>
  <c r="BF76" i="2" s="1"/>
  <c r="BF151" i="2" s="1"/>
  <c r="BF168" i="2" s="1"/>
  <c r="BF75" i="2"/>
  <c r="BG85" i="2" l="1"/>
  <c r="BG76" i="2" s="1"/>
  <c r="BG75" i="2"/>
  <c r="BH75" i="2" s="1"/>
  <c r="BH83" i="2" s="1"/>
  <c r="BG151" i="2" l="1"/>
  <c r="BH76" i="2"/>
  <c r="BH85" i="2" s="1"/>
  <c r="BH84" i="2" s="1"/>
  <c r="BG168" i="2" l="1"/>
  <c r="BH151" i="2"/>
  <c r="BH168" i="2" s="1"/>
  <c r="AT14" i="12" l="1"/>
  <c r="AU14" i="12"/>
  <c r="AU15" i="12" s="1"/>
  <c r="AV14" i="12"/>
  <c r="AV15" i="12" s="1"/>
  <c r="AW14" i="12"/>
  <c r="AW15" i="12" s="1"/>
  <c r="AT15" i="12" l="1"/>
  <c r="BA15" i="12" l="1"/>
  <c r="AY15" i="12"/>
  <c r="AZ15" i="12"/>
  <c r="BB15" i="12" l="1"/>
  <c r="BE15" i="12" l="1"/>
  <c r="BD15" i="12"/>
  <c r="BF15" i="12"/>
  <c r="BG15" i="12"/>
  <c r="BD22" i="12" l="1"/>
  <c r="BE22" i="12"/>
  <c r="BF22" i="12"/>
  <c r="BG22" i="12"/>
  <c r="AU22" i="12"/>
  <c r="AV22" i="12"/>
  <c r="AW22" i="12"/>
  <c r="AT22" i="12"/>
  <c r="AO22" i="12"/>
  <c r="AY22" i="12" l="1"/>
  <c r="AZ22" i="12"/>
  <c r="BA22" i="12"/>
  <c r="BB22" i="12"/>
  <c r="BD29" i="12" l="1"/>
  <c r="BE29" i="12"/>
  <c r="BF29" i="12"/>
  <c r="BG29" i="12"/>
  <c r="AZ29" i="12"/>
  <c r="BA29" i="12"/>
  <c r="BB29" i="12"/>
  <c r="AY29" i="12"/>
  <c r="AV29" i="12" l="1"/>
  <c r="AW29" i="12"/>
  <c r="AT29" i="12"/>
  <c r="AU29" i="12"/>
  <c r="AP36" i="12" l="1"/>
  <c r="AQ36" i="12"/>
  <c r="AR36" i="12"/>
  <c r="AO36" i="12"/>
  <c r="AU36" i="12" l="1"/>
  <c r="AV36" i="12"/>
  <c r="AW36" i="12"/>
  <c r="AT36" i="12"/>
  <c r="BA36" i="12" l="1"/>
  <c r="BB36" i="12"/>
  <c r="AY36" i="12"/>
  <c r="AZ36" i="12"/>
  <c r="BD36" i="12" l="1"/>
  <c r="BE36" i="12"/>
  <c r="BF36" i="12"/>
  <c r="BG36" i="12"/>
  <c r="AP13" i="12" l="1"/>
  <c r="AP15" i="12" s="1"/>
  <c r="AP22" i="12"/>
  <c r="AQ13" i="12" l="1"/>
  <c r="AQ15" i="12" s="1"/>
  <c r="AQ22" i="12"/>
  <c r="AR13" i="12" l="1"/>
  <c r="AR15" i="12" s="1"/>
  <c r="AR22" i="12"/>
  <c r="AO15" i="12" l="1"/>
  <c r="AK15" i="12" l="1"/>
  <c r="AK11" i="12" s="1"/>
  <c r="AL15" i="12"/>
  <c r="AL11" i="12" s="1"/>
  <c r="AM15" i="12"/>
  <c r="AM11" i="12" s="1"/>
  <c r="AL46" i="12" l="1"/>
  <c r="AL50" i="12" s="1"/>
  <c r="AL51" i="12" s="1"/>
  <c r="AM46" i="12"/>
  <c r="AK46" i="12"/>
  <c r="AP11" i="12"/>
  <c r="AP46" i="12" s="1"/>
  <c r="AR11" i="12"/>
  <c r="AR46" i="12" s="1"/>
  <c r="AQ11" i="12"/>
  <c r="AQ46" i="12" s="1"/>
  <c r="AQ50" i="12" l="1"/>
  <c r="AQ51" i="12" s="1"/>
  <c r="AK50" i="12"/>
  <c r="AK51" i="12" s="1"/>
  <c r="AU11" i="12"/>
  <c r="AU46" i="12" s="1"/>
  <c r="AM50" i="12"/>
  <c r="AM51" i="12" s="1"/>
  <c r="AV11" i="12"/>
  <c r="AV46" i="12" s="1"/>
  <c r="AW11" i="12"/>
  <c r="AW46" i="12" s="1"/>
  <c r="AP50" i="12" l="1"/>
  <c r="AP51" i="12" s="1"/>
  <c r="AR50" i="12"/>
  <c r="AR51" i="12" s="1"/>
  <c r="BB11" i="12"/>
  <c r="BB46" i="12" s="1"/>
  <c r="AZ11" i="12"/>
  <c r="AZ46" i="12" s="1"/>
  <c r="BA11" i="12"/>
  <c r="BA46" i="12" s="1"/>
  <c r="BF11" i="12" l="1"/>
  <c r="BF46" i="12" s="1"/>
  <c r="AU50" i="12"/>
  <c r="AU51" i="12" s="1"/>
  <c r="AW50" i="12"/>
  <c r="AW51" i="12" s="1"/>
  <c r="BG11" i="12"/>
  <c r="BG46" i="12" s="1"/>
  <c r="BE11" i="12"/>
  <c r="BE46" i="12" s="1"/>
  <c r="AV50" i="12"/>
  <c r="AV51" i="12" s="1"/>
  <c r="BA50" i="12" l="1"/>
  <c r="BA51" i="12" s="1"/>
  <c r="BB50" i="12"/>
  <c r="BB51" i="12" s="1"/>
  <c r="AZ50" i="12"/>
  <c r="AZ51" i="12" s="1"/>
  <c r="BG50" i="12" l="1"/>
  <c r="BG51" i="12" s="1"/>
  <c r="BF50" i="12"/>
  <c r="BF51" i="12" s="1"/>
  <c r="BE50" i="12"/>
  <c r="BE51" i="12" s="1"/>
  <c r="BC16" i="12" l="1"/>
  <c r="BH16" i="12"/>
  <c r="AK22" i="12"/>
  <c r="AK18" i="12" s="1"/>
  <c r="AK53" i="12" s="1"/>
  <c r="AL22" i="12"/>
  <c r="AL18" i="12" s="1"/>
  <c r="AL53" i="12" s="1"/>
  <c r="AM22" i="12"/>
  <c r="AM18" i="12" s="1"/>
  <c r="AM53" i="12" s="1"/>
  <c r="AL57" i="12" l="1"/>
  <c r="AL58" i="12" s="1"/>
  <c r="AK57" i="12"/>
  <c r="AK58" i="12" s="1"/>
  <c r="AR18" i="12"/>
  <c r="AR53" i="12" s="1"/>
  <c r="AP18" i="12"/>
  <c r="AP53" i="12" s="1"/>
  <c r="AQ18" i="12"/>
  <c r="AQ53" i="12" s="1"/>
  <c r="AM57" i="12" l="1"/>
  <c r="AM58" i="12" s="1"/>
  <c r="AV18" i="12"/>
  <c r="AV53" i="12" s="1"/>
  <c r="AU18" i="12"/>
  <c r="AU53" i="12" s="1"/>
  <c r="AW18" i="12"/>
  <c r="AW53" i="12" s="1"/>
  <c r="AQ57" i="12" l="1"/>
  <c r="AQ58" i="12" s="1"/>
  <c r="BB18" i="12"/>
  <c r="BB53" i="12" s="1"/>
  <c r="BA18" i="12"/>
  <c r="BA53" i="12" s="1"/>
  <c r="AR57" i="12"/>
  <c r="AR58" i="12" s="1"/>
  <c r="AP57" i="12"/>
  <c r="AP58" i="12" s="1"/>
  <c r="AZ18" i="12"/>
  <c r="AZ53" i="12" s="1"/>
  <c r="AV57" i="12" l="1"/>
  <c r="AV58" i="12" s="1"/>
  <c r="BE18" i="12"/>
  <c r="BE53" i="12" s="1"/>
  <c r="AW57" i="12"/>
  <c r="AW58" i="12" s="1"/>
  <c r="AU57" i="12"/>
  <c r="AU58" i="12" s="1"/>
  <c r="BG18" i="12"/>
  <c r="BG53" i="12" s="1"/>
  <c r="BF18" i="12"/>
  <c r="BF53" i="12" s="1"/>
  <c r="BB57" i="12" l="1"/>
  <c r="BB58" i="12" s="1"/>
  <c r="BA57" i="12"/>
  <c r="BA58" i="12" s="1"/>
  <c r="AZ57" i="12"/>
  <c r="AZ58" i="12" s="1"/>
  <c r="BF57" i="12" l="1"/>
  <c r="BF58" i="12" s="1"/>
  <c r="BG57" i="12"/>
  <c r="BG58" i="12" s="1"/>
  <c r="BE57" i="12"/>
  <c r="BE58" i="12" s="1"/>
  <c r="BC23" i="12" l="1"/>
  <c r="BH23" i="12"/>
  <c r="BC30" i="12"/>
  <c r="BH30" i="12"/>
  <c r="BC37" i="12"/>
  <c r="BH37" i="12"/>
  <c r="AK29" i="12"/>
  <c r="AK25" i="12" s="1"/>
  <c r="AK60" i="12" s="1"/>
  <c r="AL29" i="12"/>
  <c r="AL25" i="12" s="1"/>
  <c r="AL60" i="12" s="1"/>
  <c r="AM29" i="12"/>
  <c r="AM25" i="12" s="1"/>
  <c r="AM60" i="12" s="1"/>
  <c r="AL64" i="12" l="1"/>
  <c r="AL65" i="12" s="1"/>
  <c r="AM64" i="12" l="1"/>
  <c r="AM65" i="12" s="1"/>
  <c r="AK64" i="12"/>
  <c r="AK65" i="12" s="1"/>
  <c r="AO29" i="12" l="1"/>
  <c r="AP29" i="12"/>
  <c r="AP25" i="12" s="1"/>
  <c r="AP60" i="12" s="1"/>
  <c r="AQ29" i="12"/>
  <c r="AQ25" i="12" s="1"/>
  <c r="AQ60" i="12" s="1"/>
  <c r="AR29" i="12"/>
  <c r="AR25" i="12" s="1"/>
  <c r="AR60" i="12" s="1"/>
  <c r="AR64" i="12" l="1"/>
  <c r="AR65" i="12" s="1"/>
  <c r="AU25" i="12"/>
  <c r="AU60" i="12" s="1"/>
  <c r="AW25" i="12"/>
  <c r="AW60" i="12" s="1"/>
  <c r="AV25" i="12"/>
  <c r="AV60" i="12" s="1"/>
  <c r="BA25" i="12" l="1"/>
  <c r="BA60" i="12" s="1"/>
  <c r="AZ25" i="12"/>
  <c r="AZ60" i="12" s="1"/>
  <c r="BB25" i="12"/>
  <c r="BB60" i="12" s="1"/>
  <c r="AQ64" i="12"/>
  <c r="AQ65" i="12" s="1"/>
  <c r="AP64" i="12"/>
  <c r="AP65" i="12" s="1"/>
  <c r="AW64" i="12" l="1"/>
  <c r="AW65" i="12" s="1"/>
  <c r="BG25" i="12"/>
  <c r="BG60" i="12" s="1"/>
  <c r="BE25" i="12"/>
  <c r="BE60" i="12" s="1"/>
  <c r="AU64" i="12"/>
  <c r="AU65" i="12" s="1"/>
  <c r="AV64" i="12"/>
  <c r="AV65" i="12" s="1"/>
  <c r="BF25" i="12"/>
  <c r="BF60" i="12" s="1"/>
  <c r="BB64" i="12" l="1"/>
  <c r="BB65" i="12" s="1"/>
  <c r="BA64" i="12"/>
  <c r="BA65" i="12" s="1"/>
  <c r="AZ64" i="12"/>
  <c r="AZ65" i="12" s="1"/>
  <c r="BF64" i="12" l="1"/>
  <c r="BF65" i="12" s="1"/>
  <c r="BE64" i="12"/>
  <c r="BE65" i="12" s="1"/>
  <c r="BG64" i="12"/>
  <c r="BG65" i="12" s="1"/>
  <c r="AK7" i="12"/>
  <c r="AK9" i="2" s="1"/>
  <c r="AL7" i="12"/>
  <c r="AL9" i="2" s="1"/>
  <c r="AL236" i="2" s="1"/>
  <c r="AM7" i="12"/>
  <c r="AM9" i="2" s="1"/>
  <c r="AM236" i="2" s="1"/>
  <c r="AK36" i="12"/>
  <c r="AK32" i="12" s="1"/>
  <c r="AK67" i="12" s="1"/>
  <c r="AL36" i="12"/>
  <c r="AL32" i="12" s="1"/>
  <c r="AM36" i="12"/>
  <c r="AM32" i="12" s="1"/>
  <c r="AM67" i="12" s="1"/>
  <c r="AN9" i="2" l="1"/>
  <c r="AN236" i="2" s="1"/>
  <c r="AK236" i="2"/>
  <c r="AL4" i="12"/>
  <c r="AQ7" i="12" s="1"/>
  <c r="AL67" i="12"/>
  <c r="AL71" i="12" s="1"/>
  <c r="AL72" i="12" s="1"/>
  <c r="AM4" i="12"/>
  <c r="AR32" i="12"/>
  <c r="AR67" i="12" s="1"/>
  <c r="AK4" i="12"/>
  <c r="AP32" i="12"/>
  <c r="AP67" i="12" s="1"/>
  <c r="AQ32" i="12"/>
  <c r="AQ67" i="12" s="1"/>
  <c r="AP5" i="12" l="1"/>
  <c r="AP7" i="12"/>
  <c r="AR5" i="12"/>
  <c r="AR7" i="12"/>
  <c r="AL98" i="12"/>
  <c r="AQ5" i="12"/>
  <c r="AL97" i="12"/>
  <c r="AK100" i="12"/>
  <c r="AK5" i="2"/>
  <c r="AL8" i="12"/>
  <c r="AL5" i="2"/>
  <c r="AM100" i="12"/>
  <c r="AM5" i="2"/>
  <c r="AL100" i="12"/>
  <c r="AL99" i="12"/>
  <c r="AK71" i="12"/>
  <c r="AK72" i="12" s="1"/>
  <c r="AP4" i="12"/>
  <c r="AP5" i="2" s="1"/>
  <c r="AU32" i="12"/>
  <c r="AU67" i="12" s="1"/>
  <c r="AM71" i="12"/>
  <c r="AM72" i="12" s="1"/>
  <c r="AK8" i="12"/>
  <c r="AK98" i="12"/>
  <c r="AK99" i="12"/>
  <c r="AK97" i="12"/>
  <c r="AM8" i="12"/>
  <c r="AM97" i="12"/>
  <c r="AM98" i="12"/>
  <c r="AM99" i="12"/>
  <c r="AQ4" i="12"/>
  <c r="AV32" i="12"/>
  <c r="AV67" i="12" s="1"/>
  <c r="AR4" i="12"/>
  <c r="AW32" i="12"/>
  <c r="AW67" i="12" s="1"/>
  <c r="AR100" i="12" l="1"/>
  <c r="AR5" i="2"/>
  <c r="AL6" i="2"/>
  <c r="AL29" i="2"/>
  <c r="AL32" i="2" s="1"/>
  <c r="AL24" i="2"/>
  <c r="AL19" i="2"/>
  <c r="AL22" i="2" s="1"/>
  <c r="AL133" i="2"/>
  <c r="AL11" i="2"/>
  <c r="AL15" i="2" s="1"/>
  <c r="AL111" i="2"/>
  <c r="AL97" i="2"/>
  <c r="AL181" i="2"/>
  <c r="AL144" i="2" s="1"/>
  <c r="AL147" i="2" s="1"/>
  <c r="AL186" i="2"/>
  <c r="AQ100" i="12"/>
  <c r="AQ5" i="2"/>
  <c r="AM6" i="2"/>
  <c r="AM133" i="2"/>
  <c r="AM111" i="2"/>
  <c r="AM97" i="2"/>
  <c r="AN97" i="2" s="1"/>
  <c r="AM181" i="2"/>
  <c r="AM144" i="2" s="1"/>
  <c r="AM147" i="2" s="1"/>
  <c r="AM186" i="2"/>
  <c r="AK6" i="2"/>
  <c r="AK181" i="2"/>
  <c r="AK144" i="2" s="1"/>
  <c r="AN5" i="2"/>
  <c r="AK111" i="2"/>
  <c r="AK29" i="2"/>
  <c r="AK11" i="2"/>
  <c r="AK133" i="2"/>
  <c r="AS8" i="2"/>
  <c r="AS235" i="2" s="1"/>
  <c r="AK24" i="2"/>
  <c r="AK97" i="2"/>
  <c r="AK19" i="2"/>
  <c r="AK186" i="2"/>
  <c r="AP6" i="2"/>
  <c r="AP111" i="2"/>
  <c r="AP97" i="2"/>
  <c r="AP181" i="2"/>
  <c r="AP144" i="2" s="1"/>
  <c r="AP29" i="2"/>
  <c r="AP11" i="2"/>
  <c r="AP24" i="2"/>
  <c r="AP133" i="2"/>
  <c r="AP19" i="2"/>
  <c r="AP186" i="2"/>
  <c r="AP8" i="12"/>
  <c r="AP9" i="2"/>
  <c r="AP97" i="12"/>
  <c r="AP98" i="12"/>
  <c r="AP99" i="12"/>
  <c r="AV4" i="12"/>
  <c r="BA32" i="12"/>
  <c r="BA67" i="12" s="1"/>
  <c r="AR71" i="12"/>
  <c r="AR72" i="12" s="1"/>
  <c r="AW4" i="12"/>
  <c r="AW5" i="2" s="1"/>
  <c r="BB32" i="12"/>
  <c r="BB67" i="12" s="1"/>
  <c r="AQ9" i="2"/>
  <c r="AQ236" i="2" s="1"/>
  <c r="AQ8" i="12"/>
  <c r="AQ97" i="12"/>
  <c r="AQ98" i="12"/>
  <c r="AQ99" i="12"/>
  <c r="AP100" i="12"/>
  <c r="AQ71" i="12"/>
  <c r="AQ72" i="12" s="1"/>
  <c r="AR9" i="2"/>
  <c r="AR236" i="2" s="1"/>
  <c r="AR8" i="12"/>
  <c r="AR99" i="12"/>
  <c r="AR97" i="12"/>
  <c r="AR98" i="12"/>
  <c r="AU4" i="12"/>
  <c r="AZ32" i="12"/>
  <c r="AZ67" i="12" s="1"/>
  <c r="AP71" i="12"/>
  <c r="AP72" i="12" s="1"/>
  <c r="AK15" i="2" l="1"/>
  <c r="AP22" i="2"/>
  <c r="AL140" i="2"/>
  <c r="AL137" i="2"/>
  <c r="AN176" i="2"/>
  <c r="AK137" i="2"/>
  <c r="AN177" i="2"/>
  <c r="AN212" i="2" s="1"/>
  <c r="AK147" i="2"/>
  <c r="AN144" i="2"/>
  <c r="AV100" i="12"/>
  <c r="AV5" i="2"/>
  <c r="AK27" i="2"/>
  <c r="AK38" i="2"/>
  <c r="AK32" i="2"/>
  <c r="AL16" i="2"/>
  <c r="AL17" i="2" s="1"/>
  <c r="AL110" i="2"/>
  <c r="AL172" i="2"/>
  <c r="AL98" i="2"/>
  <c r="AR9" i="12"/>
  <c r="AR7" i="2"/>
  <c r="AR234" i="2" s="1"/>
  <c r="AW6" i="2"/>
  <c r="AW133" i="2"/>
  <c r="AW48" i="2" s="1"/>
  <c r="AW111" i="2"/>
  <c r="AW97" i="2"/>
  <c r="AX97" i="2" s="1"/>
  <c r="AW181" i="2"/>
  <c r="AW144" i="2" s="1"/>
  <c r="AW147" i="2" s="1"/>
  <c r="AW186" i="2"/>
  <c r="AK140" i="2"/>
  <c r="AQ6" i="2"/>
  <c r="AQ11" i="2"/>
  <c r="AQ15" i="2" s="1"/>
  <c r="AQ111" i="2"/>
  <c r="AQ140" i="2" s="1"/>
  <c r="AQ29" i="2"/>
  <c r="AQ24" i="2"/>
  <c r="AQ19" i="2"/>
  <c r="AQ22" i="2" s="1"/>
  <c r="AQ133" i="2"/>
  <c r="AQ48" i="2" s="1"/>
  <c r="AQ97" i="2"/>
  <c r="AQ137" i="2" s="1"/>
  <c r="AQ181" i="2"/>
  <c r="AQ144" i="2" s="1"/>
  <c r="AQ147" i="2" s="1"/>
  <c r="AQ186" i="2"/>
  <c r="AL48" i="2"/>
  <c r="AQ9" i="12"/>
  <c r="AQ7" i="2"/>
  <c r="AQ234" i="2" s="1"/>
  <c r="AK22" i="2"/>
  <c r="AK48" i="2"/>
  <c r="AN133" i="2"/>
  <c r="AK183" i="2"/>
  <c r="AK102" i="2"/>
  <c r="AL102" i="2" s="1"/>
  <c r="AM183" i="2" s="1"/>
  <c r="AN29" i="2"/>
  <c r="AN180" i="2"/>
  <c r="AN11" i="2"/>
  <c r="AN6" i="2"/>
  <c r="AN19" i="2"/>
  <c r="AN24" i="2"/>
  <c r="AN186" i="2"/>
  <c r="AN111" i="2"/>
  <c r="AN189" i="2" s="1"/>
  <c r="AM140" i="2"/>
  <c r="AM137" i="2"/>
  <c r="AR6" i="2"/>
  <c r="AR111" i="2"/>
  <c r="AR133" i="2"/>
  <c r="AR48" i="2" s="1"/>
  <c r="AR97" i="2"/>
  <c r="AS97" i="2" s="1"/>
  <c r="AR181" i="2"/>
  <c r="AR144" i="2" s="1"/>
  <c r="AR147" i="2" s="1"/>
  <c r="AR186" i="2"/>
  <c r="AK98" i="2"/>
  <c r="AK110" i="2"/>
  <c r="AK172" i="2"/>
  <c r="AM48" i="2"/>
  <c r="AL27" i="2"/>
  <c r="AL38" i="2"/>
  <c r="AL43" i="2" s="1"/>
  <c r="AU100" i="12"/>
  <c r="AU5" i="2"/>
  <c r="AP15" i="2"/>
  <c r="AP110" i="2"/>
  <c r="AP172" i="2"/>
  <c r="AP98" i="2"/>
  <c r="AP147" i="2"/>
  <c r="AP9" i="12"/>
  <c r="AP7" i="2"/>
  <c r="AP48" i="2"/>
  <c r="AP236" i="2"/>
  <c r="AP27" i="2"/>
  <c r="AP38" i="2"/>
  <c r="AZ4" i="12"/>
  <c r="BE32" i="12"/>
  <c r="BE67" i="12" s="1"/>
  <c r="AW5" i="12"/>
  <c r="AW7" i="12"/>
  <c r="AW9" i="2" s="1"/>
  <c r="AW236" i="2" s="1"/>
  <c r="AW8" i="12"/>
  <c r="AW98" i="12"/>
  <c r="AW99" i="12"/>
  <c r="AW97" i="12"/>
  <c r="AV71" i="12"/>
  <c r="AV72" i="12" s="1"/>
  <c r="AU7" i="12"/>
  <c r="AU9" i="2" s="1"/>
  <c r="AU8" i="12"/>
  <c r="AU5" i="12"/>
  <c r="AU97" i="12"/>
  <c r="AU98" i="12"/>
  <c r="AU99" i="12"/>
  <c r="AW100" i="12"/>
  <c r="AW71" i="12"/>
  <c r="AW72" i="12" s="1"/>
  <c r="BA4" i="12"/>
  <c r="BF32" i="12"/>
  <c r="BF67" i="12" s="1"/>
  <c r="AU71" i="12"/>
  <c r="AU72" i="12" s="1"/>
  <c r="BB4" i="12"/>
  <c r="BB5" i="2" s="1"/>
  <c r="BG32" i="12"/>
  <c r="BG67" i="12" s="1"/>
  <c r="AV5" i="12"/>
  <c r="AV7" i="12"/>
  <c r="AV9" i="2" s="1"/>
  <c r="AV236" i="2" s="1"/>
  <c r="AV8" i="12"/>
  <c r="AV99" i="12"/>
  <c r="AV97" i="12"/>
  <c r="AV98" i="12"/>
  <c r="AK16" i="2" l="1"/>
  <c r="AN137" i="2"/>
  <c r="AL49" i="2"/>
  <c r="AL50" i="2" s="1"/>
  <c r="AL44" i="2"/>
  <c r="AL45" i="2" s="1"/>
  <c r="AL205" i="2"/>
  <c r="AL207" i="2" s="1"/>
  <c r="AL46" i="2"/>
  <c r="AL74" i="12"/>
  <c r="AL85" i="12" s="1"/>
  <c r="AW9" i="12"/>
  <c r="AW7" i="2"/>
  <c r="AW234" i="2" s="1"/>
  <c r="AN15" i="2"/>
  <c r="AM11" i="2"/>
  <c r="AN172" i="2"/>
  <c r="AN32" i="2"/>
  <c r="AM29" i="2"/>
  <c r="AN183" i="2"/>
  <c r="AN48" i="2"/>
  <c r="AN185" i="2" s="1"/>
  <c r="AK41" i="2"/>
  <c r="AK39" i="2"/>
  <c r="AK173" i="2"/>
  <c r="AN181" i="2"/>
  <c r="AN182" i="2" s="1"/>
  <c r="AN147" i="2"/>
  <c r="AR140" i="2"/>
  <c r="AS111" i="2"/>
  <c r="AV9" i="12"/>
  <c r="AV7" i="2"/>
  <c r="AV234" i="2" s="1"/>
  <c r="BB6" i="2"/>
  <c r="BB133" i="2"/>
  <c r="BB48" i="2" s="1"/>
  <c r="BB111" i="2"/>
  <c r="BB97" i="2"/>
  <c r="BC97" i="2" s="1"/>
  <c r="BB181" i="2"/>
  <c r="BB144" i="2" s="1"/>
  <c r="BB147" i="2" s="1"/>
  <c r="BB186" i="2"/>
  <c r="AL139" i="2"/>
  <c r="AK139" i="2"/>
  <c r="AN27" i="2"/>
  <c r="AM24" i="2"/>
  <c r="AN38" i="2"/>
  <c r="AK184" i="2"/>
  <c r="AQ27" i="2"/>
  <c r="AQ38" i="2"/>
  <c r="AQ43" i="2" s="1"/>
  <c r="AQ172" i="2"/>
  <c r="AQ98" i="2"/>
  <c r="AQ138" i="2" s="1"/>
  <c r="AQ110" i="2"/>
  <c r="AQ139" i="2" s="1"/>
  <c r="AN140" i="2"/>
  <c r="AX111" i="2"/>
  <c r="AL173" i="2"/>
  <c r="AL41" i="2"/>
  <c r="AL39" i="2"/>
  <c r="AL40" i="2" s="1"/>
  <c r="AK138" i="2"/>
  <c r="AN22" i="2"/>
  <c r="AM19" i="2"/>
  <c r="AL184" i="2"/>
  <c r="AM102" i="2"/>
  <c r="AN102" i="2" s="1"/>
  <c r="AL183" i="2"/>
  <c r="AR137" i="2"/>
  <c r="AL138" i="2"/>
  <c r="AV6" i="2"/>
  <c r="AV111" i="2"/>
  <c r="AW140" i="2" s="1"/>
  <c r="AV29" i="2"/>
  <c r="AV11" i="2"/>
  <c r="AV15" i="2" s="1"/>
  <c r="AV24" i="2"/>
  <c r="AV19" i="2"/>
  <c r="AV22" i="2" s="1"/>
  <c r="AV133" i="2"/>
  <c r="AV48" i="2" s="1"/>
  <c r="AV97" i="2"/>
  <c r="AW137" i="2" s="1"/>
  <c r="AV181" i="2"/>
  <c r="AV144" i="2" s="1"/>
  <c r="AV147" i="2" s="1"/>
  <c r="AV186" i="2"/>
  <c r="AK43" i="2"/>
  <c r="BA100" i="12"/>
  <c r="BA5" i="2"/>
  <c r="AQ16" i="2"/>
  <c r="AQ17" i="2" s="1"/>
  <c r="AK17" i="2"/>
  <c r="AU236" i="2"/>
  <c r="AP16" i="2"/>
  <c r="AP43" i="2"/>
  <c r="AZ100" i="12"/>
  <c r="AZ5" i="2"/>
  <c r="AP234" i="2"/>
  <c r="AU6" i="2"/>
  <c r="AU29" i="2"/>
  <c r="AU111" i="2"/>
  <c r="AU97" i="2"/>
  <c r="AU24" i="2"/>
  <c r="AU133" i="2"/>
  <c r="AU181" i="2"/>
  <c r="AU144" i="2" s="1"/>
  <c r="AU11" i="2"/>
  <c r="AU15" i="2" s="1"/>
  <c r="AU19" i="2"/>
  <c r="AU22" i="2" s="1"/>
  <c r="AU186" i="2"/>
  <c r="AP39" i="2"/>
  <c r="AP41" i="2"/>
  <c r="AP173" i="2"/>
  <c r="AU9" i="12"/>
  <c r="AU7" i="2"/>
  <c r="AZ71" i="12"/>
  <c r="AZ72" i="12" s="1"/>
  <c r="BA71" i="12"/>
  <c r="BA72" i="12" s="1"/>
  <c r="BE4" i="12"/>
  <c r="BB8" i="12"/>
  <c r="BB5" i="12"/>
  <c r="BB7" i="12"/>
  <c r="BB9" i="2" s="1"/>
  <c r="BB97" i="12"/>
  <c r="BB98" i="12"/>
  <c r="BB99" i="12"/>
  <c r="BB100" i="12"/>
  <c r="BF4" i="12"/>
  <c r="BB71" i="12"/>
  <c r="BB72" i="12" s="1"/>
  <c r="BG4" i="12"/>
  <c r="BA5" i="12"/>
  <c r="BA7" i="12"/>
  <c r="BA9" i="2" s="1"/>
  <c r="BA8" i="12"/>
  <c r="BA98" i="12"/>
  <c r="BA99" i="12"/>
  <c r="BA97" i="12"/>
  <c r="AZ5" i="12"/>
  <c r="AZ7" i="12"/>
  <c r="AZ9" i="2" s="1"/>
  <c r="AZ8" i="12"/>
  <c r="AZ99" i="12"/>
  <c r="AZ97" i="12"/>
  <c r="AZ98" i="12"/>
  <c r="AP17" i="2" l="1"/>
  <c r="AK40" i="2"/>
  <c r="AP40" i="2"/>
  <c r="BC111" i="2"/>
  <c r="BA9" i="12"/>
  <c r="BA7" i="2"/>
  <c r="BF100" i="12"/>
  <c r="BF5" i="2"/>
  <c r="BA6" i="2"/>
  <c r="BA11" i="2"/>
  <c r="BA15" i="2" s="1"/>
  <c r="BA24" i="2"/>
  <c r="BA111" i="2"/>
  <c r="BB140" i="2" s="1"/>
  <c r="BA29" i="2"/>
  <c r="BA19" i="2"/>
  <c r="BA22" i="2" s="1"/>
  <c r="BA97" i="2"/>
  <c r="BB137" i="2" s="1"/>
  <c r="BA133" i="2"/>
  <c r="BA48" i="2" s="1"/>
  <c r="BA181" i="2"/>
  <c r="BA144" i="2" s="1"/>
  <c r="BA147" i="2" s="1"/>
  <c r="BA186" i="2"/>
  <c r="AM20" i="2"/>
  <c r="AM21" i="2" s="1"/>
  <c r="AM22" i="2"/>
  <c r="AN41" i="2"/>
  <c r="AN39" i="2"/>
  <c r="AM172" i="2"/>
  <c r="AM110" i="2"/>
  <c r="AM12" i="2"/>
  <c r="AM13" i="2" s="1"/>
  <c r="AM98" i="2"/>
  <c r="AM15" i="2"/>
  <c r="BB9" i="12"/>
  <c r="BB7" i="2"/>
  <c r="BG100" i="12"/>
  <c r="BG5" i="2"/>
  <c r="AQ46" i="2"/>
  <c r="AQ205" i="2"/>
  <c r="AQ207" i="2" s="1"/>
  <c r="AQ44" i="2"/>
  <c r="AQ45" i="2" s="1"/>
  <c r="AQ49" i="2"/>
  <c r="AQ50" i="2" s="1"/>
  <c r="AQ74" i="12"/>
  <c r="AQ85" i="12" s="1"/>
  <c r="AV27" i="2"/>
  <c r="AV38" i="2"/>
  <c r="AV43" i="2" s="1"/>
  <c r="AQ39" i="2"/>
  <c r="AQ40" i="2" s="1"/>
  <c r="AQ41" i="2"/>
  <c r="AQ173" i="2"/>
  <c r="AM38" i="2"/>
  <c r="AM27" i="2"/>
  <c r="AM25" i="2"/>
  <c r="AM26" i="2" s="1"/>
  <c r="AN184" i="2"/>
  <c r="AM30" i="2"/>
  <c r="AM31" i="2" s="1"/>
  <c r="AM32" i="2"/>
  <c r="AN16" i="2"/>
  <c r="AN17" i="2" s="1"/>
  <c r="AN43" i="2"/>
  <c r="AL39" i="12"/>
  <c r="AL75" i="12"/>
  <c r="AL76" i="12" s="1"/>
  <c r="AK205" i="2"/>
  <c r="AK207" i="2" s="1"/>
  <c r="AK44" i="2"/>
  <c r="AK46" i="2"/>
  <c r="AK49" i="2"/>
  <c r="AK50" i="2" s="1"/>
  <c r="AK74" i="12"/>
  <c r="AK85" i="12" s="1"/>
  <c r="AV16" i="2"/>
  <c r="AV17" i="2" s="1"/>
  <c r="AV110" i="2"/>
  <c r="AV98" i="2"/>
  <c r="AV172" i="2"/>
  <c r="AM184" i="2"/>
  <c r="BE100" i="12"/>
  <c r="BE5" i="2"/>
  <c r="AU16" i="2"/>
  <c r="AU17" i="2" s="1"/>
  <c r="AV140" i="2"/>
  <c r="AU147" i="2"/>
  <c r="AV137" i="2"/>
  <c r="AU48" i="2"/>
  <c r="AZ6" i="2"/>
  <c r="AZ24" i="2"/>
  <c r="AZ29" i="2"/>
  <c r="AZ111" i="2"/>
  <c r="AZ97" i="2"/>
  <c r="AZ133" i="2"/>
  <c r="AZ181" i="2"/>
  <c r="AZ144" i="2" s="1"/>
  <c r="AZ11" i="2"/>
  <c r="AZ19" i="2"/>
  <c r="AZ22" i="2" s="1"/>
  <c r="AZ186" i="2"/>
  <c r="AZ9" i="12"/>
  <c r="AZ7" i="2"/>
  <c r="AU234" i="2"/>
  <c r="AU172" i="2"/>
  <c r="AU110" i="2"/>
  <c r="AU98" i="2"/>
  <c r="AU27" i="2"/>
  <c r="AU38" i="2"/>
  <c r="AU43" i="2" s="1"/>
  <c r="AP205" i="2"/>
  <c r="AP207" i="2" s="1"/>
  <c r="AP49" i="2"/>
  <c r="AP50" i="2" s="1"/>
  <c r="AP46" i="2"/>
  <c r="AP44" i="2"/>
  <c r="AP74" i="12"/>
  <c r="AP85" i="12" s="1"/>
  <c r="BG71" i="12"/>
  <c r="BG72" i="12" s="1"/>
  <c r="BE71" i="12"/>
  <c r="BE72" i="12" s="1"/>
  <c r="BG7" i="12"/>
  <c r="BG9" i="2" s="1"/>
  <c r="BG8" i="12"/>
  <c r="BG5" i="12"/>
  <c r="BG97" i="12"/>
  <c r="BG98" i="12"/>
  <c r="BG99" i="12"/>
  <c r="BF8" i="12"/>
  <c r="BF5" i="12"/>
  <c r="BF7" i="12"/>
  <c r="BF9" i="2" s="1"/>
  <c r="BF97" i="12"/>
  <c r="BF98" i="12"/>
  <c r="BF99" i="12"/>
  <c r="BE5" i="12"/>
  <c r="BE7" i="12"/>
  <c r="BE9" i="2" s="1"/>
  <c r="BE8" i="12"/>
  <c r="BE98" i="12"/>
  <c r="BE99" i="12"/>
  <c r="BE97" i="12"/>
  <c r="BF71" i="12"/>
  <c r="BF72" i="12" s="1"/>
  <c r="AP45" i="2" l="1"/>
  <c r="AQ75" i="12"/>
  <c r="AQ76" i="12" s="1"/>
  <c r="AQ39" i="12"/>
  <c r="AN173" i="2"/>
  <c r="AN40" i="2"/>
  <c r="BA27" i="2"/>
  <c r="BA38" i="2"/>
  <c r="BA43" i="2" s="1"/>
  <c r="AV49" i="2"/>
  <c r="AV50" i="2" s="1"/>
  <c r="AV46" i="2"/>
  <c r="AV205" i="2"/>
  <c r="AV207" i="2" s="1"/>
  <c r="AV44" i="2"/>
  <c r="AV45" i="2" s="1"/>
  <c r="AV74" i="12"/>
  <c r="AV85" i="12" s="1"/>
  <c r="BG6" i="2"/>
  <c r="BG133" i="2"/>
  <c r="BG48" i="2" s="1"/>
  <c r="BG97" i="2"/>
  <c r="BH97" i="2" s="1"/>
  <c r="BG111" i="2"/>
  <c r="BG181" i="2"/>
  <c r="BG144" i="2" s="1"/>
  <c r="BG147" i="2" s="1"/>
  <c r="BG186" i="2"/>
  <c r="AN110" i="2"/>
  <c r="AN188" i="2" s="1"/>
  <c r="AN213" i="2" s="1"/>
  <c r="AM139" i="2"/>
  <c r="AN139" i="2" s="1"/>
  <c r="BA16" i="2"/>
  <c r="BA17" i="2" s="1"/>
  <c r="BA98" i="2"/>
  <c r="BA172" i="2"/>
  <c r="BA110" i="2"/>
  <c r="BF6" i="2"/>
  <c r="BF29" i="2"/>
  <c r="BF24" i="2"/>
  <c r="BF11" i="2"/>
  <c r="BF15" i="2" s="1"/>
  <c r="BF111" i="2"/>
  <c r="BF19" i="2"/>
  <c r="BF22" i="2" s="1"/>
  <c r="BF133" i="2"/>
  <c r="BF48" i="2" s="1"/>
  <c r="BF97" i="2"/>
  <c r="BF181" i="2"/>
  <c r="BF144" i="2" s="1"/>
  <c r="BF147" i="2" s="1"/>
  <c r="BF186" i="2"/>
  <c r="BF9" i="12"/>
  <c r="BF7" i="2"/>
  <c r="AL78" i="12"/>
  <c r="AL86" i="12"/>
  <c r="AL94" i="12" s="1"/>
  <c r="AL106" i="12"/>
  <c r="AL43" i="12"/>
  <c r="AL44" i="12" s="1"/>
  <c r="AL104" i="12"/>
  <c r="AL105" i="12"/>
  <c r="AL103" i="12"/>
  <c r="AM41" i="2"/>
  <c r="AM173" i="2"/>
  <c r="AM39" i="2"/>
  <c r="AM40" i="2" s="1"/>
  <c r="AV173" i="2"/>
  <c r="AV39" i="2"/>
  <c r="AV40" i="2" s="1"/>
  <c r="AV41" i="2"/>
  <c r="AM16" i="2"/>
  <c r="AM17" i="2" s="1"/>
  <c r="AM43" i="2"/>
  <c r="BG9" i="12"/>
  <c r="BG7" i="2"/>
  <c r="AK75" i="12"/>
  <c r="AK76" i="12" s="1"/>
  <c r="AK39" i="12"/>
  <c r="AK45" i="2"/>
  <c r="AN205" i="2"/>
  <c r="AN207" i="2" s="1"/>
  <c r="AN46" i="2"/>
  <c r="AN44" i="2"/>
  <c r="AN45" i="2" s="1"/>
  <c r="AN49" i="2"/>
  <c r="AN98" i="2"/>
  <c r="AN179" i="2" s="1"/>
  <c r="AN211" i="2" s="1"/>
  <c r="AM138" i="2"/>
  <c r="AN138" i="2" s="1"/>
  <c r="AU46" i="2"/>
  <c r="AU49" i="2"/>
  <c r="AU50" i="2" s="1"/>
  <c r="AU44" i="2"/>
  <c r="AU45" i="2" s="1"/>
  <c r="AU205" i="2"/>
  <c r="AU207" i="2" s="1"/>
  <c r="AU74" i="12"/>
  <c r="AU85" i="12" s="1"/>
  <c r="AV138" i="2"/>
  <c r="BE9" i="12"/>
  <c r="BE7" i="2"/>
  <c r="AP75" i="12"/>
  <c r="AP39" i="12"/>
  <c r="AZ48" i="2"/>
  <c r="AZ27" i="2"/>
  <c r="AZ38" i="2"/>
  <c r="AV139" i="2"/>
  <c r="AZ15" i="2"/>
  <c r="AZ110" i="2"/>
  <c r="AZ98" i="2"/>
  <c r="AZ172" i="2"/>
  <c r="BA140" i="2"/>
  <c r="BE6" i="2"/>
  <c r="BE181" i="2"/>
  <c r="BE144" i="2" s="1"/>
  <c r="BE24" i="2"/>
  <c r="BE111" i="2"/>
  <c r="BE97" i="2"/>
  <c r="BE133" i="2"/>
  <c r="BE11" i="2"/>
  <c r="BE15" i="2" s="1"/>
  <c r="BE29" i="2"/>
  <c r="BE19" i="2"/>
  <c r="BE22" i="2" s="1"/>
  <c r="BE186" i="2"/>
  <c r="BA137" i="2"/>
  <c r="AU39" i="2"/>
  <c r="AU40" i="2" s="1"/>
  <c r="AU173" i="2"/>
  <c r="AU41" i="2"/>
  <c r="AZ147" i="2"/>
  <c r="BG137" i="2" l="1"/>
  <c r="AN187" i="2"/>
  <c r="AP76" i="12"/>
  <c r="BA205" i="2"/>
  <c r="BA207" i="2" s="1"/>
  <c r="BA49" i="2"/>
  <c r="BA50" i="2" s="1"/>
  <c r="BA46" i="2"/>
  <c r="BA44" i="2"/>
  <c r="BA45" i="2" s="1"/>
  <c r="BA74" i="12"/>
  <c r="BA85" i="12" s="1"/>
  <c r="AN214" i="2"/>
  <c r="AN178" i="2"/>
  <c r="AK78" i="12"/>
  <c r="AK104" i="12"/>
  <c r="AK106" i="12"/>
  <c r="AK86" i="12"/>
  <c r="AK94" i="12" s="1"/>
  <c r="AK105" i="12"/>
  <c r="AK43" i="12"/>
  <c r="AK44" i="12" s="1"/>
  <c r="AK103" i="12"/>
  <c r="BH111" i="2"/>
  <c r="BG140" i="2"/>
  <c r="AV39" i="12"/>
  <c r="AV75" i="12"/>
  <c r="AV76" i="12" s="1"/>
  <c r="AM205" i="2"/>
  <c r="AM46" i="2"/>
  <c r="AM44" i="2"/>
  <c r="AM45" i="2" s="1"/>
  <c r="AM49" i="2"/>
  <c r="AM50" i="2" s="1"/>
  <c r="AM74" i="12"/>
  <c r="AM85" i="12" s="1"/>
  <c r="BF16" i="2"/>
  <c r="BF17" i="2" s="1"/>
  <c r="BF172" i="2"/>
  <c r="BF98" i="2"/>
  <c r="BF110" i="2"/>
  <c r="AN50" i="2"/>
  <c r="BF27" i="2"/>
  <c r="BF38" i="2"/>
  <c r="BF43" i="2" s="1"/>
  <c r="BA39" i="2"/>
  <c r="BA40" i="2" s="1"/>
  <c r="BA173" i="2"/>
  <c r="BA41" i="2"/>
  <c r="AQ78" i="12"/>
  <c r="AQ104" i="12"/>
  <c r="AQ43" i="12"/>
  <c r="AQ44" i="12" s="1"/>
  <c r="AQ105" i="12"/>
  <c r="AQ103" i="12"/>
  <c r="AQ106" i="12"/>
  <c r="AQ86" i="12"/>
  <c r="AQ94" i="12" s="1"/>
  <c r="BE16" i="2"/>
  <c r="BE172" i="2"/>
  <c r="BE110" i="2"/>
  <c r="BE98" i="2"/>
  <c r="BE38" i="2"/>
  <c r="BE43" i="2" s="1"/>
  <c r="BE27" i="2"/>
  <c r="AP78" i="12"/>
  <c r="AP105" i="12"/>
  <c r="AP103" i="12"/>
  <c r="AP43" i="12"/>
  <c r="AP86" i="12"/>
  <c r="AP106" i="12"/>
  <c r="AP104" i="12"/>
  <c r="BE48" i="2"/>
  <c r="BF137" i="2"/>
  <c r="BA139" i="2"/>
  <c r="AZ41" i="2"/>
  <c r="AZ39" i="2"/>
  <c r="AZ40" i="2" s="1"/>
  <c r="AZ173" i="2"/>
  <c r="BE147" i="2"/>
  <c r="BA138" i="2"/>
  <c r="BF140" i="2"/>
  <c r="AZ16" i="2"/>
  <c r="AZ17" i="2" s="1"/>
  <c r="AZ43" i="2"/>
  <c r="AU75" i="12"/>
  <c r="AU76" i="12" s="1"/>
  <c r="AU39" i="12"/>
  <c r="AN12" i="12"/>
  <c r="AN16" i="12" s="1"/>
  <c r="AJ16" i="12"/>
  <c r="AO16" i="12"/>
  <c r="AN19" i="12"/>
  <c r="AN23" i="12" s="1"/>
  <c r="AJ23" i="12"/>
  <c r="AO23" i="12"/>
  <c r="AN26" i="12"/>
  <c r="AJ30" i="12"/>
  <c r="AO30" i="12"/>
  <c r="AP94" i="12" l="1"/>
  <c r="AP44" i="12"/>
  <c r="BE17" i="2"/>
  <c r="BF49" i="2"/>
  <c r="BF50" i="2" s="1"/>
  <c r="BF44" i="2"/>
  <c r="BF45" i="2" s="1"/>
  <c r="BF46" i="2"/>
  <c r="BF205" i="2"/>
  <c r="BF207" i="2" s="1"/>
  <c r="BF74" i="12"/>
  <c r="BF85" i="12" s="1"/>
  <c r="BF173" i="2"/>
  <c r="BF41" i="2"/>
  <c r="BF39" i="2"/>
  <c r="BF40" i="2" s="1"/>
  <c r="AM39" i="12"/>
  <c r="AM75" i="12"/>
  <c r="AM76" i="12" s="1"/>
  <c r="AV103" i="12"/>
  <c r="AV106" i="12"/>
  <c r="AV86" i="12"/>
  <c r="AV94" i="12" s="1"/>
  <c r="AV78" i="12"/>
  <c r="AV105" i="12"/>
  <c r="AV104" i="12"/>
  <c r="AV43" i="12"/>
  <c r="AV44" i="12" s="1"/>
  <c r="BA39" i="12"/>
  <c r="BA75" i="12"/>
  <c r="BA76" i="12" s="1"/>
  <c r="BE49" i="2"/>
  <c r="BE50" i="2" s="1"/>
  <c r="BE46" i="2"/>
  <c r="BE44" i="2"/>
  <c r="BE205" i="2"/>
  <c r="BE207" i="2" s="1"/>
  <c r="BE74" i="12"/>
  <c r="BE85" i="12" s="1"/>
  <c r="AU78" i="12"/>
  <c r="AU103" i="12"/>
  <c r="AU106" i="12"/>
  <c r="AU86" i="12"/>
  <c r="AU94" i="12" s="1"/>
  <c r="AU43" i="12"/>
  <c r="AU44" i="12" s="1"/>
  <c r="AU105" i="12"/>
  <c r="AU104" i="12"/>
  <c r="AZ46" i="2"/>
  <c r="AZ205" i="2"/>
  <c r="AZ207" i="2" s="1"/>
  <c r="AZ44" i="2"/>
  <c r="AZ45" i="2" s="1"/>
  <c r="AZ49" i="2"/>
  <c r="AZ50" i="2" s="1"/>
  <c r="AZ74" i="12"/>
  <c r="AZ85" i="12" s="1"/>
  <c r="BE173" i="2"/>
  <c r="BE41" i="2"/>
  <c r="BE39" i="2"/>
  <c r="BE40" i="2" s="1"/>
  <c r="BF139" i="2"/>
  <c r="BF138" i="2"/>
  <c r="AN30" i="12"/>
  <c r="AM78" i="12" l="1"/>
  <c r="AM103" i="12"/>
  <c r="AM106" i="12"/>
  <c r="AM86" i="12"/>
  <c r="AM94" i="12" s="1"/>
  <c r="AM104" i="12"/>
  <c r="AM43" i="12"/>
  <c r="AM44" i="12" s="1"/>
  <c r="AM105" i="12"/>
  <c r="BA78" i="12"/>
  <c r="BA86" i="12"/>
  <c r="BA94" i="12" s="1"/>
  <c r="BA105" i="12"/>
  <c r="BA43" i="12"/>
  <c r="BA44" i="12" s="1"/>
  <c r="BA103" i="12"/>
  <c r="BA104" i="12"/>
  <c r="BA106" i="12"/>
  <c r="BF39" i="12"/>
  <c r="BF75" i="12"/>
  <c r="BF76" i="12" s="1"/>
  <c r="BE45" i="2"/>
  <c r="AZ75" i="12"/>
  <c r="AZ76" i="12" s="1"/>
  <c r="AZ39" i="12"/>
  <c r="BE75" i="12"/>
  <c r="BE39" i="12"/>
  <c r="BE76" i="12" l="1"/>
  <c r="BF78" i="12"/>
  <c r="BF104" i="12"/>
  <c r="BF105" i="12"/>
  <c r="BF103" i="12"/>
  <c r="BF106" i="12"/>
  <c r="BF43" i="12"/>
  <c r="BF44" i="12" s="1"/>
  <c r="BF86" i="12"/>
  <c r="BF94" i="12" s="1"/>
  <c r="BE78" i="12"/>
  <c r="BE103" i="12"/>
  <c r="BE86" i="12"/>
  <c r="BE105" i="12"/>
  <c r="BE43" i="12"/>
  <c r="BE104" i="12"/>
  <c r="BE106" i="12"/>
  <c r="AZ78" i="12"/>
  <c r="AZ105" i="12"/>
  <c r="AZ106" i="12"/>
  <c r="AZ86" i="12"/>
  <c r="AZ94" i="12" s="1"/>
  <c r="AZ43" i="12"/>
  <c r="AZ44" i="12" s="1"/>
  <c r="AZ103" i="12"/>
  <c r="AZ104" i="12"/>
  <c r="BE44" i="12" l="1"/>
  <c r="BE94" i="12"/>
  <c r="AK52" i="2" l="1"/>
  <c r="AK56" i="2" s="1"/>
  <c r="AJ56" i="2"/>
  <c r="AJ58" i="2" s="1"/>
  <c r="AJ206" i="2" l="1"/>
  <c r="AJ207" i="2" s="1"/>
  <c r="AJ233" i="2"/>
  <c r="AL52" i="2"/>
  <c r="AL56" i="2" s="1"/>
  <c r="AL57" i="2" s="1"/>
  <c r="AL174" i="2" s="1"/>
  <c r="AK57" i="2"/>
  <c r="AJ62" i="2"/>
  <c r="AJ71" i="2" s="1"/>
  <c r="AJ73" i="2" s="1"/>
  <c r="AK174" i="2" l="1"/>
  <c r="AK62" i="2"/>
  <c r="AK131" i="2" s="1"/>
  <c r="AK141" i="2" s="1"/>
  <c r="AK164" i="2" s="1"/>
  <c r="AK165" i="2" s="1"/>
  <c r="AK169" i="2" s="1"/>
  <c r="AJ174" i="2"/>
  <c r="AL62" i="2"/>
  <c r="AJ64" i="2"/>
  <c r="AJ131" i="2"/>
  <c r="AJ135" i="2" s="1"/>
  <c r="AN135" i="2" s="1"/>
  <c r="AK64" i="2" l="1"/>
  <c r="AK166" i="2"/>
  <c r="AK167" i="2" s="1"/>
  <c r="AJ65" i="2"/>
  <c r="AL64" i="2"/>
  <c r="AL65" i="2" s="1"/>
  <c r="AL131" i="2"/>
  <c r="AL141" i="2" s="1"/>
  <c r="AK65" i="2" l="1"/>
  <c r="AL164" i="2"/>
  <c r="AL165" i="2" s="1"/>
  <c r="AJ164" i="2"/>
  <c r="AJ165" i="2" s="1"/>
  <c r="AK121" i="2"/>
  <c r="AJ124" i="2"/>
  <c r="AJ166" i="2" l="1"/>
  <c r="AJ167" i="2" s="1"/>
  <c r="AJ169" i="2"/>
  <c r="AL121" i="2"/>
  <c r="AK124" i="2"/>
  <c r="AL166" i="2"/>
  <c r="AL167" i="2" s="1"/>
  <c r="AL169" i="2"/>
  <c r="AL124" i="2" l="1"/>
  <c r="AJ100" i="2"/>
  <c r="AJ105" i="2" s="1"/>
  <c r="AJ202" i="2" s="1"/>
  <c r="AJ175" i="2"/>
  <c r="AJ195" i="2"/>
  <c r="AJ112" i="2"/>
  <c r="AJ116" i="2" s="1"/>
  <c r="AJ126" i="2" s="1"/>
  <c r="AJ194" i="2"/>
  <c r="AJ196" i="2" l="1"/>
  <c r="AJ197" i="2"/>
  <c r="AJ127" i="2"/>
  <c r="AJ155" i="2"/>
  <c r="AJ159" i="2" s="1"/>
  <c r="AK198" i="2"/>
  <c r="AL198" i="2" s="1"/>
  <c r="AM198" i="2" s="1"/>
  <c r="Y144" i="2"/>
  <c r="AJ200" i="2" l="1"/>
  <c r="Y181" i="2"/>
  <c r="Y147" i="2"/>
  <c r="AN11" i="12"/>
  <c r="AS13" i="12" s="1"/>
  <c r="AO11" i="12"/>
  <c r="AT11" i="12" s="1"/>
  <c r="AT46" i="12" s="1"/>
  <c r="AX46" i="12" s="1"/>
  <c r="AN46" i="12"/>
  <c r="AN50" i="12" s="1"/>
  <c r="AN51" i="12" s="1"/>
  <c r="AJ50" i="12"/>
  <c r="AJ51" i="12" s="1"/>
  <c r="AS14" i="12" l="1"/>
  <c r="AS12" i="12"/>
  <c r="AX16" i="12" s="1"/>
  <c r="AN15" i="12"/>
  <c r="AN81" i="12"/>
  <c r="AN89" i="12" s="1"/>
  <c r="AO46" i="12"/>
  <c r="AT50" i="12" s="1"/>
  <c r="AY11" i="12"/>
  <c r="AX11" i="12"/>
  <c r="AS11" i="12"/>
  <c r="AS16" i="12" l="1"/>
  <c r="AO50" i="12"/>
  <c r="AO51" i="12" s="1"/>
  <c r="AS46" i="12"/>
  <c r="AS81" i="12" s="1"/>
  <c r="AS89" i="12" s="1"/>
  <c r="AS15" i="12"/>
  <c r="BC11" i="12"/>
  <c r="BD11" i="12"/>
  <c r="AY46" i="12"/>
  <c r="AX15" i="12"/>
  <c r="AX81" i="12"/>
  <c r="AT51" i="12" l="1"/>
  <c r="AX50" i="12"/>
  <c r="AS50" i="12"/>
  <c r="AS51" i="12" s="1"/>
  <c r="BC46" i="12"/>
  <c r="AY50" i="12"/>
  <c r="AY51" i="12" s="1"/>
  <c r="BH11" i="12"/>
  <c r="BD46" i="12"/>
  <c r="BC15" i="12"/>
  <c r="AX89" i="12"/>
  <c r="AX51" i="12" l="1"/>
  <c r="BD50" i="12"/>
  <c r="BD51" i="12" s="1"/>
  <c r="BH46" i="12"/>
  <c r="BH15" i="12"/>
  <c r="BC50" i="12"/>
  <c r="BC51" i="12" s="1"/>
  <c r="BC81" i="12"/>
  <c r="BC89" i="12" s="1"/>
  <c r="BH50" i="12" l="1"/>
  <c r="BH51" i="12" s="1"/>
  <c r="BH81" i="12"/>
  <c r="BH89" i="12" s="1"/>
  <c r="AN18" i="12"/>
  <c r="AN22" i="12" s="1"/>
  <c r="AO18" i="12"/>
  <c r="AT18" i="12" s="1"/>
  <c r="AN53" i="12"/>
  <c r="AJ57" i="12"/>
  <c r="AJ58" i="12" s="1"/>
  <c r="AS20" i="12" l="1"/>
  <c r="AN82" i="12"/>
  <c r="AN90" i="12" s="1"/>
  <c r="AS21" i="12"/>
  <c r="AS19" i="12"/>
  <c r="AN57" i="12"/>
  <c r="AN58" i="12" s="1"/>
  <c r="AO53" i="12"/>
  <c r="AS53" i="12" s="1"/>
  <c r="AS18" i="12"/>
  <c r="AS22" i="12" s="1"/>
  <c r="AT53" i="12"/>
  <c r="AX18" i="12"/>
  <c r="AY18" i="12"/>
  <c r="AS23" i="12" l="1"/>
  <c r="AX23" i="12"/>
  <c r="AS57" i="12"/>
  <c r="AS58" i="12" s="1"/>
  <c r="AS82" i="12"/>
  <c r="AS90" i="12" s="1"/>
  <c r="AO57" i="12"/>
  <c r="AO58" i="12" s="1"/>
  <c r="AX53" i="12"/>
  <c r="AT57" i="12"/>
  <c r="BC18" i="12"/>
  <c r="BD18" i="12"/>
  <c r="AY53" i="12"/>
  <c r="AX22" i="12"/>
  <c r="AT58" i="12" l="1"/>
  <c r="AX57" i="12"/>
  <c r="AX58" i="12" s="1"/>
  <c r="AX82" i="12"/>
  <c r="AX90" i="12" s="1"/>
  <c r="BC53" i="12"/>
  <c r="AY57" i="12"/>
  <c r="AY58" i="12" s="1"/>
  <c r="BC22" i="12"/>
  <c r="BD53" i="12"/>
  <c r="BH18" i="12"/>
  <c r="BC57" i="12" l="1"/>
  <c r="BC58" i="12" s="1"/>
  <c r="BC82" i="12"/>
  <c r="BC90" i="12" s="1"/>
  <c r="BH22" i="12"/>
  <c r="BH53" i="12"/>
  <c r="BD57" i="12"/>
  <c r="BD58" i="12" s="1"/>
  <c r="BH57" i="12" l="1"/>
  <c r="BH58" i="12" s="1"/>
  <c r="BH82" i="12"/>
  <c r="BH90" i="12" s="1"/>
  <c r="AN25" i="12"/>
  <c r="AS28" i="12" s="1"/>
  <c r="AO25" i="12"/>
  <c r="AT25" i="12" s="1"/>
  <c r="AN60" i="12"/>
  <c r="AN64" i="12" s="1"/>
  <c r="AN65" i="12" s="1"/>
  <c r="AJ64" i="12"/>
  <c r="AJ65" i="12" s="1"/>
  <c r="AS25" i="12" l="1"/>
  <c r="AO60" i="12"/>
  <c r="AO64" i="12" s="1"/>
  <c r="AO65" i="12" s="1"/>
  <c r="AS27" i="12"/>
  <c r="AN29" i="12"/>
  <c r="AS26" i="12"/>
  <c r="AN83" i="12"/>
  <c r="AN91" i="12" s="1"/>
  <c r="AX25" i="12"/>
  <c r="AT60" i="12"/>
  <c r="AX60" i="12" s="1"/>
  <c r="AS29" i="12"/>
  <c r="AY25" i="12"/>
  <c r="AX29" i="12" l="1"/>
  <c r="AS60" i="12"/>
  <c r="AX64" i="12" s="1"/>
  <c r="AT64" i="12"/>
  <c r="AT65" i="12" s="1"/>
  <c r="AX30" i="12"/>
  <c r="AS30" i="12"/>
  <c r="AX83" i="12"/>
  <c r="BD25" i="12"/>
  <c r="BC25" i="12"/>
  <c r="AY60" i="12"/>
  <c r="AS83" i="12" l="1"/>
  <c r="AS91" i="12" s="1"/>
  <c r="AS64" i="12"/>
  <c r="AS65" i="12" s="1"/>
  <c r="BH25" i="12"/>
  <c r="BD60" i="12"/>
  <c r="AY64" i="12"/>
  <c r="AY65" i="12" s="1"/>
  <c r="BC60" i="12"/>
  <c r="BC29" i="12"/>
  <c r="AX91" i="12" l="1"/>
  <c r="AX65" i="12"/>
  <c r="BC64" i="12"/>
  <c r="BC65" i="12" s="1"/>
  <c r="BC83" i="12"/>
  <c r="BC91" i="12" s="1"/>
  <c r="BH60" i="12"/>
  <c r="BD64" i="12"/>
  <c r="BD65" i="12" s="1"/>
  <c r="BH29" i="12"/>
  <c r="BH83" i="12" l="1"/>
  <c r="BH91" i="12" s="1"/>
  <c r="BH64" i="12"/>
  <c r="BH65" i="12" s="1"/>
  <c r="AJ4" i="12"/>
  <c r="AJ98" i="12" s="1"/>
  <c r="AN32" i="12"/>
  <c r="AS33" i="12" s="1"/>
  <c r="AO32" i="12"/>
  <c r="AO4" i="12" s="1"/>
  <c r="AO5" i="2" s="1"/>
  <c r="AN67" i="12"/>
  <c r="AN71" i="12" s="1"/>
  <c r="AN72" i="12" s="1"/>
  <c r="AJ71" i="12"/>
  <c r="AJ72" i="12" s="1"/>
  <c r="AJ39" i="12"/>
  <c r="AJ100" i="12"/>
  <c r="AJ86" i="12" l="1"/>
  <c r="AJ94" i="12" s="1"/>
  <c r="AJ99" i="12"/>
  <c r="AJ97" i="12"/>
  <c r="AO7" i="12"/>
  <c r="AO9" i="2" s="1"/>
  <c r="AO5" i="12"/>
  <c r="AO7" i="2" s="1"/>
  <c r="AJ8" i="12"/>
  <c r="AJ85" i="12"/>
  <c r="AJ93" i="12" s="1"/>
  <c r="AS34" i="12"/>
  <c r="AN84" i="12"/>
  <c r="AN92" i="12" s="1"/>
  <c r="AO6" i="2"/>
  <c r="AO111" i="2"/>
  <c r="AO97" i="2"/>
  <c r="AO19" i="2"/>
  <c r="AO22" i="2" s="1"/>
  <c r="AO133" i="2"/>
  <c r="AO181" i="2"/>
  <c r="AO144" i="2" s="1"/>
  <c r="AO29" i="2"/>
  <c r="AO24" i="2"/>
  <c r="AO11" i="2"/>
  <c r="AO15" i="2" s="1"/>
  <c r="AO186" i="2"/>
  <c r="AS5" i="2"/>
  <c r="AX8" i="2"/>
  <c r="AX235" i="2" s="1"/>
  <c r="AN74" i="12"/>
  <c r="AN75" i="12" s="1"/>
  <c r="AN76" i="12" s="1"/>
  <c r="AS32" i="12"/>
  <c r="AS36" i="12" s="1"/>
  <c r="AO67" i="12"/>
  <c r="AS67" i="12" s="1"/>
  <c r="AT32" i="12"/>
  <c r="AY32" i="12" s="1"/>
  <c r="AS4" i="12"/>
  <c r="AO8" i="12"/>
  <c r="AO97" i="12"/>
  <c r="AO99" i="12"/>
  <c r="AO98" i="12"/>
  <c r="AO100" i="12"/>
  <c r="AJ105" i="12"/>
  <c r="AN39" i="12"/>
  <c r="AJ43" i="12"/>
  <c r="AJ44" i="12" s="1"/>
  <c r="AJ78" i="12"/>
  <c r="AJ104" i="12"/>
  <c r="AJ106" i="12"/>
  <c r="AJ103" i="12"/>
  <c r="AX37" i="12"/>
  <c r="AJ75" i="12"/>
  <c r="AJ76" i="12" s="1"/>
  <c r="AN36" i="12"/>
  <c r="AN4" i="12"/>
  <c r="AS35" i="12"/>
  <c r="AO234" i="2" l="1"/>
  <c r="AS7" i="2"/>
  <c r="AS234" i="2" s="1"/>
  <c r="AS180" i="2"/>
  <c r="AS24" i="2"/>
  <c r="AS6" i="2"/>
  <c r="AS19" i="2"/>
  <c r="AS186" i="2"/>
  <c r="AS29" i="2"/>
  <c r="AS11" i="2"/>
  <c r="AO38" i="2"/>
  <c r="AO27" i="2"/>
  <c r="AO236" i="2"/>
  <c r="AS9" i="2"/>
  <c r="AS236" i="2" s="1"/>
  <c r="AO137" i="2"/>
  <c r="AS177" i="2"/>
  <c r="AS212" i="2" s="1"/>
  <c r="AP137" i="2"/>
  <c r="AS176" i="2"/>
  <c r="AO16" i="2"/>
  <c r="AO17" i="2" s="1"/>
  <c r="AO147" i="2"/>
  <c r="AS144" i="2"/>
  <c r="AP140" i="2"/>
  <c r="AS189" i="2"/>
  <c r="AO140" i="2"/>
  <c r="AO71" i="12"/>
  <c r="AO72" i="12" s="1"/>
  <c r="AO172" i="2"/>
  <c r="AO110" i="2"/>
  <c r="AO98" i="2"/>
  <c r="AO48" i="2"/>
  <c r="AO183" i="2"/>
  <c r="AS133" i="2"/>
  <c r="AO102" i="2"/>
  <c r="AT4" i="12"/>
  <c r="AX32" i="12"/>
  <c r="AX36" i="12" s="1"/>
  <c r="AS71" i="12"/>
  <c r="AS72" i="12" s="1"/>
  <c r="AS84" i="12"/>
  <c r="AS92" i="12" s="1"/>
  <c r="AT67" i="12"/>
  <c r="AX67" i="12" s="1"/>
  <c r="AN97" i="12"/>
  <c r="AS6" i="12"/>
  <c r="AS7" i="12"/>
  <c r="AN8" i="12"/>
  <c r="AS5" i="12"/>
  <c r="AN85" i="12"/>
  <c r="AN93" i="12" s="1"/>
  <c r="AN98" i="12"/>
  <c r="AN100" i="12"/>
  <c r="AN99" i="12"/>
  <c r="BD32" i="12"/>
  <c r="AY67" i="12"/>
  <c r="AY4" i="12"/>
  <c r="AY5" i="2" s="1"/>
  <c r="BC32" i="12"/>
  <c r="AN103" i="12"/>
  <c r="AN43" i="12"/>
  <c r="AN44" i="12" s="1"/>
  <c r="AN78" i="12"/>
  <c r="AN86" i="12"/>
  <c r="AN94" i="12" s="1"/>
  <c r="AN104" i="12"/>
  <c r="AN106" i="12"/>
  <c r="AN105" i="12"/>
  <c r="AX5" i="12"/>
  <c r="AS98" i="12"/>
  <c r="AX7" i="12"/>
  <c r="AS8" i="12"/>
  <c r="AS97" i="12"/>
  <c r="AS99" i="12"/>
  <c r="AS100" i="12"/>
  <c r="AX9" i="12" l="1"/>
  <c r="AS137" i="2"/>
  <c r="AS140" i="2"/>
  <c r="AY97" i="2"/>
  <c r="AY133" i="2"/>
  <c r="AY111" i="2"/>
  <c r="AY19" i="2"/>
  <c r="AY29" i="2"/>
  <c r="AY181" i="2"/>
  <c r="AY144" i="2" s="1"/>
  <c r="AY24" i="2"/>
  <c r="AY11" i="2"/>
  <c r="AY186" i="2"/>
  <c r="BH8" i="2"/>
  <c r="BC5" i="2"/>
  <c r="AT100" i="12"/>
  <c r="AT5" i="2"/>
  <c r="AO39" i="2"/>
  <c r="AO40" i="2" s="1"/>
  <c r="AO173" i="2"/>
  <c r="AO41" i="2"/>
  <c r="AR24" i="2"/>
  <c r="AS27" i="2"/>
  <c r="AS38" i="2"/>
  <c r="AP102" i="2"/>
  <c r="AP184" i="2" s="1"/>
  <c r="AP183" i="2"/>
  <c r="AS147" i="2"/>
  <c r="AS181" i="2"/>
  <c r="AS182" i="2" s="1"/>
  <c r="AS22" i="2"/>
  <c r="AR19" i="2"/>
  <c r="AS48" i="2"/>
  <c r="AS185" i="2" s="1"/>
  <c r="AS183" i="2"/>
  <c r="AP138" i="2"/>
  <c r="AO138" i="2"/>
  <c r="AR11" i="2"/>
  <c r="AS172" i="2"/>
  <c r="AO184" i="2"/>
  <c r="AO139" i="2"/>
  <c r="AP139" i="2"/>
  <c r="AO43" i="2"/>
  <c r="AR29" i="2"/>
  <c r="AR30" i="2" s="1"/>
  <c r="AR31" i="2" s="1"/>
  <c r="AS32" i="2"/>
  <c r="AS15" i="2"/>
  <c r="AT71" i="12"/>
  <c r="AT72" i="12" s="1"/>
  <c r="AT8" i="12"/>
  <c r="AT98" i="12"/>
  <c r="AT97" i="12"/>
  <c r="AT5" i="12"/>
  <c r="AT7" i="12"/>
  <c r="AT9" i="2" s="1"/>
  <c r="AT99" i="12"/>
  <c r="AX4" i="12"/>
  <c r="BC36" i="12"/>
  <c r="BD4" i="12"/>
  <c r="BD5" i="2" s="1"/>
  <c r="BH32" i="12"/>
  <c r="BD67" i="12"/>
  <c r="BC4" i="12"/>
  <c r="AY7" i="12"/>
  <c r="AY9" i="2" s="1"/>
  <c r="AY5" i="12"/>
  <c r="AY7" i="2" s="1"/>
  <c r="AY8" i="12"/>
  <c r="AY97" i="12"/>
  <c r="AY99" i="12"/>
  <c r="AY98" i="12"/>
  <c r="AY100" i="12"/>
  <c r="BC67" i="12"/>
  <c r="AY71" i="12"/>
  <c r="AX71" i="12"/>
  <c r="AX72" i="12" s="1"/>
  <c r="AX84" i="12"/>
  <c r="AX92" i="12" s="1"/>
  <c r="AY72" i="12" l="1"/>
  <c r="BC9" i="2"/>
  <c r="AS41" i="2"/>
  <c r="AS39" i="2"/>
  <c r="AY98" i="2"/>
  <c r="AZ138" i="2" s="1"/>
  <c r="AY172" i="2"/>
  <c r="AY110" i="2"/>
  <c r="BC7" i="2"/>
  <c r="AS16" i="2"/>
  <c r="AS17" i="2" s="1"/>
  <c r="AS43" i="2"/>
  <c r="AY38" i="2"/>
  <c r="AY140" i="2"/>
  <c r="BC189" i="2"/>
  <c r="AZ140" i="2"/>
  <c r="BD6" i="2"/>
  <c r="BD133" i="2"/>
  <c r="BD111" i="2"/>
  <c r="BD19" i="2"/>
  <c r="BD22" i="2" s="1"/>
  <c r="BD97" i="2"/>
  <c r="BD181" i="2"/>
  <c r="BD144" i="2" s="1"/>
  <c r="BD29" i="2"/>
  <c r="BD24" i="2"/>
  <c r="BD11" i="2"/>
  <c r="BD15" i="2" s="1"/>
  <c r="BD186" i="2"/>
  <c r="BH5" i="2"/>
  <c r="AT236" i="2"/>
  <c r="AX9" i="2"/>
  <c r="AX236" i="2" s="1"/>
  <c r="AR25" i="2"/>
  <c r="AR26" i="2" s="1"/>
  <c r="AR27" i="2"/>
  <c r="AR38" i="2"/>
  <c r="AT6" i="2"/>
  <c r="AT133" i="2"/>
  <c r="AT111" i="2"/>
  <c r="AT97" i="2"/>
  <c r="AT19" i="2"/>
  <c r="AT22" i="2" s="1"/>
  <c r="AT29" i="2"/>
  <c r="AT181" i="2"/>
  <c r="AT144" i="2" s="1"/>
  <c r="AT24" i="2"/>
  <c r="AT11" i="2"/>
  <c r="AT15" i="2" s="1"/>
  <c r="AT186" i="2"/>
  <c r="BC8" i="2"/>
  <c r="AX5" i="2"/>
  <c r="AY147" i="2"/>
  <c r="BC144" i="2"/>
  <c r="AY48" i="2"/>
  <c r="BC133" i="2"/>
  <c r="AT9" i="12"/>
  <c r="AT7" i="2"/>
  <c r="AR15" i="2"/>
  <c r="AR98" i="2"/>
  <c r="AR172" i="2"/>
  <c r="AR12" i="2"/>
  <c r="AR13" i="2" s="1"/>
  <c r="AR110" i="2"/>
  <c r="AQ102" i="2"/>
  <c r="AQ184" i="2" s="1"/>
  <c r="AQ183" i="2"/>
  <c r="AY15" i="2"/>
  <c r="AY137" i="2"/>
  <c r="BC176" i="2"/>
  <c r="BC177" i="2"/>
  <c r="BC212" i="2" s="1"/>
  <c r="AZ137" i="2"/>
  <c r="AO205" i="2"/>
  <c r="AO207" i="2" s="1"/>
  <c r="AO44" i="2"/>
  <c r="AO45" i="2" s="1"/>
  <c r="AO49" i="2"/>
  <c r="AO50" i="2" s="1"/>
  <c r="AO46" i="2"/>
  <c r="AO74" i="12"/>
  <c r="AO85" i="12" s="1"/>
  <c r="AR22" i="2"/>
  <c r="AR20" i="2"/>
  <c r="AR21" i="2" s="1"/>
  <c r="BC186" i="2"/>
  <c r="BC19" i="2"/>
  <c r="BC24" i="2"/>
  <c r="BC29" i="2"/>
  <c r="BC180" i="2"/>
  <c r="BC11" i="2"/>
  <c r="AY6" i="2"/>
  <c r="AY9" i="12"/>
  <c r="BC5" i="12"/>
  <c r="BC9" i="12" s="1"/>
  <c r="BC7" i="12"/>
  <c r="AX99" i="12"/>
  <c r="AX98" i="12"/>
  <c r="AX8" i="12"/>
  <c r="AX97" i="12"/>
  <c r="AX100" i="12"/>
  <c r="BH36" i="12"/>
  <c r="BH5" i="12"/>
  <c r="BC98" i="12"/>
  <c r="BH7" i="12"/>
  <c r="BC8" i="12"/>
  <c r="BC97" i="12"/>
  <c r="BC99" i="12"/>
  <c r="BD8" i="12"/>
  <c r="BH4" i="12"/>
  <c r="BD7" i="12"/>
  <c r="BD9" i="2" s="1"/>
  <c r="BH9" i="2" s="1"/>
  <c r="BD98" i="12"/>
  <c r="BD99" i="12"/>
  <c r="BD5" i="12"/>
  <c r="BD97" i="12"/>
  <c r="BD100" i="12"/>
  <c r="BC71" i="12"/>
  <c r="BC72" i="12" s="1"/>
  <c r="BC84" i="12"/>
  <c r="BC92" i="12" s="1"/>
  <c r="BD71" i="12"/>
  <c r="BD72" i="12" s="1"/>
  <c r="BH67" i="12"/>
  <c r="BC100" i="12"/>
  <c r="BC137" i="2" l="1"/>
  <c r="BC140" i="2"/>
  <c r="AT16" i="2"/>
  <c r="AT17" i="2" s="1"/>
  <c r="BD16" i="2"/>
  <c r="BD147" i="2"/>
  <c r="BH144" i="2"/>
  <c r="BD48" i="2"/>
  <c r="BH133" i="2"/>
  <c r="BB11" i="2"/>
  <c r="BC172" i="2"/>
  <c r="BC15" i="2"/>
  <c r="AY43" i="2"/>
  <c r="AY16" i="2"/>
  <c r="AS110" i="2"/>
  <c r="AS187" i="2" s="1"/>
  <c r="AR139" i="2"/>
  <c r="AS139" i="2" s="1"/>
  <c r="AR16" i="2"/>
  <c r="AR17" i="2" s="1"/>
  <c r="AR43" i="2"/>
  <c r="AT48" i="2"/>
  <c r="AX133" i="2"/>
  <c r="BD140" i="2"/>
  <c r="BH189" i="2"/>
  <c r="BE140" i="2"/>
  <c r="AS46" i="2"/>
  <c r="AS205" i="2"/>
  <c r="AS207" i="2" s="1"/>
  <c r="AS49" i="2"/>
  <c r="AS44" i="2"/>
  <c r="AS45" i="2" s="1"/>
  <c r="AT234" i="2"/>
  <c r="AX7" i="2"/>
  <c r="AX234" i="2" s="1"/>
  <c r="BC48" i="2"/>
  <c r="BC185" i="2" s="1"/>
  <c r="AX19" i="2"/>
  <c r="BC22" i="2" s="1"/>
  <c r="AX180" i="2"/>
  <c r="AX6" i="2"/>
  <c r="AX186" i="2"/>
  <c r="AX11" i="2"/>
  <c r="AX15" i="2" s="1"/>
  <c r="AX29" i="2"/>
  <c r="BC32" i="2" s="1"/>
  <c r="AX24" i="2"/>
  <c r="AT172" i="2"/>
  <c r="AT110" i="2"/>
  <c r="AT98" i="2"/>
  <c r="AU138" i="2" s="1"/>
  <c r="BD9" i="12"/>
  <c r="BD7" i="2"/>
  <c r="BH7" i="2" s="1"/>
  <c r="BB29" i="2"/>
  <c r="BB30" i="2" s="1"/>
  <c r="BB24" i="2"/>
  <c r="BC38" i="2"/>
  <c r="AT38" i="2"/>
  <c r="AY41" i="2" s="1"/>
  <c r="AT27" i="2"/>
  <c r="AT137" i="2"/>
  <c r="AU137" i="2"/>
  <c r="AX176" i="2"/>
  <c r="AX177" i="2"/>
  <c r="AX212" i="2" s="1"/>
  <c r="AR173" i="2"/>
  <c r="AR41" i="2"/>
  <c r="AR39" i="2"/>
  <c r="AR40" i="2" s="1"/>
  <c r="BD137" i="2"/>
  <c r="BH177" i="2"/>
  <c r="BH212" i="2" s="1"/>
  <c r="BH176" i="2"/>
  <c r="BE137" i="2"/>
  <c r="AY27" i="2"/>
  <c r="AS40" i="2"/>
  <c r="AS173" i="2"/>
  <c r="BD110" i="2"/>
  <c r="BD98" i="2"/>
  <c r="BE138" i="2" s="1"/>
  <c r="BD172" i="2"/>
  <c r="AY22" i="2"/>
  <c r="BC6" i="2"/>
  <c r="BB19" i="2"/>
  <c r="AO75" i="12"/>
  <c r="AO76" i="12" s="1"/>
  <c r="AO39" i="12"/>
  <c r="AR102" i="2"/>
  <c r="AS102" i="2" s="1"/>
  <c r="AT102" i="2" s="1"/>
  <c r="AR183" i="2"/>
  <c r="AS98" i="2"/>
  <c r="AS179" i="2" s="1"/>
  <c r="AS211" i="2" s="1"/>
  <c r="AR138" i="2"/>
  <c r="AS138" i="2" s="1"/>
  <c r="BC147" i="2"/>
  <c r="BC181" i="2"/>
  <c r="BC182" i="2" s="1"/>
  <c r="AT147" i="2"/>
  <c r="AX144" i="2"/>
  <c r="AT140" i="2"/>
  <c r="AX189" i="2"/>
  <c r="AU140" i="2"/>
  <c r="BH24" i="2"/>
  <c r="BH6" i="2"/>
  <c r="BH11" i="2"/>
  <c r="BH19" i="2"/>
  <c r="BH29" i="2"/>
  <c r="BH180" i="2"/>
  <c r="BH186" i="2"/>
  <c r="BD27" i="2"/>
  <c r="BD38" i="2"/>
  <c r="AY39" i="2"/>
  <c r="AY173" i="2"/>
  <c r="AZ139" i="2"/>
  <c r="BH9" i="12"/>
  <c r="BH84" i="12"/>
  <c r="BH92" i="12" s="1"/>
  <c r="BH71" i="12"/>
  <c r="BH72" i="12" s="1"/>
  <c r="BH97" i="12"/>
  <c r="BH8" i="12"/>
  <c r="BH99" i="12"/>
  <c r="BH98" i="12"/>
  <c r="BH100" i="12"/>
  <c r="AS188" i="2" l="1"/>
  <c r="AS213" i="2" s="1"/>
  <c r="AS214" i="2" s="1"/>
  <c r="AR184" i="2"/>
  <c r="AS184" i="2"/>
  <c r="AX140" i="2"/>
  <c r="BH140" i="2"/>
  <c r="AS178" i="2"/>
  <c r="BH137" i="2"/>
  <c r="AY17" i="2"/>
  <c r="BD39" i="2"/>
  <c r="BD40" i="2" s="1"/>
  <c r="BD173" i="2"/>
  <c r="BD41" i="2"/>
  <c r="BH32" i="2"/>
  <c r="BG29" i="2"/>
  <c r="BG30" i="2" s="1"/>
  <c r="BG31" i="2" s="1"/>
  <c r="BG24" i="2"/>
  <c r="BH27" i="2"/>
  <c r="BH38" i="2"/>
  <c r="BC39" i="2"/>
  <c r="AU139" i="2"/>
  <c r="AT139" i="2"/>
  <c r="AY49" i="2"/>
  <c r="AY50" i="2" s="1"/>
  <c r="AY205" i="2"/>
  <c r="AY207" i="2" s="1"/>
  <c r="AY44" i="2"/>
  <c r="AY74" i="12"/>
  <c r="AY85" i="12" s="1"/>
  <c r="BH147" i="2"/>
  <c r="BH181" i="2"/>
  <c r="BH182" i="2" s="1"/>
  <c r="BH172" i="2"/>
  <c r="BG11" i="2"/>
  <c r="AO78" i="12"/>
  <c r="AO86" i="12"/>
  <c r="AO94" i="12" s="1"/>
  <c r="AO103" i="12"/>
  <c r="AO104" i="12"/>
  <c r="AO105" i="12"/>
  <c r="AO106" i="12"/>
  <c r="AO43" i="12"/>
  <c r="AO44" i="12" s="1"/>
  <c r="BB38" i="2"/>
  <c r="BB25" i="2"/>
  <c r="AX16" i="2"/>
  <c r="AX17" i="2" s="1"/>
  <c r="AW19" i="2"/>
  <c r="BB22" i="2" s="1"/>
  <c r="AX22" i="2"/>
  <c r="AT183" i="2"/>
  <c r="BH48" i="2"/>
  <c r="BH185" i="2" s="1"/>
  <c r="BD43" i="2"/>
  <c r="BE139" i="2"/>
  <c r="AX27" i="2"/>
  <c r="AW24" i="2"/>
  <c r="BB27" i="2" s="1"/>
  <c r="AX38" i="2"/>
  <c r="AS50" i="2"/>
  <c r="AX48" i="2"/>
  <c r="AX185" i="2" s="1"/>
  <c r="AX183" i="2"/>
  <c r="BB12" i="2"/>
  <c r="BB98" i="2"/>
  <c r="BB110" i="2"/>
  <c r="BB172" i="2"/>
  <c r="BB15" i="2"/>
  <c r="BD17" i="2"/>
  <c r="AT41" i="2"/>
  <c r="AT173" i="2"/>
  <c r="AT39" i="2"/>
  <c r="AT40" i="2" s="1"/>
  <c r="AX32" i="2"/>
  <c r="AW29" i="2"/>
  <c r="AW30" i="2" s="1"/>
  <c r="AW31" i="2" s="1"/>
  <c r="AT43" i="2"/>
  <c r="AY46" i="2" s="1"/>
  <c r="BH15" i="2"/>
  <c r="BG19" i="2"/>
  <c r="BH22" i="2"/>
  <c r="AX181" i="2"/>
  <c r="AX182" i="2" s="1"/>
  <c r="AX147" i="2"/>
  <c r="AT138" i="2"/>
  <c r="AU102" i="2"/>
  <c r="AU184" i="2" s="1"/>
  <c r="AU183" i="2"/>
  <c r="BB20" i="2"/>
  <c r="AX137" i="2"/>
  <c r="BC27" i="2"/>
  <c r="AX172" i="2"/>
  <c r="AW11" i="2"/>
  <c r="AT184" i="2"/>
  <c r="AR46" i="2"/>
  <c r="AR44" i="2"/>
  <c r="AR45" i="2" s="1"/>
  <c r="AR49" i="2"/>
  <c r="AR50" i="2" s="1"/>
  <c r="AR74" i="12"/>
  <c r="AR85" i="12" s="1"/>
  <c r="AR205" i="2"/>
  <c r="BC16" i="2"/>
  <c r="BC43" i="2"/>
  <c r="AJ9" i="12"/>
  <c r="AO9" i="12"/>
  <c r="AN14" i="12"/>
  <c r="AN21" i="12"/>
  <c r="AN28" i="12"/>
  <c r="AN33" i="12"/>
  <c r="AN5" i="12" s="1"/>
  <c r="AJ37" i="12"/>
  <c r="AO37" i="12"/>
  <c r="AN37" i="12" l="1"/>
  <c r="BC17" i="2"/>
  <c r="AY40" i="2"/>
  <c r="BC205" i="2"/>
  <c r="BC207" i="2" s="1"/>
  <c r="BC49" i="2"/>
  <c r="BC50" i="2" s="1"/>
  <c r="BC44" i="2"/>
  <c r="BG20" i="2"/>
  <c r="BG21" i="2" s="1"/>
  <c r="BG22" i="2"/>
  <c r="BB139" i="2"/>
  <c r="BC110" i="2"/>
  <c r="BB31" i="2"/>
  <c r="AW20" i="2"/>
  <c r="AW21" i="2" s="1"/>
  <c r="AW22" i="2"/>
  <c r="BH41" i="2"/>
  <c r="BH39" i="2"/>
  <c r="BH43" i="2"/>
  <c r="BH16" i="2"/>
  <c r="BH17" i="2" s="1"/>
  <c r="BB138" i="2"/>
  <c r="BC98" i="2"/>
  <c r="AX41" i="2"/>
  <c r="AX39" i="2"/>
  <c r="BC40" i="2" s="1"/>
  <c r="AX43" i="2"/>
  <c r="BB39" i="2"/>
  <c r="BB173" i="2"/>
  <c r="AW12" i="2"/>
  <c r="AW13" i="2" s="1"/>
  <c r="AW110" i="2"/>
  <c r="AW15" i="2"/>
  <c r="AW172" i="2"/>
  <c r="AW98" i="2"/>
  <c r="AV102" i="2"/>
  <c r="AV184" i="2" s="1"/>
  <c r="AV183" i="2"/>
  <c r="BB16" i="2"/>
  <c r="BB43" i="2"/>
  <c r="AW27" i="2"/>
  <c r="AW38" i="2"/>
  <c r="BB41" i="2" s="1"/>
  <c r="AW25" i="2"/>
  <c r="AW26" i="2" s="1"/>
  <c r="BG98" i="2"/>
  <c r="BG172" i="2"/>
  <c r="BG110" i="2"/>
  <c r="BG12" i="2"/>
  <c r="BG13" i="2" s="1"/>
  <c r="BG15" i="2"/>
  <c r="BC41" i="2"/>
  <c r="BG27" i="2"/>
  <c r="BG38" i="2"/>
  <c r="BG25" i="2"/>
  <c r="BG26" i="2" s="1"/>
  <c r="AR75" i="12"/>
  <c r="AR76" i="12" s="1"/>
  <c r="AR39" i="12"/>
  <c r="AS74" i="12"/>
  <c r="AT49" i="2"/>
  <c r="AT50" i="2" s="1"/>
  <c r="AT205" i="2"/>
  <c r="AT207" i="2" s="1"/>
  <c r="AT44" i="2"/>
  <c r="AT45" i="2" s="1"/>
  <c r="AT46" i="2"/>
  <c r="AT74" i="12"/>
  <c r="AT85" i="12" s="1"/>
  <c r="BD49" i="2"/>
  <c r="BD50" i="2" s="1"/>
  <c r="BD46" i="2"/>
  <c r="BD44" i="2"/>
  <c r="BD45" i="2" s="1"/>
  <c r="BD205" i="2"/>
  <c r="BD207" i="2" s="1"/>
  <c r="BD74" i="12"/>
  <c r="BD85" i="12" s="1"/>
  <c r="AY39" i="12"/>
  <c r="BC173" i="2"/>
  <c r="AN9" i="12"/>
  <c r="AS9" i="12"/>
  <c r="AS37" i="12"/>
  <c r="AN35" i="12"/>
  <c r="AN7" i="12" s="1"/>
  <c r="BB26" i="2" l="1"/>
  <c r="BB21" i="2"/>
  <c r="BB13" i="2"/>
  <c r="AX98" i="2"/>
  <c r="AX179" i="2" s="1"/>
  <c r="AX211" i="2" s="1"/>
  <c r="AW138" i="2"/>
  <c r="AX138" i="2" s="1"/>
  <c r="AX44" i="2"/>
  <c r="AX45" i="2" s="1"/>
  <c r="AX49" i="2"/>
  <c r="AX50" i="2" s="1"/>
  <c r="AX46" i="2"/>
  <c r="AX205" i="2"/>
  <c r="AX207" i="2" s="1"/>
  <c r="AY78" i="12"/>
  <c r="AY104" i="12"/>
  <c r="AY103" i="12"/>
  <c r="AY86" i="12"/>
  <c r="AY105" i="12"/>
  <c r="AY106" i="12"/>
  <c r="BD39" i="12"/>
  <c r="BD75" i="12"/>
  <c r="AT75" i="12"/>
  <c r="AT76" i="12" s="1"/>
  <c r="AT39" i="12"/>
  <c r="AY43" i="12" s="1"/>
  <c r="BG16" i="2"/>
  <c r="BG17" i="2" s="1"/>
  <c r="BG43" i="2"/>
  <c r="BH98" i="2"/>
  <c r="BH179" i="2" s="1"/>
  <c r="BH211" i="2" s="1"/>
  <c r="BG138" i="2"/>
  <c r="AX40" i="2"/>
  <c r="AX173" i="2"/>
  <c r="AY45" i="2"/>
  <c r="BD139" i="2"/>
  <c r="AS85" i="12"/>
  <c r="AS93" i="12" s="1"/>
  <c r="AS75" i="12"/>
  <c r="AS76" i="12" s="1"/>
  <c r="BG39" i="2"/>
  <c r="BG40" i="2" s="1"/>
  <c r="BG41" i="2"/>
  <c r="BG173" i="2"/>
  <c r="BB44" i="2"/>
  <c r="BB74" i="12"/>
  <c r="BB85" i="12" s="1"/>
  <c r="BB49" i="2"/>
  <c r="BB50" i="2" s="1"/>
  <c r="BB205" i="2"/>
  <c r="AW183" i="2"/>
  <c r="AW102" i="2"/>
  <c r="AX102" i="2" s="1"/>
  <c r="AW43" i="2"/>
  <c r="AW16" i="2"/>
  <c r="AW17" i="2" s="1"/>
  <c r="BH46" i="2"/>
  <c r="BH49" i="2"/>
  <c r="BH50" i="2" s="1"/>
  <c r="BH205" i="2"/>
  <c r="BH207" i="2" s="1"/>
  <c r="BH44" i="2"/>
  <c r="BH45" i="2" s="1"/>
  <c r="BC46" i="2"/>
  <c r="AY75" i="12"/>
  <c r="AR105" i="12"/>
  <c r="AR103" i="12"/>
  <c r="AR86" i="12"/>
  <c r="AR94" i="12" s="1"/>
  <c r="AR78" i="12"/>
  <c r="AR43" i="12"/>
  <c r="AR44" i="12" s="1"/>
  <c r="AR104" i="12"/>
  <c r="AR106" i="12"/>
  <c r="AS39" i="12"/>
  <c r="BG139" i="2"/>
  <c r="BH110" i="2"/>
  <c r="BH188" i="2" s="1"/>
  <c r="BH213" i="2" s="1"/>
  <c r="AW41" i="2"/>
  <c r="AW39" i="2"/>
  <c r="AW40" i="2" s="1"/>
  <c r="AW173" i="2"/>
  <c r="AW139" i="2"/>
  <c r="AX139" i="2" s="1"/>
  <c r="AX110" i="2"/>
  <c r="BD138" i="2"/>
  <c r="BH173" i="2"/>
  <c r="BH40" i="2"/>
  <c r="BH138" i="2" l="1"/>
  <c r="BB17" i="2"/>
  <c r="BH214" i="2"/>
  <c r="BC45" i="2"/>
  <c r="AX178" i="2"/>
  <c r="AY76" i="12"/>
  <c r="BH178" i="2"/>
  <c r="BD106" i="12"/>
  <c r="BD103" i="12"/>
  <c r="BD86" i="12"/>
  <c r="BD94" i="12" s="1"/>
  <c r="BD104" i="12"/>
  <c r="BD105" i="12"/>
  <c r="BD78" i="12"/>
  <c r="BD43" i="12"/>
  <c r="BD44" i="12" s="1"/>
  <c r="BB40" i="2"/>
  <c r="AX184" i="2"/>
  <c r="AY102" i="2"/>
  <c r="AY184" i="2" s="1"/>
  <c r="AY183" i="2"/>
  <c r="BC183" i="2"/>
  <c r="BG49" i="2"/>
  <c r="BG50" i="2" s="1"/>
  <c r="BG205" i="2"/>
  <c r="BG44" i="2"/>
  <c r="BG45" i="2" s="1"/>
  <c r="BG74" i="12"/>
  <c r="BG85" i="12" s="1"/>
  <c r="BG46" i="2"/>
  <c r="AW184" i="2"/>
  <c r="BB39" i="12"/>
  <c r="BC74" i="12"/>
  <c r="BH139" i="2"/>
  <c r="BD76" i="12"/>
  <c r="BC188" i="2"/>
  <c r="BC213" i="2" s="1"/>
  <c r="BC187" i="2"/>
  <c r="AY139" i="2"/>
  <c r="BC139" i="2" s="1"/>
  <c r="AS104" i="12"/>
  <c r="AS106" i="12"/>
  <c r="AS103" i="12"/>
  <c r="AS43" i="12"/>
  <c r="AS44" i="12" s="1"/>
  <c r="AS105" i="12"/>
  <c r="AS78" i="12"/>
  <c r="AS86" i="12"/>
  <c r="AS94" i="12" s="1"/>
  <c r="AW49" i="2"/>
  <c r="AW50" i="2" s="1"/>
  <c r="AW205" i="2"/>
  <c r="AW74" i="12"/>
  <c r="AW44" i="2"/>
  <c r="AW45" i="2" s="1"/>
  <c r="AW46" i="2"/>
  <c r="AX188" i="2"/>
  <c r="AX213" i="2" s="1"/>
  <c r="AX214" i="2" s="1"/>
  <c r="AX187" i="2"/>
  <c r="BB46" i="2"/>
  <c r="BH187" i="2"/>
  <c r="AT78" i="12"/>
  <c r="AT106" i="12"/>
  <c r="AT86" i="12"/>
  <c r="AT94" i="12" s="1"/>
  <c r="AT43" i="12"/>
  <c r="AT44" i="12" s="1"/>
  <c r="AT103" i="12"/>
  <c r="AT105" i="12"/>
  <c r="AT104" i="12"/>
  <c r="AY138" i="2"/>
  <c r="BC138" i="2" s="1"/>
  <c r="BC179" i="2"/>
  <c r="BC211" i="2" s="1"/>
  <c r="BC178" i="2"/>
  <c r="BB75" i="12" l="1"/>
  <c r="AW85" i="12"/>
  <c r="BC214" i="2"/>
  <c r="AY94" i="12"/>
  <c r="BB106" i="12"/>
  <c r="BB86" i="12"/>
  <c r="BB78" i="12"/>
  <c r="BB104" i="12"/>
  <c r="BB105" i="12"/>
  <c r="BB103" i="12"/>
  <c r="BC39" i="12"/>
  <c r="AY44" i="12"/>
  <c r="BG39" i="12"/>
  <c r="BG75" i="12"/>
  <c r="BH74" i="12"/>
  <c r="AZ102" i="2"/>
  <c r="AZ184" i="2" s="1"/>
  <c r="AZ183" i="2"/>
  <c r="BB45" i="2"/>
  <c r="AW39" i="12"/>
  <c r="BB43" i="12" s="1"/>
  <c r="AW75" i="12"/>
  <c r="AW76" i="12" s="1"/>
  <c r="AX74" i="12"/>
  <c r="BC75" i="12" s="1"/>
  <c r="BC85" i="12"/>
  <c r="BG76" i="12" l="1"/>
  <c r="BB76" i="12"/>
  <c r="BG106" i="12"/>
  <c r="BG104" i="12"/>
  <c r="BG86" i="12"/>
  <c r="BG94" i="12" s="1"/>
  <c r="BG105" i="12"/>
  <c r="BG78" i="12"/>
  <c r="BG43" i="12"/>
  <c r="BG44" i="12" s="1"/>
  <c r="BG103" i="12"/>
  <c r="BH39" i="12"/>
  <c r="AX75" i="12"/>
  <c r="AX76" i="12" s="1"/>
  <c r="AX85" i="12"/>
  <c r="AX93" i="12" s="1"/>
  <c r="AW86" i="12"/>
  <c r="AW94" i="12" s="1"/>
  <c r="AW106" i="12"/>
  <c r="AW103" i="12"/>
  <c r="AW78" i="12"/>
  <c r="AW43" i="12"/>
  <c r="AW44" i="12" s="1"/>
  <c r="AW105" i="12"/>
  <c r="AW104" i="12"/>
  <c r="AX39" i="12"/>
  <c r="BC43" i="12" s="1"/>
  <c r="BA102" i="2"/>
  <c r="BA184" i="2" s="1"/>
  <c r="BA183" i="2"/>
  <c r="BH85" i="12"/>
  <c r="BH93" i="12" s="1"/>
  <c r="BH75" i="12"/>
  <c r="BH76" i="12" s="1"/>
  <c r="BC86" i="12"/>
  <c r="BC105" i="12"/>
  <c r="BC104" i="12"/>
  <c r="BC103" i="12"/>
  <c r="BC78" i="12"/>
  <c r="BC106" i="12"/>
  <c r="BB94" i="12" l="1"/>
  <c r="BC76" i="12"/>
  <c r="BB183" i="2"/>
  <c r="BB102" i="2"/>
  <c r="BC102" i="2" s="1"/>
  <c r="AX105" i="12"/>
  <c r="AX106" i="12"/>
  <c r="AX43" i="12"/>
  <c r="AX44" i="12" s="1"/>
  <c r="AX103" i="12"/>
  <c r="AX78" i="12"/>
  <c r="AX104" i="12"/>
  <c r="AX86" i="12"/>
  <c r="AX94" i="12" s="1"/>
  <c r="BC93" i="12"/>
  <c r="BH103" i="12"/>
  <c r="BH86" i="12"/>
  <c r="BH94" i="12" s="1"/>
  <c r="BH106" i="12"/>
  <c r="BH105" i="12"/>
  <c r="BH104" i="12"/>
  <c r="BH43" i="12"/>
  <c r="BH44" i="12" s="1"/>
  <c r="BH78" i="12"/>
  <c r="BB44" i="12"/>
  <c r="BB184" i="2" l="1"/>
  <c r="BC94" i="12"/>
  <c r="BC184" i="2"/>
  <c r="BD102" i="2"/>
  <c r="BD183" i="2"/>
  <c r="BH183" i="2"/>
  <c r="BC44" i="12"/>
  <c r="BE102" i="2" l="1"/>
  <c r="BE183" i="2"/>
  <c r="BD184" i="2"/>
  <c r="BF183" i="2" l="1"/>
  <c r="BF102" i="2"/>
  <c r="BF184" i="2" s="1"/>
  <c r="BE184" i="2"/>
  <c r="BG183" i="2" l="1"/>
  <c r="BG102" i="2"/>
  <c r="BG184" i="2" s="1"/>
  <c r="BH102" i="2" l="1"/>
  <c r="BH184" i="2" s="1"/>
  <c r="AK93" i="12"/>
  <c r="AL93" i="12"/>
  <c r="AM93" i="12"/>
  <c r="AO93" i="12"/>
  <c r="AP93" i="12"/>
  <c r="AQ93" i="12"/>
  <c r="AR93" i="12"/>
  <c r="AT93" i="12"/>
  <c r="AU93" i="12"/>
  <c r="AV93" i="12"/>
  <c r="AW93" i="12"/>
  <c r="AY93" i="12"/>
  <c r="AZ93" i="12"/>
  <c r="BA93" i="12"/>
  <c r="BB93" i="12"/>
  <c r="BD93" i="12"/>
  <c r="BE93" i="12"/>
  <c r="BF93" i="12"/>
  <c r="BG93" i="12"/>
  <c r="U52" i="2" l="1"/>
  <c r="V52" i="2"/>
  <c r="W52" i="2"/>
  <c r="Y52" i="2"/>
  <c r="AM52" i="2"/>
  <c r="AN52" i="2"/>
  <c r="AO52" i="2"/>
  <c r="AP52" i="2"/>
  <c r="AQ52" i="2"/>
  <c r="AR52" i="2"/>
  <c r="AS52" i="2"/>
  <c r="AT52" i="2"/>
  <c r="AU52" i="2"/>
  <c r="AV52" i="2"/>
  <c r="AW52" i="2"/>
  <c r="AX52" i="2"/>
  <c r="AY52" i="2"/>
  <c r="AZ52" i="2"/>
  <c r="BA52" i="2"/>
  <c r="BB52" i="2"/>
  <c r="BC52" i="2"/>
  <c r="BD52" i="2"/>
  <c r="BE52" i="2"/>
  <c r="BF52" i="2"/>
  <c r="BG52" i="2"/>
  <c r="BH52" i="2"/>
  <c r="AM53" i="2"/>
  <c r="AN53" i="2"/>
  <c r="AO53" i="2"/>
  <c r="AP53" i="2"/>
  <c r="AQ53" i="2"/>
  <c r="AR53" i="2"/>
  <c r="AS53" i="2"/>
  <c r="AT53" i="2"/>
  <c r="AU53" i="2"/>
  <c r="AV53" i="2"/>
  <c r="AW53" i="2"/>
  <c r="AX53" i="2"/>
  <c r="AY53" i="2"/>
  <c r="AZ53" i="2"/>
  <c r="BA53" i="2"/>
  <c r="BB53" i="2"/>
  <c r="BC53" i="2"/>
  <c r="BD53" i="2"/>
  <c r="BE53" i="2"/>
  <c r="BF53" i="2"/>
  <c r="BG53" i="2"/>
  <c r="BH53" i="2"/>
  <c r="U56" i="2"/>
  <c r="V56" i="2"/>
  <c r="W56" i="2"/>
  <c r="Y56" i="2"/>
  <c r="AM56" i="2"/>
  <c r="AN56" i="2"/>
  <c r="AO56" i="2"/>
  <c r="AP56" i="2"/>
  <c r="AQ56" i="2"/>
  <c r="AR56" i="2"/>
  <c r="AS56" i="2"/>
  <c r="AT56" i="2"/>
  <c r="AU56" i="2"/>
  <c r="AV56" i="2"/>
  <c r="AW56" i="2"/>
  <c r="AX56" i="2"/>
  <c r="AY56" i="2"/>
  <c r="AZ56" i="2"/>
  <c r="BA56" i="2"/>
  <c r="BB56" i="2"/>
  <c r="BC56" i="2"/>
  <c r="BD56" i="2"/>
  <c r="BE56" i="2"/>
  <c r="BF56" i="2"/>
  <c r="BG56" i="2"/>
  <c r="BH56" i="2"/>
  <c r="U57" i="2"/>
  <c r="V57" i="2"/>
  <c r="W57" i="2"/>
  <c r="Y57" i="2"/>
  <c r="AM57" i="2"/>
  <c r="AN57" i="2"/>
  <c r="AO57" i="2"/>
  <c r="AP57" i="2"/>
  <c r="AQ57" i="2"/>
  <c r="AR57" i="2"/>
  <c r="AS57" i="2"/>
  <c r="AT57" i="2"/>
  <c r="AU57" i="2"/>
  <c r="AV57" i="2"/>
  <c r="AW57" i="2"/>
  <c r="AX57" i="2"/>
  <c r="AY57" i="2"/>
  <c r="AZ57" i="2"/>
  <c r="BA57" i="2"/>
  <c r="BB57" i="2"/>
  <c r="BC57" i="2"/>
  <c r="BD57" i="2"/>
  <c r="BE57" i="2"/>
  <c r="BF57" i="2"/>
  <c r="BG57" i="2"/>
  <c r="BH57" i="2"/>
  <c r="Y58" i="2"/>
  <c r="AM58" i="2"/>
  <c r="AR58" i="2"/>
  <c r="AW58" i="2"/>
  <c r="BB58" i="2"/>
  <c r="BG58" i="2"/>
  <c r="U62" i="2"/>
  <c r="V62" i="2"/>
  <c r="W62" i="2"/>
  <c r="Y62" i="2"/>
  <c r="AM62" i="2"/>
  <c r="AN62" i="2"/>
  <c r="AO62" i="2"/>
  <c r="AP62" i="2"/>
  <c r="AQ62" i="2"/>
  <c r="AR62" i="2"/>
  <c r="AS62" i="2"/>
  <c r="AT62" i="2"/>
  <c r="AU62" i="2"/>
  <c r="AV62" i="2"/>
  <c r="AW62" i="2"/>
  <c r="AX62" i="2"/>
  <c r="AY62" i="2"/>
  <c r="AZ62" i="2"/>
  <c r="BA62" i="2"/>
  <c r="BB62" i="2"/>
  <c r="BC62" i="2"/>
  <c r="BD62" i="2"/>
  <c r="BE62" i="2"/>
  <c r="BF62" i="2"/>
  <c r="BG62" i="2"/>
  <c r="BH62" i="2"/>
  <c r="U64" i="2"/>
  <c r="V64" i="2"/>
  <c r="W64" i="2"/>
  <c r="Y64" i="2"/>
  <c r="AM64" i="2"/>
  <c r="AN64" i="2"/>
  <c r="AO64" i="2"/>
  <c r="AP64" i="2"/>
  <c r="AQ64" i="2"/>
  <c r="AR64" i="2"/>
  <c r="AS64" i="2"/>
  <c r="AT64" i="2"/>
  <c r="AU64" i="2"/>
  <c r="AV64" i="2"/>
  <c r="AW64" i="2"/>
  <c r="AX64" i="2"/>
  <c r="AY64" i="2"/>
  <c r="AZ64" i="2"/>
  <c r="BA64" i="2"/>
  <c r="BB64" i="2"/>
  <c r="BC64" i="2"/>
  <c r="BD64" i="2"/>
  <c r="BE64" i="2"/>
  <c r="BF64" i="2"/>
  <c r="BG64" i="2"/>
  <c r="BH64" i="2"/>
  <c r="Y65" i="2"/>
  <c r="Z65" i="2"/>
  <c r="AA65" i="2"/>
  <c r="AB65" i="2"/>
  <c r="AD65" i="2"/>
  <c r="AM65" i="2"/>
  <c r="AN65" i="2"/>
  <c r="AO65" i="2"/>
  <c r="AP65" i="2"/>
  <c r="AQ65" i="2"/>
  <c r="AR65" i="2"/>
  <c r="AS65" i="2"/>
  <c r="AX65" i="2"/>
  <c r="BC65" i="2"/>
  <c r="BH65" i="2"/>
  <c r="Y67" i="2"/>
  <c r="Y68" i="2"/>
  <c r="Y70" i="2"/>
  <c r="Y71" i="2"/>
  <c r="AN71" i="2"/>
  <c r="AS71" i="2"/>
  <c r="AX71" i="2"/>
  <c r="BC71" i="2"/>
  <c r="BH71" i="2"/>
  <c r="Y73" i="2"/>
  <c r="AN73" i="2"/>
  <c r="AS73" i="2"/>
  <c r="AX73" i="2"/>
  <c r="BC73" i="2"/>
  <c r="BH73" i="2"/>
  <c r="AH95" i="2"/>
  <c r="AI95" i="2"/>
  <c r="AK96" i="2"/>
  <c r="AL96" i="2"/>
  <c r="AM96" i="2"/>
  <c r="AN96" i="2"/>
  <c r="AO96" i="2"/>
  <c r="AP96" i="2"/>
  <c r="AQ96" i="2"/>
  <c r="AR96" i="2"/>
  <c r="AS96" i="2"/>
  <c r="AT96" i="2"/>
  <c r="AU96" i="2"/>
  <c r="AV96" i="2"/>
  <c r="AW96" i="2"/>
  <c r="AX96" i="2"/>
  <c r="AY96" i="2"/>
  <c r="AZ96" i="2"/>
  <c r="BA96" i="2"/>
  <c r="BB96" i="2"/>
  <c r="BC96" i="2"/>
  <c r="BD96" i="2"/>
  <c r="BE96" i="2"/>
  <c r="BF96" i="2"/>
  <c r="BG96" i="2"/>
  <c r="BH96" i="2"/>
  <c r="AH100" i="2"/>
  <c r="AI100" i="2"/>
  <c r="AK100" i="2"/>
  <c r="AL100" i="2"/>
  <c r="AM100" i="2"/>
  <c r="AN100" i="2"/>
  <c r="AO100" i="2"/>
  <c r="AP100" i="2"/>
  <c r="AQ100" i="2"/>
  <c r="AR100" i="2"/>
  <c r="AS100" i="2"/>
  <c r="AT100" i="2"/>
  <c r="AU100" i="2"/>
  <c r="AV100" i="2"/>
  <c r="AW100" i="2"/>
  <c r="AX100" i="2"/>
  <c r="AY100" i="2"/>
  <c r="AZ100" i="2"/>
  <c r="BA100" i="2"/>
  <c r="BB100" i="2"/>
  <c r="BC100" i="2"/>
  <c r="BD100" i="2"/>
  <c r="BE100" i="2"/>
  <c r="BF100" i="2"/>
  <c r="BG100" i="2"/>
  <c r="BH100" i="2"/>
  <c r="AH105" i="2"/>
  <c r="AI105" i="2"/>
  <c r="AK105" i="2"/>
  <c r="AL105" i="2"/>
  <c r="AM105" i="2"/>
  <c r="AN105" i="2"/>
  <c r="AO105" i="2"/>
  <c r="AP105" i="2"/>
  <c r="AQ105" i="2"/>
  <c r="AR105" i="2"/>
  <c r="AS105" i="2"/>
  <c r="AT105" i="2"/>
  <c r="AU105" i="2"/>
  <c r="AV105" i="2"/>
  <c r="AW105" i="2"/>
  <c r="AX105" i="2"/>
  <c r="AY105" i="2"/>
  <c r="AZ105" i="2"/>
  <c r="BA105" i="2"/>
  <c r="BB105" i="2"/>
  <c r="BC105" i="2"/>
  <c r="BD105" i="2"/>
  <c r="BE105" i="2"/>
  <c r="BF105" i="2"/>
  <c r="BG105" i="2"/>
  <c r="BH105" i="2"/>
  <c r="AK108" i="2"/>
  <c r="AL108" i="2"/>
  <c r="AM108" i="2"/>
  <c r="AN108" i="2"/>
  <c r="AO108" i="2"/>
  <c r="AP108" i="2"/>
  <c r="AQ108" i="2"/>
  <c r="AR108" i="2"/>
  <c r="AS108" i="2"/>
  <c r="AT108" i="2"/>
  <c r="AU108" i="2"/>
  <c r="AV108" i="2"/>
  <c r="AW108" i="2"/>
  <c r="AX108" i="2"/>
  <c r="AY108" i="2"/>
  <c r="AZ108" i="2"/>
  <c r="BA108" i="2"/>
  <c r="BB108" i="2"/>
  <c r="BC108" i="2"/>
  <c r="BD108" i="2"/>
  <c r="BE108" i="2"/>
  <c r="BF108" i="2"/>
  <c r="BG108" i="2"/>
  <c r="BH108" i="2"/>
  <c r="AK112" i="2"/>
  <c r="AL112" i="2"/>
  <c r="AM112" i="2"/>
  <c r="AN112" i="2"/>
  <c r="AO112" i="2"/>
  <c r="AP112" i="2"/>
  <c r="AQ112" i="2"/>
  <c r="AR112" i="2"/>
  <c r="AS112" i="2"/>
  <c r="AT112" i="2"/>
  <c r="AU112" i="2"/>
  <c r="AV112" i="2"/>
  <c r="AW112" i="2"/>
  <c r="AX112" i="2"/>
  <c r="AY112" i="2"/>
  <c r="AZ112" i="2"/>
  <c r="BA112" i="2"/>
  <c r="BB112" i="2"/>
  <c r="BC112" i="2"/>
  <c r="BD112" i="2"/>
  <c r="BE112" i="2"/>
  <c r="BF112" i="2"/>
  <c r="BG112" i="2"/>
  <c r="BH112" i="2"/>
  <c r="AK116" i="2"/>
  <c r="AL116" i="2"/>
  <c r="AM116" i="2"/>
  <c r="AN116" i="2"/>
  <c r="AO116" i="2"/>
  <c r="AP116" i="2"/>
  <c r="AQ116" i="2"/>
  <c r="AR116" i="2"/>
  <c r="AS116" i="2"/>
  <c r="AT116" i="2"/>
  <c r="AU116" i="2"/>
  <c r="AV116" i="2"/>
  <c r="AW116" i="2"/>
  <c r="AX116" i="2"/>
  <c r="AY116" i="2"/>
  <c r="AZ116" i="2"/>
  <c r="BA116" i="2"/>
  <c r="BB116" i="2"/>
  <c r="BC116" i="2"/>
  <c r="BD116" i="2"/>
  <c r="BE116" i="2"/>
  <c r="BF116" i="2"/>
  <c r="BG116" i="2"/>
  <c r="BH116" i="2"/>
  <c r="AM121" i="2"/>
  <c r="AN121" i="2"/>
  <c r="AO121" i="2"/>
  <c r="AP121" i="2"/>
  <c r="AQ121" i="2"/>
  <c r="AR121" i="2"/>
  <c r="AS121" i="2"/>
  <c r="AT121" i="2"/>
  <c r="AU121" i="2"/>
  <c r="AV121" i="2"/>
  <c r="AW121" i="2"/>
  <c r="AX121" i="2"/>
  <c r="AY121" i="2"/>
  <c r="AZ121" i="2"/>
  <c r="BA121" i="2"/>
  <c r="BB121" i="2"/>
  <c r="BC121" i="2"/>
  <c r="BD121" i="2"/>
  <c r="BE121" i="2"/>
  <c r="BF121" i="2"/>
  <c r="BG121" i="2"/>
  <c r="BH121" i="2"/>
  <c r="AM124" i="2"/>
  <c r="AN124" i="2"/>
  <c r="AO124" i="2"/>
  <c r="AP124" i="2"/>
  <c r="AQ124" i="2"/>
  <c r="AR124" i="2"/>
  <c r="AS124" i="2"/>
  <c r="AT124" i="2"/>
  <c r="AU124" i="2"/>
  <c r="AV124" i="2"/>
  <c r="AW124" i="2"/>
  <c r="AX124" i="2"/>
  <c r="AY124" i="2"/>
  <c r="AZ124" i="2"/>
  <c r="BA124" i="2"/>
  <c r="BB124" i="2"/>
  <c r="BC124" i="2"/>
  <c r="BD124" i="2"/>
  <c r="BE124" i="2"/>
  <c r="BF124" i="2"/>
  <c r="BG124" i="2"/>
  <c r="BH124" i="2"/>
  <c r="AK126" i="2"/>
  <c r="AL126" i="2"/>
  <c r="AM126" i="2"/>
  <c r="AN126" i="2"/>
  <c r="AO126" i="2"/>
  <c r="AP126" i="2"/>
  <c r="AQ126" i="2"/>
  <c r="AR126" i="2"/>
  <c r="AS126" i="2"/>
  <c r="AT126" i="2"/>
  <c r="AU126" i="2"/>
  <c r="AV126" i="2"/>
  <c r="AW126" i="2"/>
  <c r="AX126" i="2"/>
  <c r="AY126" i="2"/>
  <c r="AZ126" i="2"/>
  <c r="BA126" i="2"/>
  <c r="BB126" i="2"/>
  <c r="BC126" i="2"/>
  <c r="BD126" i="2"/>
  <c r="BE126" i="2"/>
  <c r="BF126" i="2"/>
  <c r="BG126" i="2"/>
  <c r="BH126" i="2"/>
  <c r="AH127" i="2"/>
  <c r="AI127" i="2"/>
  <c r="AK127" i="2"/>
  <c r="AL127" i="2"/>
  <c r="AM127" i="2"/>
  <c r="AN127" i="2"/>
  <c r="AO127" i="2"/>
  <c r="AP127" i="2"/>
  <c r="AQ127" i="2"/>
  <c r="AR127" i="2"/>
  <c r="AS127" i="2"/>
  <c r="AT127" i="2"/>
  <c r="AU127" i="2"/>
  <c r="AV127" i="2"/>
  <c r="AW127" i="2"/>
  <c r="AX127" i="2"/>
  <c r="AY127" i="2"/>
  <c r="AZ127" i="2"/>
  <c r="BA127" i="2"/>
  <c r="BB127" i="2"/>
  <c r="BC127" i="2"/>
  <c r="BD127" i="2"/>
  <c r="BE127" i="2"/>
  <c r="BF127" i="2"/>
  <c r="BG127" i="2"/>
  <c r="BH127" i="2"/>
  <c r="Y131" i="2"/>
  <c r="AM131" i="2"/>
  <c r="AN131" i="2"/>
  <c r="AO131" i="2"/>
  <c r="AP131" i="2"/>
  <c r="AQ131" i="2"/>
  <c r="AR131" i="2"/>
  <c r="AS131" i="2"/>
  <c r="AT131" i="2"/>
  <c r="AU131" i="2"/>
  <c r="AV131" i="2"/>
  <c r="AW131" i="2"/>
  <c r="AX131" i="2"/>
  <c r="AY131" i="2"/>
  <c r="AZ131" i="2"/>
  <c r="BA131" i="2"/>
  <c r="BB131" i="2"/>
  <c r="BC131" i="2"/>
  <c r="BD131" i="2"/>
  <c r="BE131" i="2"/>
  <c r="BF131" i="2"/>
  <c r="BG131" i="2"/>
  <c r="BH131" i="2"/>
  <c r="Y141" i="2"/>
  <c r="AM141" i="2"/>
  <c r="AN141" i="2"/>
  <c r="AO141" i="2"/>
  <c r="AP141" i="2"/>
  <c r="AQ141" i="2"/>
  <c r="AR141" i="2"/>
  <c r="AS141" i="2"/>
  <c r="AT141" i="2"/>
  <c r="AU141" i="2"/>
  <c r="AV141" i="2"/>
  <c r="AW141" i="2"/>
  <c r="AX141" i="2"/>
  <c r="AY141" i="2"/>
  <c r="AZ141" i="2"/>
  <c r="BA141" i="2"/>
  <c r="BB141" i="2"/>
  <c r="BC141" i="2"/>
  <c r="BD141" i="2"/>
  <c r="BE141" i="2"/>
  <c r="BF141" i="2"/>
  <c r="BG141" i="2"/>
  <c r="BH141" i="2"/>
  <c r="AK150" i="2"/>
  <c r="AL150" i="2"/>
  <c r="AM150" i="2"/>
  <c r="AN150" i="2"/>
  <c r="AO150" i="2"/>
  <c r="AP150" i="2"/>
  <c r="AQ150" i="2"/>
  <c r="AR150" i="2"/>
  <c r="AS150" i="2"/>
  <c r="AT150" i="2"/>
  <c r="AU150" i="2"/>
  <c r="AV150" i="2"/>
  <c r="AW150" i="2"/>
  <c r="AX150" i="2"/>
  <c r="AY150" i="2"/>
  <c r="AZ150" i="2"/>
  <c r="BA150" i="2"/>
  <c r="BB150" i="2"/>
  <c r="BC150" i="2"/>
  <c r="BD150" i="2"/>
  <c r="BE150" i="2"/>
  <c r="BF150" i="2"/>
  <c r="BG150" i="2"/>
  <c r="BH150" i="2"/>
  <c r="AK155" i="2"/>
  <c r="AL155" i="2"/>
  <c r="AM155" i="2"/>
  <c r="AN155" i="2"/>
  <c r="AO155" i="2"/>
  <c r="AP155" i="2"/>
  <c r="AQ155" i="2"/>
  <c r="AR155" i="2"/>
  <c r="AS155" i="2"/>
  <c r="AT155" i="2"/>
  <c r="AU155" i="2"/>
  <c r="AV155" i="2"/>
  <c r="AW155" i="2"/>
  <c r="AX155" i="2"/>
  <c r="AY155" i="2"/>
  <c r="AZ155" i="2"/>
  <c r="BA155" i="2"/>
  <c r="BB155" i="2"/>
  <c r="BC155" i="2"/>
  <c r="BD155" i="2"/>
  <c r="BE155" i="2"/>
  <c r="BF155" i="2"/>
  <c r="BG155" i="2"/>
  <c r="BH155" i="2"/>
  <c r="Y159" i="2"/>
  <c r="AK159" i="2"/>
  <c r="AL159" i="2"/>
  <c r="AM159" i="2"/>
  <c r="AN159" i="2"/>
  <c r="AO159" i="2"/>
  <c r="AP159" i="2"/>
  <c r="AQ159" i="2"/>
  <c r="AR159" i="2"/>
  <c r="AS159" i="2"/>
  <c r="AT159" i="2"/>
  <c r="AU159" i="2"/>
  <c r="AV159" i="2"/>
  <c r="AW159" i="2"/>
  <c r="AX159" i="2"/>
  <c r="AY159" i="2"/>
  <c r="AZ159" i="2"/>
  <c r="BA159" i="2"/>
  <c r="BB159" i="2"/>
  <c r="BC159" i="2"/>
  <c r="BD159" i="2"/>
  <c r="BE159" i="2"/>
  <c r="BF159" i="2"/>
  <c r="BG159" i="2"/>
  <c r="BH159" i="2"/>
  <c r="Z160" i="2"/>
  <c r="AA160" i="2"/>
  <c r="AB160" i="2"/>
  <c r="AC160" i="2"/>
  <c r="AD160" i="2"/>
  <c r="AE160" i="2"/>
  <c r="AF160" i="2"/>
  <c r="AG160" i="2"/>
  <c r="AH160" i="2"/>
  <c r="AI160" i="2"/>
  <c r="AJ160" i="2"/>
  <c r="AK160" i="2"/>
  <c r="AL160" i="2"/>
  <c r="AM160" i="2"/>
  <c r="AN160" i="2"/>
  <c r="AO160" i="2"/>
  <c r="AP160" i="2"/>
  <c r="AQ160" i="2"/>
  <c r="AR160" i="2"/>
  <c r="AS160" i="2"/>
  <c r="AT160" i="2"/>
  <c r="AU160" i="2"/>
  <c r="AV160" i="2"/>
  <c r="AW160" i="2"/>
  <c r="AX160" i="2"/>
  <c r="AY160" i="2"/>
  <c r="AZ160" i="2"/>
  <c r="BA160" i="2"/>
  <c r="BB160" i="2"/>
  <c r="BC160" i="2"/>
  <c r="BD160" i="2"/>
  <c r="BE160" i="2"/>
  <c r="BF160" i="2"/>
  <c r="BG160" i="2"/>
  <c r="BH160" i="2"/>
  <c r="Y161" i="2"/>
  <c r="Z161" i="2"/>
  <c r="AA161" i="2"/>
  <c r="AB161" i="2"/>
  <c r="AC161" i="2"/>
  <c r="AD161" i="2"/>
  <c r="AE161" i="2"/>
  <c r="AF161" i="2"/>
  <c r="AG161" i="2"/>
  <c r="AH161" i="2"/>
  <c r="AI161" i="2"/>
  <c r="AJ161" i="2"/>
  <c r="AK161" i="2"/>
  <c r="AL161" i="2"/>
  <c r="AM161" i="2"/>
  <c r="AN161" i="2"/>
  <c r="AO161" i="2"/>
  <c r="AP161" i="2"/>
  <c r="AQ161" i="2"/>
  <c r="AR161" i="2"/>
  <c r="AS161" i="2"/>
  <c r="AT161" i="2"/>
  <c r="AU161" i="2"/>
  <c r="AV161" i="2"/>
  <c r="AW161" i="2"/>
  <c r="AX161" i="2"/>
  <c r="AY161" i="2"/>
  <c r="AZ161" i="2"/>
  <c r="BA161" i="2"/>
  <c r="BB161" i="2"/>
  <c r="BC161" i="2"/>
  <c r="BD161" i="2"/>
  <c r="BE161" i="2"/>
  <c r="BF161" i="2"/>
  <c r="BG161" i="2"/>
  <c r="BH161" i="2"/>
  <c r="Y162" i="2"/>
  <c r="Z162" i="2"/>
  <c r="AA162" i="2"/>
  <c r="AB162" i="2"/>
  <c r="AC162" i="2"/>
  <c r="AD162" i="2"/>
  <c r="AE162" i="2"/>
  <c r="AF162" i="2"/>
  <c r="AG162" i="2"/>
  <c r="AH162" i="2"/>
  <c r="AI162" i="2"/>
  <c r="AJ162" i="2"/>
  <c r="AK162" i="2"/>
  <c r="AL162" i="2"/>
  <c r="AM162" i="2"/>
  <c r="AN162" i="2"/>
  <c r="AO162" i="2"/>
  <c r="AP162" i="2"/>
  <c r="AQ162" i="2"/>
  <c r="AR162" i="2"/>
  <c r="AS162" i="2"/>
  <c r="AT162" i="2"/>
  <c r="AU162" i="2"/>
  <c r="AV162" i="2"/>
  <c r="AW162" i="2"/>
  <c r="AX162" i="2"/>
  <c r="AY162" i="2"/>
  <c r="AZ162" i="2"/>
  <c r="BA162" i="2"/>
  <c r="BB162" i="2"/>
  <c r="BC162" i="2"/>
  <c r="BD162" i="2"/>
  <c r="BE162" i="2"/>
  <c r="BF162" i="2"/>
  <c r="BG162" i="2"/>
  <c r="BH162" i="2"/>
  <c r="Y164" i="2"/>
  <c r="AM164" i="2"/>
  <c r="AN164" i="2"/>
  <c r="AO164" i="2"/>
  <c r="AP164" i="2"/>
  <c r="AQ164" i="2"/>
  <c r="AR164" i="2"/>
  <c r="AS164" i="2"/>
  <c r="AT164" i="2"/>
  <c r="AU164" i="2"/>
  <c r="AV164" i="2"/>
  <c r="AW164" i="2"/>
  <c r="AX164" i="2"/>
  <c r="AY164" i="2"/>
  <c r="AZ164" i="2"/>
  <c r="BA164" i="2"/>
  <c r="BB164" i="2"/>
  <c r="BC164" i="2"/>
  <c r="BD164" i="2"/>
  <c r="BE164" i="2"/>
  <c r="BF164" i="2"/>
  <c r="BG164" i="2"/>
  <c r="BH164" i="2"/>
  <c r="Y165" i="2"/>
  <c r="AM165" i="2"/>
  <c r="AN165" i="2"/>
  <c r="AO165" i="2"/>
  <c r="AP165" i="2"/>
  <c r="AQ165" i="2"/>
  <c r="AR165" i="2"/>
  <c r="AS165" i="2"/>
  <c r="AT165" i="2"/>
  <c r="AU165" i="2"/>
  <c r="AV165" i="2"/>
  <c r="AW165" i="2"/>
  <c r="AX165" i="2"/>
  <c r="AY165" i="2"/>
  <c r="AZ165" i="2"/>
  <c r="BA165" i="2"/>
  <c r="BB165" i="2"/>
  <c r="BC165" i="2"/>
  <c r="BD165" i="2"/>
  <c r="BE165" i="2"/>
  <c r="BF165" i="2"/>
  <c r="BG165" i="2"/>
  <c r="BH165" i="2"/>
  <c r="Y166" i="2"/>
  <c r="AM166" i="2"/>
  <c r="AN166" i="2"/>
  <c r="AO166" i="2"/>
  <c r="AP166" i="2"/>
  <c r="AQ166" i="2"/>
  <c r="AR166" i="2"/>
  <c r="AS166" i="2"/>
  <c r="AT166" i="2"/>
  <c r="AU166" i="2"/>
  <c r="AV166" i="2"/>
  <c r="AW166" i="2"/>
  <c r="AX166" i="2"/>
  <c r="AY166" i="2"/>
  <c r="AZ166" i="2"/>
  <c r="BA166" i="2"/>
  <c r="BB166" i="2"/>
  <c r="BC166" i="2"/>
  <c r="BD166" i="2"/>
  <c r="BE166" i="2"/>
  <c r="BF166" i="2"/>
  <c r="BG166" i="2"/>
  <c r="BH166" i="2"/>
  <c r="Y167" i="2"/>
  <c r="AD167" i="2"/>
  <c r="AM167" i="2"/>
  <c r="AN167" i="2"/>
  <c r="AO167" i="2"/>
  <c r="AP167" i="2"/>
  <c r="AQ167" i="2"/>
  <c r="AR167" i="2"/>
  <c r="AS167" i="2"/>
  <c r="AT167" i="2"/>
  <c r="AU167" i="2"/>
  <c r="AV167" i="2"/>
  <c r="AW167" i="2"/>
  <c r="AX167" i="2"/>
  <c r="AY167" i="2"/>
  <c r="AZ167" i="2"/>
  <c r="BA167" i="2"/>
  <c r="BB167" i="2"/>
  <c r="BC167" i="2"/>
  <c r="BD167" i="2"/>
  <c r="BE167" i="2"/>
  <c r="BF167" i="2"/>
  <c r="BG167" i="2"/>
  <c r="BH167" i="2"/>
  <c r="Y169" i="2"/>
  <c r="AM169" i="2"/>
  <c r="AN169" i="2"/>
  <c r="AO169" i="2"/>
  <c r="AP169" i="2"/>
  <c r="AQ169" i="2"/>
  <c r="AR169" i="2"/>
  <c r="AS169" i="2"/>
  <c r="AT169" i="2"/>
  <c r="AU169" i="2"/>
  <c r="AV169" i="2"/>
  <c r="AW169" i="2"/>
  <c r="AX169" i="2"/>
  <c r="AY169" i="2"/>
  <c r="AZ169" i="2"/>
  <c r="BA169" i="2"/>
  <c r="BB169" i="2"/>
  <c r="BC169" i="2"/>
  <c r="BD169" i="2"/>
  <c r="BE169" i="2"/>
  <c r="BF169" i="2"/>
  <c r="BG169" i="2"/>
  <c r="BH169" i="2"/>
  <c r="Y174" i="2"/>
  <c r="AM174" i="2"/>
  <c r="AO174" i="2"/>
  <c r="AP174" i="2"/>
  <c r="AQ174" i="2"/>
  <c r="AR174" i="2"/>
  <c r="AT174" i="2"/>
  <c r="AU174" i="2"/>
  <c r="AV174" i="2"/>
  <c r="AW174" i="2"/>
  <c r="AY174" i="2"/>
  <c r="AZ174" i="2"/>
  <c r="BA174" i="2"/>
  <c r="BB174" i="2"/>
  <c r="BD174" i="2"/>
  <c r="BE174" i="2"/>
  <c r="BF174" i="2"/>
  <c r="BG174" i="2"/>
  <c r="AK175" i="2"/>
  <c r="AL175" i="2"/>
  <c r="AM175" i="2"/>
  <c r="AN175" i="2"/>
  <c r="AO175" i="2"/>
  <c r="AP175" i="2"/>
  <c r="AQ175" i="2"/>
  <c r="AR175" i="2"/>
  <c r="AS175" i="2"/>
  <c r="AT175" i="2"/>
  <c r="AU175" i="2"/>
  <c r="AV175" i="2"/>
  <c r="AW175" i="2"/>
  <c r="AX175" i="2"/>
  <c r="AY175" i="2"/>
  <c r="AZ175" i="2"/>
  <c r="BA175" i="2"/>
  <c r="BB175" i="2"/>
  <c r="BC175" i="2"/>
  <c r="BD175" i="2"/>
  <c r="BE175" i="2"/>
  <c r="BF175" i="2"/>
  <c r="BG175" i="2"/>
  <c r="BH175" i="2"/>
  <c r="AK194" i="2"/>
  <c r="AL194" i="2"/>
  <c r="AM194" i="2"/>
  <c r="AN194" i="2"/>
  <c r="AO194" i="2"/>
  <c r="AP194" i="2"/>
  <c r="AQ194" i="2"/>
  <c r="AR194" i="2"/>
  <c r="AS194" i="2"/>
  <c r="AT194" i="2"/>
  <c r="AU194" i="2"/>
  <c r="AV194" i="2"/>
  <c r="AW194" i="2"/>
  <c r="AX194" i="2"/>
  <c r="AY194" i="2"/>
  <c r="AZ194" i="2"/>
  <c r="BA194" i="2"/>
  <c r="BB194" i="2"/>
  <c r="BC194" i="2"/>
  <c r="BD194" i="2"/>
  <c r="BE194" i="2"/>
  <c r="BF194" i="2"/>
  <c r="BG194" i="2"/>
  <c r="BH194" i="2"/>
  <c r="AH195" i="2"/>
  <c r="AI195" i="2"/>
  <c r="AK195" i="2"/>
  <c r="AL195" i="2"/>
  <c r="AM195" i="2"/>
  <c r="AN195" i="2"/>
  <c r="AO195" i="2"/>
  <c r="AP195" i="2"/>
  <c r="AQ195" i="2"/>
  <c r="AR195" i="2"/>
  <c r="AS195" i="2"/>
  <c r="AT195" i="2"/>
  <c r="AU195" i="2"/>
  <c r="AV195" i="2"/>
  <c r="AW195" i="2"/>
  <c r="AX195" i="2"/>
  <c r="AY195" i="2"/>
  <c r="AZ195" i="2"/>
  <c r="BA195" i="2"/>
  <c r="BB195" i="2"/>
  <c r="BC195" i="2"/>
  <c r="BD195" i="2"/>
  <c r="BE195" i="2"/>
  <c r="BF195" i="2"/>
  <c r="BG195" i="2"/>
  <c r="BH195" i="2"/>
  <c r="AH196" i="2"/>
  <c r="AI196" i="2"/>
  <c r="AK196" i="2"/>
  <c r="AL196" i="2"/>
  <c r="AM196" i="2"/>
  <c r="AN196" i="2"/>
  <c r="AO196" i="2"/>
  <c r="AP196" i="2"/>
  <c r="AQ196" i="2"/>
  <c r="AR196" i="2"/>
  <c r="AS196" i="2"/>
  <c r="AT196" i="2"/>
  <c r="AU196" i="2"/>
  <c r="AV196" i="2"/>
  <c r="AW196" i="2"/>
  <c r="AX196" i="2"/>
  <c r="AY196" i="2"/>
  <c r="AZ196" i="2"/>
  <c r="BA196" i="2"/>
  <c r="BB196" i="2"/>
  <c r="BC196" i="2"/>
  <c r="BD196" i="2"/>
  <c r="BE196" i="2"/>
  <c r="BF196" i="2"/>
  <c r="BG196" i="2"/>
  <c r="BH196" i="2"/>
  <c r="Y197" i="2"/>
  <c r="AH198" i="2"/>
  <c r="AI198" i="2"/>
  <c r="AH200" i="2"/>
  <c r="AI200" i="2"/>
  <c r="AK200" i="2"/>
  <c r="AL200" i="2"/>
  <c r="AM200" i="2"/>
  <c r="AN200" i="2"/>
  <c r="AO200" i="2"/>
  <c r="AP200" i="2"/>
  <c r="AQ200" i="2"/>
  <c r="AR200" i="2"/>
  <c r="AS200" i="2"/>
  <c r="AT200" i="2"/>
  <c r="AU200" i="2"/>
  <c r="AV200" i="2"/>
  <c r="AW200" i="2"/>
  <c r="AX200" i="2"/>
  <c r="AY200" i="2"/>
  <c r="AZ200" i="2"/>
  <c r="BA200" i="2"/>
  <c r="BB200" i="2"/>
  <c r="BC200" i="2"/>
  <c r="BD200" i="2"/>
  <c r="BE200" i="2"/>
  <c r="BF200" i="2"/>
  <c r="BG200" i="2"/>
  <c r="BH200" i="2"/>
  <c r="AH202" i="2"/>
  <c r="AI202" i="2"/>
  <c r="AK202" i="2"/>
  <c r="AL202" i="2"/>
  <c r="AM202" i="2"/>
  <c r="AN202" i="2"/>
  <c r="AO202" i="2"/>
  <c r="AP202" i="2"/>
  <c r="AQ202" i="2"/>
  <c r="AR202" i="2"/>
  <c r="AS202" i="2"/>
  <c r="AT202" i="2"/>
  <c r="AU202" i="2"/>
  <c r="AV202" i="2"/>
  <c r="AW202" i="2"/>
  <c r="AX202" i="2"/>
  <c r="AY202" i="2"/>
  <c r="AZ202" i="2"/>
  <c r="BA202" i="2"/>
  <c r="BB202" i="2"/>
  <c r="BC202" i="2"/>
  <c r="BD202" i="2"/>
  <c r="BE202" i="2"/>
  <c r="BF202" i="2"/>
  <c r="BG202" i="2"/>
  <c r="BH202" i="2"/>
  <c r="Y206" i="2"/>
  <c r="AM206" i="2"/>
  <c r="AR206" i="2"/>
  <c r="AW206" i="2"/>
  <c r="BB206" i="2"/>
  <c r="BG206" i="2"/>
  <c r="Y207" i="2"/>
  <c r="AM207" i="2"/>
  <c r="AR207" i="2"/>
  <c r="AW207" i="2"/>
  <c r="BB207" i="2"/>
  <c r="BG207" i="2"/>
  <c r="Y208" i="2"/>
  <c r="AH208" i="2"/>
  <c r="AI208" i="2"/>
  <c r="AJ208" i="2"/>
  <c r="AK208" i="2"/>
  <c r="AL208" i="2"/>
  <c r="AM208" i="2"/>
  <c r="AN208" i="2"/>
  <c r="AO208" i="2"/>
  <c r="AP208" i="2"/>
  <c r="AQ208" i="2"/>
  <c r="AR208" i="2"/>
  <c r="AS208" i="2"/>
  <c r="AT208" i="2"/>
  <c r="AU208" i="2"/>
  <c r="AV208" i="2"/>
  <c r="AW208" i="2"/>
  <c r="AX208" i="2"/>
  <c r="AY208" i="2"/>
  <c r="AZ208" i="2"/>
  <c r="BA208" i="2"/>
  <c r="BB208" i="2"/>
  <c r="BC208" i="2"/>
  <c r="BD208" i="2"/>
  <c r="BE208" i="2"/>
  <c r="BF208" i="2"/>
  <c r="BG208" i="2"/>
  <c r="BH208" i="2"/>
  <c r="Y233" i="2"/>
  <c r="AM233" i="2"/>
  <c r="AR233" i="2"/>
  <c r="AW233" i="2"/>
</calcChain>
</file>

<file path=xl/comments1.xml><?xml version="1.0" encoding="utf-8"?>
<comments xmlns="http://schemas.openxmlformats.org/spreadsheetml/2006/main">
  <authors>
    <author>Doctor, Bob (Research)</author>
    <author>Falorni, Filippo (Research)</author>
    <author>Rotondi, Scott (Research)</author>
    <author>Hoffman, Brandon (Research)</author>
  </authors>
  <commentList>
    <comment ref="T5" authorId="0">
      <text>
        <r>
          <rPr>
            <b/>
            <sz val="9"/>
            <color indexed="81"/>
            <rFont val="Tahoma"/>
            <family val="2"/>
          </rPr>
          <t>Doctor, Bob (Research):</t>
        </r>
        <r>
          <rPr>
            <sz val="9"/>
            <color indexed="81"/>
            <rFont val="Tahoma"/>
            <family val="2"/>
          </rPr>
          <t xml:space="preserve">
per company presentation
</t>
        </r>
      </text>
    </comment>
    <comment ref="AD6" authorId="0">
      <text>
        <r>
          <rPr>
            <b/>
            <sz val="9"/>
            <color indexed="81"/>
            <rFont val="Tahoma"/>
            <family val="2"/>
          </rPr>
          <t>Doctor, Bob (Research):</t>
        </r>
        <r>
          <rPr>
            <sz val="9"/>
            <color indexed="81"/>
            <rFont val="Tahoma"/>
            <family val="2"/>
          </rPr>
          <t xml:space="preserve">
-4%</t>
        </r>
      </text>
    </comment>
    <comment ref="AI6" authorId="1">
      <text>
        <r>
          <rPr>
            <b/>
            <sz val="9"/>
            <color indexed="81"/>
            <rFont val="Tahoma"/>
            <family val="2"/>
          </rPr>
          <t>Falorni, Filippo (Research):</t>
        </r>
        <r>
          <rPr>
            <sz val="9"/>
            <color indexed="81"/>
            <rFont val="Tahoma"/>
            <family val="2"/>
          </rPr>
          <t xml:space="preserve">
G at 3Q17: -1% to -2%
G at 2Q17: -1%
G at 1Q17: flat to +2%</t>
        </r>
      </text>
    </comment>
    <comment ref="AN6" authorId="1">
      <text>
        <r>
          <rPr>
            <b/>
            <sz val="9"/>
            <color indexed="81"/>
            <rFont val="Tahoma"/>
            <family val="2"/>
          </rPr>
          <t>Falorni, Filippo (Research):</t>
        </r>
        <r>
          <rPr>
            <sz val="9"/>
            <color indexed="81"/>
            <rFont val="Tahoma"/>
            <family val="2"/>
          </rPr>
          <t xml:space="preserve">
G at F1Q18: 0-1%
G at F4Q17: flat</t>
        </r>
      </text>
    </comment>
    <comment ref="X7" authorId="0">
      <text>
        <r>
          <rPr>
            <b/>
            <sz val="9"/>
            <color indexed="81"/>
            <rFont val="Tahoma"/>
            <family val="2"/>
          </rPr>
          <t>Doctor, Bob (Research):</t>
        </r>
        <r>
          <rPr>
            <sz val="9"/>
            <color indexed="81"/>
            <rFont val="Tahoma"/>
            <family val="2"/>
          </rPr>
          <t xml:space="preserve">
lsd; could be down msd incl gtm changes</t>
        </r>
      </text>
    </comment>
    <comment ref="Y7" authorId="0">
      <text>
        <r>
          <rPr>
            <b/>
            <sz val="9"/>
            <color indexed="81"/>
            <rFont val="Tahoma"/>
            <family val="2"/>
          </rPr>
          <t>Doctor, Bob (Research):</t>
        </r>
        <r>
          <rPr>
            <sz val="9"/>
            <color indexed="81"/>
            <rFont val="Tahoma"/>
            <family val="2"/>
          </rPr>
          <t xml:space="preserve">
excludes -60 bps from GTM changes</t>
        </r>
      </text>
    </comment>
    <comment ref="AD7" authorId="0">
      <text>
        <r>
          <rPr>
            <b/>
            <sz val="9"/>
            <color indexed="81"/>
            <rFont val="Tahoma"/>
            <family val="2"/>
          </rPr>
          <t>Doctor, Bob (Research):</t>
        </r>
        <r>
          <rPr>
            <sz val="9"/>
            <color indexed="81"/>
            <rFont val="Tahoma"/>
            <family val="2"/>
          </rPr>
          <t xml:space="preserve">
flat org. MS adds back 11.5% of GTM changes</t>
        </r>
      </text>
    </comment>
    <comment ref="AF7" authorId="1">
      <text>
        <r>
          <rPr>
            <b/>
            <sz val="9"/>
            <color indexed="81"/>
            <rFont val="Tahoma"/>
            <family val="2"/>
          </rPr>
          <t>Falorni, Filippo (Research):</t>
        </r>
        <r>
          <rPr>
            <sz val="9"/>
            <color indexed="81"/>
            <rFont val="Tahoma"/>
            <family val="2"/>
          </rPr>
          <t xml:space="preserve">
$7-$8M of shipment timing benefit in NA Sun and Skin Care</t>
        </r>
      </text>
    </comment>
    <comment ref="AI7" authorId="1">
      <text>
        <r>
          <rPr>
            <b/>
            <sz val="9"/>
            <color indexed="81"/>
            <rFont val="Tahoma"/>
            <family val="2"/>
          </rPr>
          <t>Falorni, Filippo (Research):</t>
        </r>
        <r>
          <rPr>
            <sz val="9"/>
            <color indexed="81"/>
            <rFont val="Tahoma"/>
            <family val="2"/>
          </rPr>
          <t xml:space="preserve">
G at 3Q17: -1% to -2%
G at 2Q17: flat
G at 1Q17: LSD% (1-3%)</t>
        </r>
      </text>
    </comment>
    <comment ref="AJ7" authorId="1">
      <text>
        <r>
          <rPr>
            <b/>
            <sz val="9"/>
            <color indexed="81"/>
            <rFont val="Tahoma"/>
            <family val="2"/>
          </rPr>
          <t>Falorni, Filippo (Research):</t>
        </r>
        <r>
          <rPr>
            <sz val="9"/>
            <color indexed="81"/>
            <rFont val="Tahoma"/>
            <family val="2"/>
          </rPr>
          <t xml:space="preserve">
G at F4Q17 (call): 1H down -2% to -3%</t>
        </r>
      </text>
    </comment>
    <comment ref="AK7" authorId="1">
      <text>
        <r>
          <rPr>
            <b/>
            <sz val="9"/>
            <color indexed="81"/>
            <rFont val="Tahoma"/>
            <family val="2"/>
          </rPr>
          <t>Falorni, Filippo (Research):</t>
        </r>
        <r>
          <rPr>
            <sz val="9"/>
            <color indexed="81"/>
            <rFont val="Tahoma"/>
            <family val="2"/>
          </rPr>
          <t xml:space="preserve">
G at F1Q18 (IR): Flat
G at F4Q17 (call): 1H down -2% to -3%</t>
        </r>
      </text>
    </comment>
    <comment ref="AN7" authorId="1">
      <text>
        <r>
          <rPr>
            <b/>
            <sz val="9"/>
            <color indexed="81"/>
            <rFont val="Tahoma"/>
            <family val="2"/>
          </rPr>
          <t>Falorni, Filippo (Research):</t>
        </r>
        <r>
          <rPr>
            <sz val="9"/>
            <color indexed="81"/>
            <rFont val="Tahoma"/>
            <family val="2"/>
          </rPr>
          <t xml:space="preserve">
G at F1Q18: -1%
G at F4Q17 (call): "flat to down slightly"</t>
        </r>
      </text>
    </comment>
    <comment ref="AS7" authorId="1">
      <text>
        <r>
          <rPr>
            <b/>
            <sz val="9"/>
            <color indexed="81"/>
            <rFont val="Tahoma"/>
            <family val="2"/>
          </rPr>
          <t>Falorni, Filippo (Research):</t>
        </r>
        <r>
          <rPr>
            <sz val="9"/>
            <color indexed="81"/>
            <rFont val="Tahoma"/>
            <family val="2"/>
          </rPr>
          <t xml:space="preserve">
G at 2Q17 (call): 2-3% algorithm over medium-term</t>
        </r>
      </text>
    </comment>
    <comment ref="X8" authorId="0">
      <text>
        <r>
          <rPr>
            <b/>
            <sz val="9"/>
            <color indexed="81"/>
            <rFont val="Tahoma"/>
            <family val="2"/>
          </rPr>
          <t>Doctor, Bob (Research):</t>
        </r>
        <r>
          <rPr>
            <sz val="9"/>
            <color indexed="81"/>
            <rFont val="Tahoma"/>
            <family val="2"/>
          </rPr>
          <t xml:space="preserve">
45-50M impact</t>
        </r>
      </text>
    </comment>
    <comment ref="AD8" authorId="0">
      <text>
        <r>
          <rPr>
            <b/>
            <sz val="9"/>
            <color indexed="81"/>
            <rFont val="Tahoma"/>
            <family val="2"/>
          </rPr>
          <t>Doctor, Bob (Research):</t>
        </r>
        <r>
          <rPr>
            <sz val="9"/>
            <color indexed="81"/>
            <rFont val="Tahoma"/>
            <family val="2"/>
          </rPr>
          <t xml:space="preserve">
-25-35</t>
        </r>
      </text>
    </comment>
    <comment ref="AI8" authorId="1">
      <text>
        <r>
          <rPr>
            <b/>
            <sz val="9"/>
            <color indexed="81"/>
            <rFont val="Tahoma"/>
            <family val="2"/>
          </rPr>
          <t>Falorni, Filippo (Research):</t>
        </r>
        <r>
          <rPr>
            <sz val="9"/>
            <color indexed="81"/>
            <rFont val="Tahoma"/>
            <family val="2"/>
          </rPr>
          <t xml:space="preserve">
G at 3Q17: -60 bps
G at 2Q17: -120bps
G at 1Q17: -150bps</t>
        </r>
      </text>
    </comment>
    <comment ref="AN8" authorId="2">
      <text>
        <r>
          <rPr>
            <sz val="9"/>
            <color indexed="81"/>
            <rFont val="Tahoma"/>
            <family val="2"/>
          </rPr>
          <t>G at F1Q18: +200 bps
G at 4Q17: +150 bps</t>
        </r>
      </text>
    </comment>
    <comment ref="X9" authorId="0">
      <text>
        <r>
          <rPr>
            <b/>
            <sz val="9"/>
            <color indexed="81"/>
            <rFont val="Tahoma"/>
            <family val="2"/>
          </rPr>
          <t>Doctor, Bob (Research):</t>
        </r>
        <r>
          <rPr>
            <sz val="9"/>
            <color indexed="81"/>
            <rFont val="Tahoma"/>
            <family val="2"/>
          </rPr>
          <t xml:space="preserve">
-0.9% from VZ, -0.6% acquisition/sale, -2.3% from GTM chnages</t>
        </r>
      </text>
    </comment>
    <comment ref="Y9" authorId="0">
      <text>
        <r>
          <rPr>
            <b/>
            <sz val="9"/>
            <color indexed="81"/>
            <rFont val="Tahoma"/>
            <family val="2"/>
          </rPr>
          <t>Doctor, Bob (Research):</t>
        </r>
        <r>
          <rPr>
            <sz val="9"/>
            <color indexed="81"/>
            <rFont val="Tahoma"/>
            <family val="2"/>
          </rPr>
          <t xml:space="preserve">
VZ -0.2%, +0.7% from achqusitions net of divestitures; -60 bps of GTM</t>
        </r>
      </text>
    </comment>
    <comment ref="Z9" authorId="0">
      <text>
        <r>
          <rPr>
            <b/>
            <sz val="9"/>
            <color indexed="81"/>
            <rFont val="Tahoma"/>
            <family val="2"/>
          </rPr>
          <t>Doctor, Bob (Research):</t>
        </r>
        <r>
          <rPr>
            <sz val="9"/>
            <color indexed="81"/>
            <rFont val="Tahoma"/>
            <family val="2"/>
          </rPr>
          <t xml:space="preserve">
-1.8% from VZ, -2% acquisition/sale, -2.4% from GTM chnages</t>
        </r>
      </text>
    </comment>
    <comment ref="AA9" authorId="0">
      <text>
        <r>
          <rPr>
            <b/>
            <sz val="9"/>
            <color indexed="81"/>
            <rFont val="Tahoma"/>
            <family val="2"/>
          </rPr>
          <t>Doctor, Bob (Research):</t>
        </r>
        <r>
          <rPr>
            <sz val="9"/>
            <color indexed="81"/>
            <rFont val="Tahoma"/>
            <family val="2"/>
          </rPr>
          <t xml:space="preserve">
-2.2 VZ, -1.7% industrial exit, -1.7% GTM</t>
        </r>
      </text>
    </comment>
    <comment ref="AD9" authorId="0">
      <text>
        <r>
          <rPr>
            <b/>
            <sz val="9"/>
            <color indexed="81"/>
            <rFont val="Tahoma"/>
            <family val="2"/>
          </rPr>
          <t>Doctor, Bob (Research):</t>
        </r>
        <r>
          <rPr>
            <sz val="9"/>
            <color indexed="81"/>
            <rFont val="Tahoma"/>
            <family val="2"/>
          </rPr>
          <t xml:space="preserve">
VZ/GTM/Industrial sale</t>
        </r>
      </text>
    </comment>
    <comment ref="AI9" authorId="1">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+60bps
G at 1Q17: +50bps</t>
        </r>
      </text>
    </comment>
    <comment ref="AN9" authorId="2">
      <text>
        <r>
          <rPr>
            <sz val="9"/>
            <color indexed="81"/>
            <rFont val="Tahoma"/>
            <family val="2"/>
          </rPr>
          <t xml:space="preserve">G at F1Q18: </t>
        </r>
        <r>
          <rPr>
            <b/>
            <sz val="9"/>
            <color indexed="81"/>
            <rFont val="Tahoma"/>
            <family val="2"/>
          </rPr>
          <t>R</t>
        </r>
        <r>
          <rPr>
            <sz val="9"/>
            <color indexed="81"/>
            <rFont val="Tahoma"/>
            <family val="2"/>
          </rPr>
          <t xml:space="preserve">
G at F4Q17: -50 bps from Playtex</t>
        </r>
      </text>
    </comment>
    <comment ref="V11" authorId="0">
      <text>
        <r>
          <rPr>
            <b/>
            <sz val="9"/>
            <color indexed="81"/>
            <rFont val="Tahoma"/>
            <family val="2"/>
          </rPr>
          <t>Doctor, Bob (Research):</t>
        </r>
        <r>
          <rPr>
            <sz val="9"/>
            <color indexed="81"/>
            <rFont val="Tahoma"/>
            <family val="2"/>
          </rPr>
          <t xml:space="preserve">
edgewell 8K</t>
        </r>
      </text>
    </comment>
    <comment ref="AK16" authorId="1">
      <text>
        <r>
          <rPr>
            <b/>
            <sz val="9"/>
            <color indexed="81"/>
            <rFont val="Tahoma"/>
            <family val="2"/>
          </rPr>
          <t>Falorni, Filippo (Research):</t>
        </r>
        <r>
          <rPr>
            <sz val="9"/>
            <color indexed="81"/>
            <rFont val="Tahoma"/>
            <family val="2"/>
          </rPr>
          <t xml:space="preserve">
G at F1Q18 (call): GM back in the 50% range starting in Q2</t>
        </r>
      </text>
    </comment>
    <comment ref="AI17" authorId="1">
      <text>
        <r>
          <rPr>
            <b/>
            <sz val="9"/>
            <color indexed="81"/>
            <rFont val="Tahoma"/>
            <family val="2"/>
          </rPr>
          <t>Falorni, Filippo (Research):</t>
        </r>
        <r>
          <rPr>
            <sz val="9"/>
            <color indexed="81"/>
            <rFont val="Tahoma"/>
            <family val="2"/>
          </rPr>
          <t xml:space="preserve">
1Q call: Not a target on GM, focused on OM expansion </t>
        </r>
      </text>
    </comment>
    <comment ref="AN17" authorId="1">
      <text>
        <r>
          <rPr>
            <b/>
            <sz val="9"/>
            <color indexed="81"/>
            <rFont val="Tahoma"/>
            <family val="2"/>
          </rPr>
          <t>Falorni, Filippo (Research):</t>
        </r>
        <r>
          <rPr>
            <sz val="9"/>
            <color indexed="81"/>
            <rFont val="Tahoma"/>
            <family val="2"/>
          </rPr>
          <t xml:space="preserve">
G at F1Q18 (call): "Relatively flat yoy"</t>
        </r>
      </text>
    </comment>
    <comment ref="J20" authorId="0">
      <text>
        <r>
          <rPr>
            <b/>
            <sz val="9"/>
            <color indexed="81"/>
            <rFont val="Tahoma"/>
            <family val="2"/>
          </rPr>
          <t>Doctor, Bob (Research):</t>
        </r>
        <r>
          <rPr>
            <sz val="9"/>
            <color indexed="81"/>
            <rFont val="Tahoma"/>
            <family val="2"/>
          </rPr>
          <t xml:space="preserve">
per presentation</t>
        </r>
      </text>
    </comment>
    <comment ref="O20" authorId="0">
      <text>
        <r>
          <rPr>
            <b/>
            <sz val="9"/>
            <color indexed="81"/>
            <rFont val="Tahoma"/>
            <family val="2"/>
          </rPr>
          <t>Doctor, Bob (Research):</t>
        </r>
        <r>
          <rPr>
            <sz val="9"/>
            <color indexed="81"/>
            <rFont val="Tahoma"/>
            <family val="2"/>
          </rPr>
          <t xml:space="preserve">
per presentation</t>
        </r>
      </text>
    </comment>
    <comment ref="X20" authorId="0">
      <text>
        <r>
          <rPr>
            <b/>
            <sz val="9"/>
            <color indexed="81"/>
            <rFont val="Tahoma"/>
            <family val="2"/>
          </rPr>
          <t>Doctor, Bob (Research):</t>
        </r>
        <r>
          <rPr>
            <sz val="9"/>
            <color indexed="81"/>
            <rFont val="Tahoma"/>
            <family val="2"/>
          </rPr>
          <t xml:space="preserve">
16.7% incl amort</t>
        </r>
      </text>
    </comment>
    <comment ref="AD20" authorId="0">
      <text>
        <r>
          <rPr>
            <b/>
            <sz val="9"/>
            <color indexed="81"/>
            <rFont val="Tahoma"/>
            <family val="2"/>
          </rPr>
          <t>Doctor, Bob (Research):</t>
        </r>
        <r>
          <rPr>
            <sz val="9"/>
            <color indexed="81"/>
            <rFont val="Tahoma"/>
            <family val="2"/>
          </rPr>
          <t xml:space="preserve">
high end of 15-16% ex 60 bps of amorrt</t>
        </r>
      </text>
    </comment>
    <comment ref="AI20" authorId="0">
      <text>
        <r>
          <rPr>
            <b/>
            <sz val="9"/>
            <color indexed="81"/>
            <rFont val="Tahoma"/>
            <family val="2"/>
          </rPr>
          <t>Doctor, Bob (Research):</t>
        </r>
        <r>
          <rPr>
            <sz val="9"/>
            <color indexed="81"/>
            <rFont val="Tahoma"/>
            <family val="2"/>
          </rPr>
          <t xml:space="preserve">
high end of 15-16% ex 60 bps of amorrt</t>
        </r>
      </text>
    </comment>
    <comment ref="V24" authorId="0">
      <text>
        <r>
          <rPr>
            <b/>
            <sz val="9"/>
            <color indexed="81"/>
            <rFont val="Tahoma"/>
            <family val="2"/>
          </rPr>
          <t>Doctor, Bob (Research):</t>
        </r>
        <r>
          <rPr>
            <sz val="9"/>
            <color indexed="81"/>
            <rFont val="Tahoma"/>
            <family val="2"/>
          </rPr>
          <t xml:space="preserve">
edgewell 8K</t>
        </r>
      </text>
    </comment>
    <comment ref="J25" authorId="0">
      <text>
        <r>
          <rPr>
            <b/>
            <sz val="9"/>
            <color indexed="81"/>
            <rFont val="Tahoma"/>
            <family val="2"/>
          </rPr>
          <t>Doctor, Bob (Research):</t>
        </r>
        <r>
          <rPr>
            <sz val="9"/>
            <color indexed="81"/>
            <rFont val="Tahoma"/>
            <family val="2"/>
          </rPr>
          <t xml:space="preserve">
per presentation</t>
        </r>
      </text>
    </comment>
    <comment ref="O25" authorId="0">
      <text>
        <r>
          <rPr>
            <b/>
            <sz val="9"/>
            <color indexed="81"/>
            <rFont val="Tahoma"/>
            <family val="2"/>
          </rPr>
          <t>Doctor, Bob (Research):</t>
        </r>
        <r>
          <rPr>
            <sz val="9"/>
            <color indexed="81"/>
            <rFont val="Tahoma"/>
            <family val="2"/>
          </rPr>
          <t xml:space="preserve">
per presentation</t>
        </r>
      </text>
    </comment>
    <comment ref="X25" authorId="0">
      <text>
        <r>
          <rPr>
            <b/>
            <sz val="9"/>
            <color indexed="81"/>
            <rFont val="Tahoma"/>
            <family val="2"/>
          </rPr>
          <t>Doctor, Bob (Research):</t>
        </r>
        <r>
          <rPr>
            <sz val="9"/>
            <color indexed="81"/>
            <rFont val="Tahoma"/>
            <family val="2"/>
          </rPr>
          <t xml:space="preserve">
14.5-15%</t>
        </r>
      </text>
    </comment>
    <comment ref="AC25" authorId="0">
      <text>
        <r>
          <rPr>
            <b/>
            <sz val="9"/>
            <color indexed="81"/>
            <rFont val="Tahoma"/>
            <family val="2"/>
          </rPr>
          <t>Doctor, Bob (Research):</t>
        </r>
        <r>
          <rPr>
            <sz val="9"/>
            <color indexed="81"/>
            <rFont val="Tahoma"/>
            <family val="2"/>
          </rPr>
          <t xml:space="preserve">
</t>
        </r>
      </text>
    </comment>
    <comment ref="AD25" authorId="0">
      <text>
        <r>
          <rPr>
            <b/>
            <sz val="9"/>
            <color indexed="81"/>
            <rFont val="Tahoma"/>
            <family val="2"/>
          </rPr>
          <t>Doctor, Bob (Research):</t>
        </r>
        <r>
          <rPr>
            <sz val="9"/>
            <color indexed="81"/>
            <rFont val="Tahoma"/>
            <family val="2"/>
          </rPr>
          <t xml:space="preserve">
14-15% of sales</t>
        </r>
      </text>
    </comment>
    <comment ref="AE26" authorId="3">
      <text>
        <r>
          <rPr>
            <b/>
            <sz val="9"/>
            <color indexed="81"/>
            <rFont val="Tahoma"/>
            <family val="2"/>
          </rPr>
          <t>Hoffman, Brandon (Research):</t>
        </r>
        <r>
          <rPr>
            <sz val="9"/>
            <color indexed="81"/>
            <rFont val="Tahoma"/>
            <family val="2"/>
          </rPr>
          <t xml:space="preserve">
higher… headwind from product launches to drive profit lower for qtr</t>
        </r>
      </text>
    </comment>
    <comment ref="AF26" authorId="3">
      <text>
        <r>
          <rPr>
            <b/>
            <sz val="9"/>
            <color indexed="81"/>
            <rFont val="Tahoma"/>
            <family val="2"/>
          </rPr>
          <t>Hoffman, Brandon (Research):</t>
        </r>
        <r>
          <rPr>
            <sz val="9"/>
            <color indexed="81"/>
            <rFont val="Tahoma"/>
            <family val="2"/>
          </rPr>
          <t xml:space="preserve">
1Q: timing of A&amp;P and trade spend, higher spend again for product launches</t>
        </r>
      </text>
    </comment>
    <comment ref="AD31" authorId="0">
      <text>
        <r>
          <rPr>
            <b/>
            <sz val="9"/>
            <color indexed="81"/>
            <rFont val="Tahoma"/>
            <family val="2"/>
          </rPr>
          <t>Doctor, Bob (Research):</t>
        </r>
        <r>
          <rPr>
            <sz val="9"/>
            <color indexed="81"/>
            <rFont val="Tahoma"/>
            <family val="2"/>
          </rPr>
          <t xml:space="preserve">
inline</t>
        </r>
      </text>
    </comment>
    <comment ref="AI45" authorId="1">
      <text>
        <r>
          <rPr>
            <b/>
            <sz val="9"/>
            <color indexed="81"/>
            <rFont val="Tahoma"/>
            <family val="2"/>
          </rPr>
          <t>Falorni, Filippo (Research):</t>
        </r>
        <r>
          <rPr>
            <sz val="9"/>
            <color indexed="81"/>
            <rFont val="Tahoma"/>
            <family val="2"/>
          </rPr>
          <t xml:space="preserve">
G at 3Q17: +50-70 bps
G at 2Q17: </t>
        </r>
        <r>
          <rPr>
            <b/>
            <sz val="9"/>
            <color indexed="81"/>
            <rFont val="Tahoma"/>
            <family val="2"/>
          </rPr>
          <t xml:space="preserve">R
</t>
        </r>
        <r>
          <rPr>
            <sz val="9"/>
            <color indexed="81"/>
            <rFont val="Tahoma"/>
            <family val="2"/>
          </rPr>
          <t>G at 1Q17: +50bps</t>
        </r>
      </text>
    </comment>
    <comment ref="AN45" authorId="1">
      <text>
        <r>
          <rPr>
            <b/>
            <sz val="9"/>
            <color indexed="81"/>
            <rFont val="Tahoma"/>
            <family val="2"/>
          </rPr>
          <t xml:space="preserve">Falorni, Filippo (Research):
</t>
        </r>
        <r>
          <rPr>
            <sz val="9"/>
            <color indexed="81"/>
            <rFont val="Tahoma"/>
            <family val="2"/>
          </rPr>
          <t>G at F1Q18: Flat</t>
        </r>
        <r>
          <rPr>
            <b/>
            <sz val="9"/>
            <color indexed="81"/>
            <rFont val="Tahoma"/>
            <family val="2"/>
          </rPr>
          <t xml:space="preserve">
</t>
        </r>
        <r>
          <rPr>
            <sz val="9"/>
            <color indexed="81"/>
            <rFont val="Tahoma"/>
            <family val="2"/>
          </rPr>
          <t xml:space="preserve">G at F4Q17: +20-25bps
</t>
        </r>
      </text>
    </comment>
    <comment ref="AS45" authorId="1">
      <text>
        <r>
          <rPr>
            <b/>
            <sz val="9"/>
            <color indexed="81"/>
            <rFont val="Tahoma"/>
            <family val="2"/>
          </rPr>
          <t>Falorni, Filippo (Research):</t>
        </r>
        <r>
          <rPr>
            <sz val="9"/>
            <color indexed="81"/>
            <rFont val="Tahoma"/>
            <family val="2"/>
          </rPr>
          <t xml:space="preserve">
G at 2Q17 (call): +50bps per year LT algorithm </t>
        </r>
      </text>
    </comment>
    <comment ref="AD48" authorId="0">
      <text>
        <r>
          <rPr>
            <b/>
            <sz val="9"/>
            <color indexed="81"/>
            <rFont val="Tahoma"/>
            <family val="2"/>
          </rPr>
          <t>Doctor, Bob (Research):</t>
        </r>
        <r>
          <rPr>
            <sz val="9"/>
            <color indexed="81"/>
            <rFont val="Tahoma"/>
            <family val="2"/>
          </rPr>
          <t xml:space="preserve">
97-99</t>
        </r>
      </text>
    </comment>
    <comment ref="X49" authorId="0">
      <text>
        <r>
          <rPr>
            <b/>
            <sz val="9"/>
            <color indexed="81"/>
            <rFont val="Tahoma"/>
            <family val="2"/>
          </rPr>
          <t>Doctor, Bob (Research):</t>
        </r>
        <r>
          <rPr>
            <sz val="9"/>
            <color indexed="81"/>
            <rFont val="Tahoma"/>
            <family val="2"/>
          </rPr>
          <t xml:space="preserve">
ENR includes Interst income</t>
        </r>
      </text>
    </comment>
    <comment ref="Y49" authorId="0">
      <text>
        <r>
          <rPr>
            <b/>
            <sz val="9"/>
            <color indexed="81"/>
            <rFont val="Tahoma"/>
            <family val="2"/>
          </rPr>
          <t>Doctor, Bob (Research):</t>
        </r>
        <r>
          <rPr>
            <sz val="9"/>
            <color indexed="81"/>
            <rFont val="Tahoma"/>
            <family val="2"/>
          </rPr>
          <t xml:space="preserve">
excludes other income</t>
        </r>
      </text>
    </comment>
    <comment ref="AD49" authorId="0">
      <text>
        <r>
          <rPr>
            <b/>
            <sz val="9"/>
            <color indexed="81"/>
            <rFont val="Tahoma"/>
            <family val="2"/>
          </rPr>
          <t>Doctor, Bob (Research):</t>
        </r>
        <r>
          <rPr>
            <sz val="9"/>
            <color indexed="81"/>
            <rFont val="Tahoma"/>
            <family val="2"/>
          </rPr>
          <t xml:space="preserve">
440-450...includes: $10-$15 million negative currency impact, international go-to-market impacts, dis-synergies, the year over year impact of Venezuela and Industrial, and restructuring savings.</t>
        </r>
      </text>
    </comment>
    <comment ref="AF53" authorId="1">
      <text>
        <r>
          <rPr>
            <b/>
            <sz val="9"/>
            <color indexed="81"/>
            <rFont val="Tahoma"/>
            <family val="2"/>
          </rPr>
          <t>Falorni, Filippo (Research):</t>
        </r>
        <r>
          <rPr>
            <sz val="9"/>
            <color indexed="81"/>
            <rFont val="Tahoma"/>
            <family val="2"/>
          </rPr>
          <t xml:space="preserve">
$6.6M benefit from foreign currency exchange contract gains in the quarter and revaluation gains on nonfunctional currency balance sheet
exposures</t>
        </r>
      </text>
    </comment>
    <comment ref="AI58" authorId="1">
      <text>
        <r>
          <rPr>
            <b/>
            <sz val="9"/>
            <color indexed="81"/>
            <rFont val="Tahoma"/>
            <family val="2"/>
          </rPr>
          <t>Falorni, Filippo (Research):</t>
        </r>
        <r>
          <rPr>
            <sz val="9"/>
            <color indexed="81"/>
            <rFont val="Tahoma"/>
            <family val="2"/>
          </rPr>
          <t xml:space="preserve">
G at 3Q17: 24-25%
G at 2Q17: 26-27%
G at 1Q17: 27-28%</t>
        </r>
      </text>
    </comment>
    <comment ref="AN58" authorId="1">
      <text>
        <r>
          <rPr>
            <b/>
            <sz val="9"/>
            <color indexed="81"/>
            <rFont val="Tahoma"/>
            <family val="2"/>
          </rPr>
          <t>Falorni, Filippo (Research):</t>
        </r>
        <r>
          <rPr>
            <sz val="9"/>
            <color indexed="81"/>
            <rFont val="Tahoma"/>
            <family val="2"/>
          </rPr>
          <t xml:space="preserve">
G at F1Q18: 22-24%
G at F4Q17: 24-26%</t>
        </r>
      </text>
    </comment>
    <comment ref="AD64" authorId="0">
      <text>
        <r>
          <rPr>
            <b/>
            <sz val="9"/>
            <color indexed="81"/>
            <rFont val="Tahoma"/>
            <family val="2"/>
          </rPr>
          <t>Doctor, Bob (Research):</t>
        </r>
        <r>
          <rPr>
            <sz val="9"/>
            <color indexed="81"/>
            <rFont val="Tahoma"/>
            <family val="2"/>
          </rPr>
          <t xml:space="preserve">
3.45-3.60</t>
        </r>
      </text>
    </comment>
    <comment ref="AI64" authorId="1">
      <text>
        <r>
          <rPr>
            <b/>
            <sz val="9"/>
            <color indexed="81"/>
            <rFont val="Tahoma"/>
            <family val="2"/>
          </rPr>
          <t>Falorni, Filippo (Research):</t>
        </r>
        <r>
          <rPr>
            <sz val="9"/>
            <color indexed="81"/>
            <rFont val="Tahoma"/>
            <family val="2"/>
          </rPr>
          <t xml:space="preserve">
G at 3Q17: $3.90-$4.05
G at 2Q17: </t>
        </r>
        <r>
          <rPr>
            <b/>
            <sz val="9"/>
            <color indexed="81"/>
            <rFont val="Tahoma"/>
            <family val="2"/>
          </rPr>
          <t>R</t>
        </r>
        <r>
          <rPr>
            <sz val="9"/>
            <color indexed="81"/>
            <rFont val="Tahoma"/>
            <family val="2"/>
          </rPr>
          <t xml:space="preserve">
G at 1Q17: $3.80-$4.00</t>
        </r>
      </text>
    </comment>
    <comment ref="AK64" authorId="1">
      <text>
        <r>
          <rPr>
            <b/>
            <sz val="9"/>
            <color indexed="81"/>
            <rFont val="Tahoma"/>
            <family val="2"/>
          </rPr>
          <t>Falorni, Filippo (Research):</t>
        </r>
        <r>
          <rPr>
            <sz val="9"/>
            <color indexed="81"/>
            <rFont val="Tahoma"/>
            <family val="2"/>
          </rPr>
          <t xml:space="preserve">
G at F1Q18 (call): Slightly lower than 40%, implies ~$1.40 at the midpoint (at 40%), or ~$1.20 at ~35%
G at FQ417 (call): we're currently estimating we will deliver approximately 40% of our 2018 adjusted EPS in the first half,</t>
        </r>
      </text>
    </comment>
    <comment ref="AN64" authorId="1">
      <text>
        <r>
          <rPr>
            <b/>
            <sz val="9"/>
            <color indexed="81"/>
            <rFont val="Tahoma"/>
            <family val="2"/>
          </rPr>
          <t>Falorni, Filippo (Research):</t>
        </r>
        <r>
          <rPr>
            <sz val="9"/>
            <color indexed="81"/>
            <rFont val="Tahoma"/>
            <family val="2"/>
          </rPr>
          <t xml:space="preserve">
G at F1Q18: $3.90-$4.10 (tax benefit +10 cents)
G at F4Q17: $3.80-$4.00</t>
        </r>
      </text>
    </comment>
    <comment ref="AD67" authorId="0">
      <text>
        <r>
          <rPr>
            <b/>
            <sz val="9"/>
            <color indexed="81"/>
            <rFont val="Tahoma"/>
            <family val="2"/>
          </rPr>
          <t>Doctor, Bob (Research):</t>
        </r>
        <r>
          <rPr>
            <sz val="9"/>
            <color indexed="81"/>
            <rFont val="Tahoma"/>
            <family val="2"/>
          </rPr>
          <t xml:space="preserve">
40-50M in additional restructuring costs in 16/17</t>
        </r>
      </text>
    </comment>
    <comment ref="AJ69" authorId="1">
      <text>
        <r>
          <rPr>
            <sz val="9"/>
            <color indexed="81"/>
            <rFont val="Tahoma"/>
            <family val="2"/>
          </rPr>
          <t>$15.9M gain on sale of Playtex gloves
-$20.5 income tax charge</t>
        </r>
      </text>
    </comment>
    <comment ref="AN87" authorId="1">
      <text>
        <r>
          <rPr>
            <sz val="9"/>
            <color indexed="81"/>
            <rFont val="Tahoma"/>
            <family val="2"/>
          </rPr>
          <t>F1Q18: 10M share repurchase authorization</t>
        </r>
      </text>
    </comment>
    <comment ref="T122" authorId="0">
      <text>
        <r>
          <rPr>
            <b/>
            <sz val="9"/>
            <color indexed="81"/>
            <rFont val="Tahoma"/>
            <family val="2"/>
          </rPr>
          <t>Doctor, Bob (Research):</t>
        </r>
        <r>
          <rPr>
            <sz val="9"/>
            <color indexed="81"/>
            <rFont val="Tahoma"/>
            <family val="2"/>
          </rPr>
          <t xml:space="preserve">
plug</t>
        </r>
      </text>
    </comment>
    <comment ref="AI165" authorId="3">
      <text>
        <r>
          <rPr>
            <b/>
            <sz val="9"/>
            <color indexed="81"/>
            <rFont val="Tahoma"/>
            <family val="2"/>
          </rPr>
          <t>Hoffman, Brandon (Research):</t>
        </r>
        <r>
          <rPr>
            <sz val="9"/>
            <color indexed="81"/>
            <rFont val="Tahoma"/>
            <family val="2"/>
          </rPr>
          <t xml:space="preserve">
exceed 100% of net earnings</t>
        </r>
      </text>
    </comment>
    <comment ref="AN165" authorId="1">
      <text>
        <r>
          <rPr>
            <b/>
            <sz val="9"/>
            <color indexed="81"/>
            <rFont val="Tahoma"/>
            <family val="2"/>
          </rPr>
          <t>Falorni, Filippo (Research):</t>
        </r>
        <r>
          <rPr>
            <sz val="9"/>
            <color indexed="81"/>
            <rFont val="Tahoma"/>
            <family val="2"/>
          </rPr>
          <t xml:space="preserve">
G at F1Q18: </t>
        </r>
        <r>
          <rPr>
            <b/>
            <sz val="9"/>
            <color indexed="81"/>
            <rFont val="Tahoma"/>
            <family val="2"/>
          </rPr>
          <t>R</t>
        </r>
        <r>
          <rPr>
            <sz val="9"/>
            <color indexed="81"/>
            <rFont val="Tahoma"/>
            <family val="2"/>
          </rPr>
          <t xml:space="preserve">
G at F4Q17: above 100% of net earnings</t>
        </r>
      </text>
    </comment>
    <comment ref="Y182" authorId="0">
      <text>
        <r>
          <rPr>
            <b/>
            <sz val="9"/>
            <color indexed="81"/>
            <rFont val="Tahoma"/>
            <family val="2"/>
          </rPr>
          <t>Doctor, Bob (Research):</t>
        </r>
        <r>
          <rPr>
            <sz val="9"/>
            <color indexed="81"/>
            <rFont val="Tahoma"/>
            <family val="2"/>
          </rPr>
          <t xml:space="preserve">
70M in 15</t>
        </r>
      </text>
    </comment>
  </commentList>
</comments>
</file>

<file path=xl/comments2.xml><?xml version="1.0" encoding="utf-8"?>
<comments xmlns="http://schemas.openxmlformats.org/spreadsheetml/2006/main">
  <authors>
    <author>Falorni, Filippo (Research)</author>
    <author>Rotondi, Scott (Research)</author>
  </authors>
  <commentList>
    <comment ref="AK5" authorId="0">
      <text>
        <r>
          <rPr>
            <b/>
            <sz val="9"/>
            <color indexed="81"/>
            <rFont val="Tahoma"/>
            <family val="2"/>
          </rPr>
          <t>Falorni, Filippo (Research):</t>
        </r>
        <r>
          <rPr>
            <sz val="9"/>
            <color indexed="81"/>
            <rFont val="Tahoma"/>
            <family val="2"/>
          </rPr>
          <t xml:space="preserve">
G at F1Q18 (IR): Flat</t>
        </r>
      </text>
    </comment>
    <comment ref="AK12" authorId="0">
      <text>
        <r>
          <rPr>
            <b/>
            <sz val="9"/>
            <color indexed="81"/>
            <rFont val="Tahoma"/>
            <family val="2"/>
          </rPr>
          <t>Falorni, Filippo (Research):</t>
        </r>
        <r>
          <rPr>
            <sz val="9"/>
            <color indexed="81"/>
            <rFont val="Tahoma"/>
            <family val="2"/>
          </rPr>
          <t xml:space="preserve">
G at F1Q18 (IR): Growth in Wet Shave</t>
        </r>
      </text>
    </comment>
    <comment ref="AN12" authorId="0">
      <text>
        <r>
          <rPr>
            <b/>
            <sz val="9"/>
            <color indexed="81"/>
            <rFont val="Tahoma"/>
            <family val="2"/>
          </rPr>
          <t>Falorni, Filippo (Research):</t>
        </r>
        <r>
          <rPr>
            <sz val="9"/>
            <color indexed="81"/>
            <rFont val="Tahoma"/>
            <family val="2"/>
          </rPr>
          <t xml:space="preserve">
G at F1Q18 (call); </t>
        </r>
        <r>
          <rPr>
            <b/>
            <sz val="9"/>
            <color indexed="81"/>
            <rFont val="Tahoma"/>
            <family val="2"/>
          </rPr>
          <t>R</t>
        </r>
        <r>
          <rPr>
            <sz val="9"/>
            <color indexed="81"/>
            <rFont val="Tahoma"/>
            <family val="2"/>
          </rPr>
          <t xml:space="preserve">
G at F4Q17 (call): "relatively flat"</t>
        </r>
      </text>
    </comment>
    <comment ref="AF19" authorId="0">
      <text>
        <r>
          <rPr>
            <b/>
            <sz val="9"/>
            <color indexed="81"/>
            <rFont val="Tahoma"/>
            <family val="2"/>
          </rPr>
          <t>Falorni, Filippo (Research):</t>
        </r>
        <r>
          <rPr>
            <sz val="9"/>
            <color indexed="81"/>
            <rFont val="Tahoma"/>
            <family val="2"/>
          </rPr>
          <t xml:space="preserve">
$7-$8M of shipment timing benefit in NA Sun and Skin Care</t>
        </r>
      </text>
    </comment>
    <comment ref="AK19" authorId="0">
      <text>
        <r>
          <rPr>
            <b/>
            <sz val="9"/>
            <color indexed="81"/>
            <rFont val="Tahoma"/>
            <family val="2"/>
          </rPr>
          <t>Falorni, Filippo (Research):</t>
        </r>
        <r>
          <rPr>
            <sz val="9"/>
            <color indexed="81"/>
            <rFont val="Tahoma"/>
            <family val="2"/>
          </rPr>
          <t xml:space="preserve">
G at F1Q18 (IR): Flattish to slightly down in Sun and Skin Care</t>
        </r>
      </text>
    </comment>
    <comment ref="AN19" authorId="0">
      <text>
        <r>
          <rPr>
            <b/>
            <sz val="9"/>
            <color indexed="81"/>
            <rFont val="Tahoma"/>
            <family val="2"/>
          </rPr>
          <t>Falorni, Filippo (Research):</t>
        </r>
        <r>
          <rPr>
            <sz val="9"/>
            <color indexed="81"/>
            <rFont val="Tahoma"/>
            <family val="2"/>
          </rPr>
          <t xml:space="preserve">
G at F1Q18 (call): </t>
        </r>
        <r>
          <rPr>
            <b/>
            <sz val="9"/>
            <color indexed="81"/>
            <rFont val="Tahoma"/>
            <family val="2"/>
          </rPr>
          <t>R</t>
        </r>
        <r>
          <rPr>
            <sz val="9"/>
            <color indexed="81"/>
            <rFont val="Tahoma"/>
            <family val="2"/>
          </rPr>
          <t xml:space="preserve">
G at F4Q17 (call): +LSD-MSD%</t>
        </r>
      </text>
    </comment>
    <comment ref="AK21" authorId="0">
      <text>
        <r>
          <rPr>
            <b/>
            <sz val="9"/>
            <color indexed="81"/>
            <rFont val="Tahoma"/>
            <family val="2"/>
          </rPr>
          <t>Falorni, Filippo (Research):</t>
        </r>
        <r>
          <rPr>
            <sz val="9"/>
            <color indexed="81"/>
            <rFont val="Tahoma"/>
            <family val="2"/>
          </rPr>
          <t xml:space="preserve">
Playtex gloves divestiture</t>
        </r>
      </text>
    </comment>
    <comment ref="AL21" authorId="0">
      <text>
        <r>
          <rPr>
            <b/>
            <sz val="9"/>
            <color indexed="81"/>
            <rFont val="Tahoma"/>
            <family val="2"/>
          </rPr>
          <t>Falorni, Filippo (Research):</t>
        </r>
        <r>
          <rPr>
            <sz val="9"/>
            <color indexed="81"/>
            <rFont val="Tahoma"/>
            <family val="2"/>
          </rPr>
          <t xml:space="preserve">
Playtex gloves divestiture</t>
        </r>
      </text>
    </comment>
    <comment ref="AM21" authorId="0">
      <text>
        <r>
          <rPr>
            <b/>
            <sz val="9"/>
            <color indexed="81"/>
            <rFont val="Tahoma"/>
            <family val="2"/>
          </rPr>
          <t>Falorni, Filippo (Research):</t>
        </r>
        <r>
          <rPr>
            <sz val="9"/>
            <color indexed="81"/>
            <rFont val="Tahoma"/>
            <family val="2"/>
          </rPr>
          <t xml:space="preserve">
Playtex gloves divestiture</t>
        </r>
      </text>
    </comment>
    <comment ref="AN26" authorId="0">
      <text>
        <r>
          <rPr>
            <b/>
            <sz val="9"/>
            <color indexed="81"/>
            <rFont val="Tahoma"/>
            <family val="2"/>
          </rPr>
          <t>Falorni, Filippo (Research):</t>
        </r>
        <r>
          <rPr>
            <sz val="9"/>
            <color indexed="81"/>
            <rFont val="Tahoma"/>
            <family val="2"/>
          </rPr>
          <t xml:space="preserve">
G at F4Q17 (call): -MSD% heightened competitive pressures in feminine care will continue to negatively impact net sales through at least the first 3 quarters</t>
        </r>
      </text>
    </comment>
    <comment ref="S74" authorId="1">
      <text>
        <r>
          <rPr>
            <b/>
            <sz val="9"/>
            <color indexed="81"/>
            <rFont val="Tahoma"/>
            <family val="2"/>
          </rPr>
          <t>Rotondi, Scott (Research):</t>
        </r>
        <r>
          <rPr>
            <sz val="9"/>
            <color indexed="81"/>
            <rFont val="Tahoma"/>
            <family val="2"/>
          </rPr>
          <t xml:space="preserve">
Plug</t>
        </r>
      </text>
    </comment>
    <comment ref="T74" authorId="1">
      <text>
        <r>
          <rPr>
            <b/>
            <sz val="9"/>
            <color indexed="81"/>
            <rFont val="Tahoma"/>
            <family val="2"/>
          </rPr>
          <t>Rotondi, Scott (Research):</t>
        </r>
        <r>
          <rPr>
            <sz val="9"/>
            <color indexed="81"/>
            <rFont val="Tahoma"/>
            <family val="2"/>
          </rPr>
          <t xml:space="preserve">
Plug</t>
        </r>
      </text>
    </comment>
    <comment ref="U74" authorId="1">
      <text>
        <r>
          <rPr>
            <b/>
            <sz val="9"/>
            <color indexed="81"/>
            <rFont val="Tahoma"/>
            <family val="2"/>
          </rPr>
          <t>Rotondi, Scott (Research):</t>
        </r>
        <r>
          <rPr>
            <sz val="9"/>
            <color indexed="81"/>
            <rFont val="Tahoma"/>
            <family val="2"/>
          </rPr>
          <t xml:space="preserve">
Plug</t>
        </r>
      </text>
    </comment>
    <comment ref="V74" authorId="1">
      <text>
        <r>
          <rPr>
            <b/>
            <sz val="9"/>
            <color indexed="81"/>
            <rFont val="Tahoma"/>
            <family val="2"/>
          </rPr>
          <t>Rotondi, Scott (Research):</t>
        </r>
        <r>
          <rPr>
            <sz val="9"/>
            <color indexed="81"/>
            <rFont val="Tahoma"/>
            <family val="2"/>
          </rPr>
          <t xml:space="preserve">
Plug</t>
        </r>
      </text>
    </comment>
    <comment ref="W74" authorId="1">
      <text>
        <r>
          <rPr>
            <b/>
            <sz val="9"/>
            <color indexed="81"/>
            <rFont val="Tahoma"/>
            <family val="2"/>
          </rPr>
          <t>Rotondi, Scott (Research):</t>
        </r>
        <r>
          <rPr>
            <sz val="9"/>
            <color indexed="81"/>
            <rFont val="Tahoma"/>
            <family val="2"/>
          </rPr>
          <t xml:space="preserve">
plug</t>
        </r>
      </text>
    </comment>
    <comment ref="AB74" authorId="1">
      <text>
        <r>
          <rPr>
            <b/>
            <sz val="9"/>
            <color indexed="81"/>
            <rFont val="Tahoma"/>
            <family val="2"/>
          </rPr>
          <t>Rotondi, Scott (Research):</t>
        </r>
        <r>
          <rPr>
            <sz val="9"/>
            <color indexed="81"/>
            <rFont val="Tahoma"/>
            <family val="2"/>
          </rPr>
          <t xml:space="preserve">
 = general corporate and other expenses + amortization of intangibles</t>
        </r>
      </text>
    </comment>
  </commentList>
</comments>
</file>

<file path=xl/sharedStrings.xml><?xml version="1.0" encoding="utf-8"?>
<sst xmlns="http://schemas.openxmlformats.org/spreadsheetml/2006/main" count="849" uniqueCount="633">
  <si>
    <t>bob.doctor@morganstanley.com</t>
  </si>
  <si>
    <t>(212) 761 - 7250</t>
  </si>
  <si>
    <t>Bob Doctor, CFA</t>
  </si>
  <si>
    <t>dara.mohsenian@morganstanley.com</t>
  </si>
  <si>
    <t>(212) 761 - 6575</t>
  </si>
  <si>
    <t>Dara Mohsenian, CFA</t>
  </si>
  <si>
    <t xml:space="preserve">US Household Products and Beverages </t>
  </si>
  <si>
    <t>Edgewell</t>
  </si>
  <si>
    <t>Cash Conversion Cycle</t>
  </si>
  <si>
    <t>Days Payable</t>
  </si>
  <si>
    <t>Days Recievable</t>
  </si>
  <si>
    <t>Days Inventory</t>
  </si>
  <si>
    <t>ROIC</t>
  </si>
  <si>
    <t>NOPAT</t>
  </si>
  <si>
    <t>Tax Rate</t>
  </si>
  <si>
    <t>Operating Profit</t>
  </si>
  <si>
    <t>Capital Employed</t>
  </si>
  <si>
    <t>Net Debt/LTM EBITDA</t>
  </si>
  <si>
    <t>Interest Rate Cash</t>
  </si>
  <si>
    <t>Interest Rate Debt</t>
  </si>
  <si>
    <t>Net Debt</t>
  </si>
  <si>
    <t>Cash</t>
  </si>
  <si>
    <t>Total Debt</t>
  </si>
  <si>
    <t>Dividends Paid</t>
  </si>
  <si>
    <t>Other Accrued Expenses as % of Sales</t>
  </si>
  <si>
    <t>AP Days</t>
  </si>
  <si>
    <t>AP % COGS</t>
  </si>
  <si>
    <t>Other LT Assets as % Sales</t>
  </si>
  <si>
    <t>D&amp;A as % of Sales</t>
  </si>
  <si>
    <t>Depreciation % Net PPE</t>
  </si>
  <si>
    <t>Depreciation % opening PPE</t>
  </si>
  <si>
    <t>Addition to PPE as % Sales</t>
  </si>
  <si>
    <t>Capex, net of dispositions</t>
  </si>
  <si>
    <t>Other CA % Sales</t>
  </si>
  <si>
    <t>Inventory Days</t>
  </si>
  <si>
    <t>Inventories % COGS</t>
  </si>
  <si>
    <t>AR Days</t>
  </si>
  <si>
    <t>AR % of Sales</t>
  </si>
  <si>
    <t>Cash % of Sales</t>
  </si>
  <si>
    <t>Taxes % Pretax Income</t>
  </si>
  <si>
    <t>SGA % Sales</t>
  </si>
  <si>
    <t>COGS % Sales</t>
  </si>
  <si>
    <t>Ratios</t>
  </si>
  <si>
    <t>Cash Returned to Shareholders as % Available</t>
  </si>
  <si>
    <t>Cash Returned to Shareholders</t>
  </si>
  <si>
    <t>% growth</t>
  </si>
  <si>
    <t>Free Cash Flow Per Share</t>
  </si>
  <si>
    <t>Free Cash Flow (Cash Flow Oper. Less Capex)</t>
  </si>
  <si>
    <t>Cash Flow From Operations</t>
  </si>
  <si>
    <t>Cash Flow Statistics</t>
  </si>
  <si>
    <t>Cash and Cash Equivs, End</t>
  </si>
  <si>
    <t>Cash and Cash Equivs, Beg</t>
  </si>
  <si>
    <t>Net Increase (Decrease) in Cash and Cash Equivs</t>
  </si>
  <si>
    <t>Exchange Rate Effect on Cash / Other</t>
  </si>
  <si>
    <t>Cash Provided by Discontinued Operations</t>
  </si>
  <si>
    <t>Cash Used for Financing Activities</t>
  </si>
  <si>
    <t>Other</t>
  </si>
  <si>
    <t>Proceeds From Stock Options</t>
  </si>
  <si>
    <t>Purchase of Treasury Shares</t>
  </si>
  <si>
    <t xml:space="preserve">Net Payments/Proceeds on Debt </t>
  </si>
  <si>
    <t>Cash Flows from Financing Activites:</t>
  </si>
  <si>
    <t>Cash Used for Investing Activities</t>
  </si>
  <si>
    <t>Payment for Acquisitions</t>
  </si>
  <si>
    <t>Capital Expenditures</t>
  </si>
  <si>
    <t>Cash Flows  from Investing Activities:</t>
  </si>
  <si>
    <t>Cash Provided by Operations</t>
  </si>
  <si>
    <t>Other Current Assets/Liabilities</t>
  </si>
  <si>
    <t>Accounts Payable</t>
  </si>
  <si>
    <t>Inventories</t>
  </si>
  <si>
    <t>Receivables</t>
  </si>
  <si>
    <t>Changes in A/L</t>
  </si>
  <si>
    <t>Non Cash Restructuring Charges</t>
  </si>
  <si>
    <t>Depreciation and Amortization</t>
  </si>
  <si>
    <t>Adjustments:</t>
  </si>
  <si>
    <t>Net Income</t>
  </si>
  <si>
    <t>Cash Flow</t>
  </si>
  <si>
    <t>Check</t>
  </si>
  <si>
    <t>Total Liabilities &amp; SE</t>
  </si>
  <si>
    <t>Total Shareholders' Equity</t>
  </si>
  <si>
    <t>Treasury Stock</t>
  </si>
  <si>
    <t>Accumulated Other Comprehensive Income (Loss)</t>
  </si>
  <si>
    <t>Retained Earnings</t>
  </si>
  <si>
    <t>Additional Paid-In Capital</t>
  </si>
  <si>
    <t>Common Stock</t>
  </si>
  <si>
    <t>Shareholders' Equity</t>
  </si>
  <si>
    <t>Total Liabilities</t>
  </si>
  <si>
    <t>Other Liabilities</t>
  </si>
  <si>
    <t>Long-Term Debt</t>
  </si>
  <si>
    <t>Total Current Liabilities</t>
  </si>
  <si>
    <t>Accrued expenses and other current liabilities</t>
  </si>
  <si>
    <t>Current Portion of Long-Term Debt</t>
  </si>
  <si>
    <t>Short-Term Debt</t>
  </si>
  <si>
    <t>Liabilities</t>
  </si>
  <si>
    <t>Total Assets</t>
  </si>
  <si>
    <t>Other Assets</t>
  </si>
  <si>
    <t>Goodwill/Intangibles</t>
  </si>
  <si>
    <t>PP&amp;E, Net</t>
  </si>
  <si>
    <t>Total Current Assets</t>
  </si>
  <si>
    <t>Other Current Assets</t>
  </si>
  <si>
    <t>Receivables, Net</t>
  </si>
  <si>
    <t>Cash &amp; Equivalents</t>
  </si>
  <si>
    <t>Surplus Cash</t>
  </si>
  <si>
    <t>Assets</t>
  </si>
  <si>
    <t>Balance Sheet</t>
  </si>
  <si>
    <t>$ Repurchases</t>
  </si>
  <si>
    <t>Share Price</t>
  </si>
  <si>
    <t>Shares repurchased</t>
  </si>
  <si>
    <t>Average diluted shares</t>
  </si>
  <si>
    <t>Dilutive Effect of Stock Options</t>
  </si>
  <si>
    <t>Average basic shares</t>
  </si>
  <si>
    <t>Ending basic shares</t>
  </si>
  <si>
    <t>Shares Repurchased</t>
  </si>
  <si>
    <t>Shares Issued</t>
  </si>
  <si>
    <t>Beginning basic</t>
  </si>
  <si>
    <t>Share repurchases (in millions)</t>
  </si>
  <si>
    <t>Diluted Shares</t>
  </si>
  <si>
    <t>Basic Shares</t>
  </si>
  <si>
    <t>Reported Diluted EPS</t>
  </si>
  <si>
    <t>Reported Net Income</t>
  </si>
  <si>
    <t>Total One-Time Charges</t>
  </si>
  <si>
    <t>Spin-off costs</t>
  </si>
  <si>
    <t>Restructuring</t>
  </si>
  <si>
    <t>EPS % Growth</t>
  </si>
  <si>
    <t>EPS Diluted</t>
  </si>
  <si>
    <t>Taxes</t>
  </si>
  <si>
    <t>Pretax Income</t>
  </si>
  <si>
    <t>Interest Expense</t>
  </si>
  <si>
    <t>Memo Item:  EBITDA Margin</t>
  </si>
  <si>
    <t>Memo Item:  EBITDA (excluding charges)</t>
  </si>
  <si>
    <t>Memo Item:  D&amp;A</t>
  </si>
  <si>
    <t>% Growth</t>
  </si>
  <si>
    <t>Operating Margin</t>
  </si>
  <si>
    <t>Operating Income</t>
  </si>
  <si>
    <t>Total SGA</t>
  </si>
  <si>
    <t>Corporate Expense</t>
  </si>
  <si>
    <t>R&amp;D</t>
  </si>
  <si>
    <t>% of Sales Bps Change</t>
  </si>
  <si>
    <t>% of Sales</t>
  </si>
  <si>
    <t>A&amp;P</t>
  </si>
  <si>
    <t>SG&amp;A</t>
  </si>
  <si>
    <t>Gross Margin Bps Change</t>
  </si>
  <si>
    <t>Gross Margin %</t>
  </si>
  <si>
    <t>Gross Profit</t>
  </si>
  <si>
    <t>Cost of Sales</t>
  </si>
  <si>
    <t>% Acq/Div</t>
  </si>
  <si>
    <t>% FX</t>
  </si>
  <si>
    <t>% Organic Growth</t>
  </si>
  <si>
    <t>Sales</t>
  </si>
  <si>
    <t>FY2022E</t>
  </si>
  <si>
    <t>FY2021E</t>
  </si>
  <si>
    <t>FY2020E</t>
  </si>
  <si>
    <t>FY2019E</t>
  </si>
  <si>
    <t>FY2018E</t>
  </si>
  <si>
    <t>FY2017E</t>
  </si>
  <si>
    <t>FY2016E</t>
  </si>
  <si>
    <t>FY2014</t>
  </si>
  <si>
    <t>FY2013</t>
  </si>
  <si>
    <t>FY2012</t>
  </si>
  <si>
    <t>FY2011</t>
  </si>
  <si>
    <t>FY2010</t>
  </si>
  <si>
    <t>Income Statement</t>
  </si>
  <si>
    <t>Mar-17 E</t>
  </si>
  <si>
    <t>Jun-17 E</t>
  </si>
  <si>
    <t>Sep-17 E</t>
  </si>
  <si>
    <t>Dec-17 E</t>
  </si>
  <si>
    <t>Mar-18 E</t>
  </si>
  <si>
    <t>Jun-18 E</t>
  </si>
  <si>
    <t>Sep-18 E</t>
  </si>
  <si>
    <t>Dec-18 E</t>
  </si>
  <si>
    <t>Mar-19 E</t>
  </si>
  <si>
    <t>Jun-19 E</t>
  </si>
  <si>
    <t>Sep-19 E</t>
  </si>
  <si>
    <t>Dec-19 E</t>
  </si>
  <si>
    <t>Mar-20 E</t>
  </si>
  <si>
    <t>Jun-20 E</t>
  </si>
  <si>
    <t>Sep-20 E</t>
  </si>
  <si>
    <t>Dec-20 E</t>
  </si>
  <si>
    <t>Mar-21 E</t>
  </si>
  <si>
    <t>Jun-21 E</t>
  </si>
  <si>
    <t>Sep-21 E</t>
  </si>
  <si>
    <t>Dec-21 E</t>
  </si>
  <si>
    <t>Mar-22 E</t>
  </si>
  <si>
    <t>Jun-22 E</t>
  </si>
  <si>
    <t>Sep-22 E</t>
  </si>
  <si>
    <t>USD</t>
  </si>
  <si>
    <t>Unrecorded Goodwill</t>
  </si>
  <si>
    <t>ND</t>
  </si>
  <si>
    <t>Statutory Tax Rate</t>
  </si>
  <si>
    <t>Organic Sales Growth</t>
  </si>
  <si>
    <t>Currency Impact on Revenue</t>
  </si>
  <si>
    <t>Acquisitions and Disposals</t>
  </si>
  <si>
    <t>Revenue N.A.</t>
  </si>
  <si>
    <t>Revenue Europe</t>
  </si>
  <si>
    <t>Shares Outstanding</t>
  </si>
  <si>
    <t>Market Cap</t>
  </si>
  <si>
    <t>Net Issuance of Common Stock</t>
  </si>
  <si>
    <t>Currency</t>
  </si>
  <si>
    <t>Current Stock Price</t>
  </si>
  <si>
    <t>Count</t>
  </si>
  <si>
    <t>ENR.N,mscalc:sedolCodeCalc</t>
  </si>
  <si>
    <t>ENR.N,mscalc:targetPrice,,,,USD</t>
  </si>
  <si>
    <t>ENR.N,mscalc:closePriceCurrencyCalc</t>
  </si>
  <si>
    <t>2569297</t>
  </si>
  <si>
    <t>142</t>
  </si>
  <si>
    <t xml:space="preserve"> </t>
  </si>
  <si>
    <t>EPC.N</t>
  </si>
  <si>
    <t>Edgewell Personal Care</t>
  </si>
  <si>
    <t>EPC.N,mscalc:targetPrice,,,,USD</t>
  </si>
  <si>
    <t>EPC.N,mscalc:sedolCodeCalc</t>
  </si>
  <si>
    <t>EPC.N,mscalc:closePriceCurrencyCalc</t>
  </si>
  <si>
    <t>$L$2</t>
  </si>
  <si>
    <t>BX8ZSB4</t>
  </si>
  <si>
    <t>Total</t>
  </si>
  <si>
    <t>bp chg</t>
  </si>
  <si>
    <t>Net Sales</t>
  </si>
  <si>
    <t>FX</t>
  </si>
  <si>
    <t>Wet Shave</t>
  </si>
  <si>
    <t>Feminine Care</t>
  </si>
  <si>
    <t>FY2015</t>
  </si>
  <si>
    <t>Organic Growth</t>
  </si>
  <si>
    <t>Impact of Currency</t>
  </si>
  <si>
    <t>Impact of Other</t>
  </si>
  <si>
    <t>Growth</t>
  </si>
  <si>
    <t>2 Year Average</t>
  </si>
  <si>
    <t>Sun and Skin Care</t>
  </si>
  <si>
    <t>All Other</t>
  </si>
  <si>
    <t>Profit</t>
  </si>
  <si>
    <t>Corporate and Unallocated</t>
  </si>
  <si>
    <t>Expense</t>
  </si>
  <si>
    <t>Segment Operating Margin</t>
  </si>
  <si>
    <t>Segment Operating Margin (bps Change)</t>
  </si>
  <si>
    <t>Net Sales Mix</t>
  </si>
  <si>
    <t>Operating Profit Mix</t>
  </si>
  <si>
    <t>M&amp;A</t>
  </si>
  <si>
    <t>Bulldog</t>
  </si>
  <si>
    <t>Growth%</t>
  </si>
  <si>
    <t>Acc. Contr.</t>
  </si>
  <si>
    <t>FY17 11 mos = 50 bps</t>
  </si>
  <si>
    <t>FY2016</t>
  </si>
  <si>
    <t>Interest/Other Income</t>
  </si>
  <si>
    <t>Filippo Falorni, CFA</t>
  </si>
  <si>
    <t>(212) 296 - 4965</t>
  </si>
  <si>
    <t>filippo.falorni@morganstanley.com</t>
  </si>
  <si>
    <t>Scott Rotondi</t>
  </si>
  <si>
    <t>(212) 761 - 9196</t>
  </si>
  <si>
    <t>scott.rotondi@morganstanley.com</t>
  </si>
  <si>
    <t>FY2017</t>
  </si>
  <si>
    <t>2 Year Average - organic</t>
  </si>
  <si>
    <t>Acq/Div</t>
  </si>
  <si>
    <t>53</t>
  </si>
  <si>
    <t>Research</t>
  </si>
  <si>
    <t>MSA12783</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</si>
  <si>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</si>
  <si>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</si>
  <si>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</si>
  <si>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</si>
  <si>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</si>
  <si>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</si>
  <si>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</si>
  <si>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Dara Mohsenian</t>
  </si>
  <si>
    <t>Date: 19 Apr 2018</t>
  </si>
  <si>
    <t>Ticker: EPC.N</t>
  </si>
  <si>
    <t>Stock Rating: Equal-Weight</t>
  </si>
  <si>
    <t>Industry: Household &amp; Personal Care</t>
  </si>
  <si>
    <t>Industry View: In-Line</t>
  </si>
  <si>
    <t>Price as of 19 Apr 2018: 44.67</t>
  </si>
  <si>
    <t>Target Price: 49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</si>
  <si>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</si>
  <si>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</si>
  <si>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</si>
  <si>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</si>
  <si>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Edgewell Personal Care.</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</si>
  <si>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</si>
  <si>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</si>
  <si>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</si>
  <si>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</si>
  <si>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</si>
  <si>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</si>
  <si>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</si>
  <si>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</si>
  <si>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</si>
  <si>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</si>
  <si>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</si>
  <si>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</si>
  <si>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</si>
  <si>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</si>
  <si>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</si>
  <si>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</si>
  <si>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</si>
  <si>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</si>
  <si>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</si>
  <si>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</si>
  <si>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</si>
  <si>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</si>
  <si>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</si>
  <si>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</si>
  <si>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</si>
  <si>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</si>
  <si>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</si>
  <si>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</si>
  <si>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</si>
  <si>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</si>
  <si>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</si>
  <si>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</si>
  <si>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</si>
  <si>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</si>
  <si>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</si>
  <si>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</si>
  <si>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</si>
  <si>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</si>
  <si>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</si>
  <si>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</si>
  <si>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</si>
  <si>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</si>
  <si>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</si>
  <si>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</si>
  <si>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</si>
  <si>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</si>
  <si>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</si>
  <si>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</si>
  <si>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</si>
  <si>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</si>
  <si>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</si>
  <si>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</si>
  <si>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</si>
  <si>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</si>
  <si>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</si>
  <si>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</si>
  <si>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</si>
  <si>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</si>
  <si>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</si>
  <si>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</si>
  <si>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</si>
  <si>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</si>
  <si>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</si>
  <si>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</si>
  <si>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</si>
  <si>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</si>
  <si>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</si>
  <si>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</si>
  <si>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</si>
  <si>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</si>
  <si>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</si>
  <si>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</si>
  <si>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</si>
  <si>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</si>
  <si>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</si>
  <si>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</si>
  <si>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</si>
  <si>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</si>
  <si>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</si>
  <si>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</si>
  <si>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</si>
  <si>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</si>
  <si>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</si>
  <si>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</si>
  <si>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</si>
  <si>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</si>
  <si>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</si>
  <si>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</si>
  <si>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</si>
  <si>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</si>
  <si>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</si>
  <si>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</si>
  <si>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</si>
  <si>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</si>
  <si>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</si>
  <si>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</si>
  <si>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</si>
  <si>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</si>
  <si>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</si>
  <si>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</si>
  <si>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</si>
  <si>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</si>
  <si>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</si>
  <si>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</si>
  <si>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</si>
  <si>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</si>
  <si>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</si>
  <si>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</si>
  <si>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</si>
  <si>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</si>
  <si>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</si>
  <si>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</si>
  <si>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</si>
  <si>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</si>
  <si>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</si>
  <si>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</si>
  <si>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</si>
  <si>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</si>
  <si>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</si>
  <si>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</si>
  <si>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</si>
  <si>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</si>
  <si>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</si>
  <si>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</si>
  <si>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</si>
  <si>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</si>
  <si>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</si>
  <si>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</si>
  <si>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</si>
  <si>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</si>
  <si>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</si>
  <si>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</si>
  <si>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</si>
  <si>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</si>
  <si>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</si>
  <si>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</si>
  <si>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</si>
  <si>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</si>
  <si>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</si>
  <si>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</si>
  <si>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</si>
  <si>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</si>
  <si>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</si>
  <si>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</si>
  <si>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</si>
  <si>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</si>
  <si>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</si>
  <si>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</si>
  <si>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</si>
  <si>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</si>
  <si>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</si>
  <si>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</si>
  <si>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</si>
  <si>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</si>
  <si>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</si>
  <si>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</si>
  <si>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</si>
  <si>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</si>
  <si>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</si>
  <si>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</si>
  <si>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</si>
  <si>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</si>
  <si>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</si>
  <si>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</si>
  <si>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</si>
  <si>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</si>
  <si>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</si>
  <si>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</si>
  <si>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</si>
  <si>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</si>
  <si>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</si>
  <si>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</si>
  <si>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</si>
  <si>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</si>
  <si>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</si>
  <si>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</si>
  <si>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</si>
  <si>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</si>
  <si>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</si>
  <si>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</si>
  <si>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</si>
  <si>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</si>
  <si>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</si>
  <si>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</si>
  <si>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</si>
  <si>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</si>
  <si>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</si>
  <si>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</si>
  <si>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</si>
  <si>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</si>
  <si>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</si>
  <si>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</si>
  <si>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</si>
  <si>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</si>
  <si>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</si>
  <si>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</si>
  <si>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</si>
  <si>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</si>
  <si>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</si>
  <si>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</si>
  <si>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</si>
  <si>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</si>
  <si>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</si>
  <si>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</si>
  <si>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</si>
  <si>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</si>
  <si>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</si>
  <si>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</si>
  <si>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</si>
  <si>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</si>
  <si>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</si>
  <si>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</si>
  <si>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</si>
  <si>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</si>
  <si>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</si>
  <si>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</si>
  <si>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</si>
  <si>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</si>
  <si>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</si>
  <si>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</si>
  <si>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</si>
  <si>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</si>
  <si>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</si>
  <si>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</si>
  <si>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</si>
  <si>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</si>
  <si>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</si>
  <si>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</si>
  <si>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</si>
  <si>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</si>
  <si>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</si>
  <si>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</si>
  <si>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</si>
  <si>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</si>
  <si>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</si>
  <si>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</si>
  <si>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</si>
  <si>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</si>
  <si>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</si>
  <si>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</si>
  <si>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</si>
  <si>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</si>
  <si>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</si>
  <si>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Edgewell Personal Care.</t>
  </si>
  <si>
    <t>Within the last 12 months, Morgan Stanley has provided or is providing investment banking services to,</t>
  </si>
  <si>
    <t>or has an investment banking client relationship with, the following company: Edgewell Personal Care.</t>
  </si>
  <si>
    <t>Within the last 12 months, Morgan Stanley has received compensation for products and services other than</t>
  </si>
  <si>
    <t>investment banking services from Edgewell Personal Care.</t>
  </si>
  <si>
    <t>In the next 3 months, Morgan Stanley expects to receive or intends to seek compensation for investment</t>
  </si>
  <si>
    <t>banking services from Edgewell Personal Care.</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</si>
  <si>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</si>
  <si>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</si>
  <si>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</si>
  <si>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</si>
  <si>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</si>
  <si>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Dara Mohsenian,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</si>
  <si>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</si>
  <si>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</si>
  <si>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</si>
  <si>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</si>
  <si>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</si>
  <si>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</si>
  <si>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</si>
  <si>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</si>
  <si>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</si>
  <si>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</si>
  <si>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</si>
  <si>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</si>
  <si>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</si>
  <si>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</si>
  <si>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</si>
  <si>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</si>
  <si>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</si>
  <si>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</si>
  <si>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</si>
  <si>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</si>
  <si>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</si>
  <si>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</si>
  <si>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</si>
  <si>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</si>
  <si>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</si>
  <si>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</si>
  <si>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</si>
  <si>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</si>
  <si>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</si>
  <si>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</si>
  <si>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</si>
  <si>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</si>
  <si>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</si>
  <si>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</si>
  <si>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</si>
  <si>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</si>
  <si>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</si>
  <si>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</si>
  <si>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</si>
  <si>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</si>
  <si>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</si>
  <si>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</si>
  <si>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</si>
  <si>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</si>
  <si>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</si>
  <si>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</si>
  <si>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</si>
  <si>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</si>
  <si>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</si>
  <si>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</si>
  <si>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</si>
  <si>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</si>
  <si>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</si>
  <si>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</si>
  <si>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</si>
  <si>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</si>
  <si>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</si>
  <si>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</si>
  <si>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</si>
  <si>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</si>
  <si>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</si>
  <si>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</si>
  <si>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</si>
  <si>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</si>
  <si>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</si>
  <si>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</si>
  <si>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</si>
  <si>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</si>
  <si>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</si>
  <si>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</si>
  <si>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</si>
  <si>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filipf</t>
  </si>
  <si>
    <t>28035Q102</t>
  </si>
  <si>
    <t>L:\CONSUMER\STAPLES\ENR\Model\Published\Old\EPC_Model_FINAL_Post Insight.xlsm</t>
  </si>
  <si>
    <t>[BRO MSA]</t>
  </si>
  <si>
    <t>[PRODUCT MODEL]</t>
  </si>
  <si>
    <t>[EMAIL_ALERT YES]</t>
  </si>
  <si>
    <t>[DISCIPLINE Company]</t>
  </si>
  <si>
    <t>[SUPPRESSED NO]</t>
  </si>
  <si>
    <t>[DOCDAT 2018-04-19]</t>
  </si>
  <si>
    <t>[DOCTIME 12:50]</t>
  </si>
  <si>
    <t>[PSYM EPC.N(S&amp;P) (None)]</t>
  </si>
  <si>
    <t>[COU 1]</t>
  </si>
  <si>
    <t>[ANA ]</t>
  </si>
  <si>
    <t>[HL EPC.N Model]</t>
  </si>
  <si>
    <t>[IND HSENON]</t>
  </si>
  <si>
    <t>[PANA MSA12783]</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</si>
  <si>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</si>
  <si>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</si>
  <si>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</si>
  <si>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</si>
  <si>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</si>
  <si>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</si>
  <si>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</si>
  <si>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</si>
  <si>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</si>
  <si>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</si>
  <si>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</si>
  <si>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</si>
  <si>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Cover</t>
  </si>
  <si>
    <t>Financial Statements</t>
  </si>
  <si>
    <t>MW-Cache</t>
  </si>
  <si>
    <t>Segment</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</si>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</sst>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 numFmtId="167" formatCode="0.0&quot;x&quot;"/>
    <numFmt numFmtId="168" formatCode="_(* #,##0.0_);_(* \(#,##0.0\);_(* &quot;-&quot;??_);_(@_)"/>
    <numFmt numFmtId="169" formatCode="&quot;$&quot;#,##0.00"/>
    <numFmt numFmtId="170" formatCode="#,#00.0"/>
    <numFmt numFmtId="171" formatCode="0.000"/>
    <numFmt numFmtId="172" formatCode="_(* #,##0_);_(* \(#,##0\);_(* &quot;-&quot;??_);_(@_)"/>
    <numFmt numFmtId="173" formatCode="_(* #,##0.0000_);_(* \(#,##0.0000\);_(* &quot;-&quot;??_);_(@_)"/>
    <numFmt numFmtId="174" formatCode="&quot;$&quot;#,##0.0"/>
    <numFmt numFmtId="175" formatCode="_(&quot;$&quot;* #,##0.0_);_(&quot;$&quot;* \(#,##0.0\);_(&quot;$&quot;* &quot;-&quot;??_);_(@_)"/>
    <numFmt numFmtId="176" formatCode="&quot;$&quot;#,##0.00000"/>
    <numFmt numFmtId="177" formatCode="_(* #,##0.0_);_(* \(#,##0.0\);_(* &quot;-&quot;_);_(@_)"/>
    <numFmt numFmtId="187" formatCode="&quot;$&quot;#,##0.0_);\(&quot;$&quot;#,##0.0\)"/>
    <numFmt numFmtId="193" formatCode="&quot;$&quot;#,##0.0_);[Red]\(&quot;$&quot;#,##0.0\)"/>
    <numFmt numFmtId="195" formatCode="_([$€-2]* #,##0.00_);_([$€-2]* \(#,##0.00\);_([$€-2]* &quot;-&quot;??_)"/>
    <numFmt numFmtId="196" formatCode="#,##0;\(#,##0\)"/>
    <numFmt numFmtId="203" formatCode="mm/dd/yy\ hh:mm"/>
  </numFmts>
  <fonts count="68">
    <font>
      <sz val="10"/>
      <name val="Arial"/>
    </font>
    <font>
      <sz val="11"/>
      <color theme="1"/>
      <name val="Calibri"/>
      <family val="2"/>
      <scheme val="minor"/>
    </font>
    <font>
      <sz val="10"/>
      <name val="Arial"/>
      <family val="2"/>
    </font>
    <font>
      <u/>
      <sz val="10"/>
      <color indexed="12"/>
      <name val="Arial"/>
      <family val="2"/>
    </font>
    <font>
      <u/>
      <sz val="10"/>
      <color indexed="9"/>
      <name val="Arial"/>
      <family val="2"/>
    </font>
    <font>
      <sz val="10"/>
      <color indexed="9"/>
      <name val="Arial"/>
      <family val="2"/>
    </font>
    <font>
      <i/>
      <sz val="10"/>
      <color indexed="9"/>
      <name val="Arial"/>
      <family val="2"/>
    </font>
    <font>
      <i/>
      <sz val="11"/>
      <color indexed="9"/>
      <name val="Arial"/>
      <family val="2"/>
    </font>
    <font>
      <sz val="10"/>
      <color indexed="8"/>
      <name val="MS Sans Serif"/>
      <family val="2"/>
    </font>
    <font>
      <b/>
      <u/>
      <sz val="10"/>
      <color indexed="9"/>
      <name val="Arial"/>
      <family val="2"/>
    </font>
    <font>
      <b/>
      <sz val="10"/>
      <color indexed="9"/>
      <name val="Arial"/>
      <family val="2"/>
    </font>
    <font>
      <b/>
      <i/>
      <sz val="10"/>
      <color indexed="9"/>
      <name val="Arial"/>
      <family val="2"/>
    </font>
    <font>
      <b/>
      <i/>
      <sz val="11"/>
      <color indexed="9"/>
      <name val="Arial"/>
      <family val="2"/>
    </font>
    <font>
      <b/>
      <sz val="10"/>
      <name val="Arial"/>
      <family val="2"/>
    </font>
    <font>
      <b/>
      <sz val="12"/>
      <color indexed="9"/>
      <name val="Arial"/>
      <family val="2"/>
    </font>
    <font>
      <sz val="10"/>
      <color indexed="12"/>
      <name val="Arial"/>
      <family val="2"/>
    </font>
    <font>
      <b/>
      <sz val="14"/>
      <color indexed="9"/>
      <name val="Arial"/>
      <family val="2"/>
    </font>
    <font>
      <sz val="12"/>
      <color indexed="9"/>
      <name val="Arial"/>
      <family val="2"/>
    </font>
    <font>
      <sz val="10"/>
      <name val="MS Sans Serif"/>
      <family val="2"/>
    </font>
    <font>
      <sz val="8"/>
      <color indexed="12"/>
      <name val="Tms Rmn"/>
    </font>
    <font>
      <b/>
      <sz val="10"/>
      <color indexed="8"/>
      <name val="Times New Roman"/>
      <family val="1"/>
    </font>
    <font>
      <sz val="10"/>
      <name val="Arial"/>
      <family val="2"/>
    </font>
    <font>
      <sz val="10"/>
      <color indexed="8"/>
      <name val="Arial"/>
      <family val="2"/>
    </font>
    <font>
      <sz val="9"/>
      <name val="Times New Roman"/>
      <family val="1"/>
    </font>
    <font>
      <sz val="10"/>
      <color indexed="8"/>
      <name val="Times New Roman"/>
      <family val="1"/>
    </font>
    <font>
      <i/>
      <sz val="8"/>
      <name val="Times New Roman"/>
      <family val="1"/>
    </font>
    <font>
      <i/>
      <sz val="10"/>
      <name val="Arial"/>
      <family val="2"/>
    </font>
    <font>
      <b/>
      <u/>
      <sz val="10"/>
      <name val="Arial"/>
      <family val="2"/>
    </font>
    <font>
      <b/>
      <sz val="10"/>
      <color indexed="23"/>
      <name val="Arial"/>
      <family val="2"/>
    </font>
    <font>
      <b/>
      <sz val="10"/>
      <color indexed="8"/>
      <name val="Arial"/>
      <family val="2"/>
    </font>
    <font>
      <b/>
      <sz val="10"/>
      <color indexed="10"/>
      <name val="Arial"/>
      <family val="2"/>
    </font>
    <font>
      <u/>
      <sz val="10"/>
      <name val="Arial"/>
      <family val="2"/>
    </font>
    <font>
      <sz val="10"/>
      <color indexed="14"/>
      <name val="Arial"/>
      <family val="2"/>
    </font>
    <font>
      <sz val="10"/>
      <color indexed="17"/>
      <name val="Arial"/>
      <family val="2"/>
    </font>
    <font>
      <b/>
      <sz val="10"/>
      <color indexed="57"/>
      <name val="Arial"/>
      <family val="2"/>
    </font>
    <font>
      <u/>
      <sz val="10"/>
      <color indexed="8"/>
      <name val="Arial"/>
      <family val="2"/>
    </font>
    <font>
      <b/>
      <sz val="10"/>
      <color indexed="17"/>
      <name val="Arial"/>
      <family val="2"/>
    </font>
    <font>
      <i/>
      <sz val="10"/>
      <color indexed="8"/>
      <name val="Arial"/>
      <family val="2"/>
    </font>
    <font>
      <b/>
      <sz val="10"/>
      <color indexed="12"/>
      <name val="Arial"/>
      <family val="2"/>
    </font>
    <font>
      <b/>
      <sz val="9"/>
      <color indexed="81"/>
      <name val="Tahoma"/>
      <family val="2"/>
    </font>
    <font>
      <sz val="9"/>
      <color indexed="81"/>
      <name val="Tahoma"/>
      <family val="2"/>
    </font>
    <font>
      <sz val="11"/>
      <name val="Arial"/>
      <family val="2"/>
    </font>
    <font>
      <i/>
      <u/>
      <sz val="10"/>
      <name val="Arial"/>
      <family val="2"/>
    </font>
    <font>
      <sz val="10"/>
      <name val="Arial"/>
      <family val="2"/>
    </font>
    <font>
      <sz val="8"/>
      <color indexed="17"/>
      <name val="Arial"/>
      <family val="2"/>
    </font>
    <font>
      <sz val="12"/>
      <name val="바탕체"/>
      <family val="3"/>
      <charset val="129"/>
    </font>
    <font>
      <sz val="10"/>
      <name val="Arial"/>
      <family val="2"/>
    </font>
    <font>
      <sz val="10"/>
      <name val="Arial"/>
      <family val="2"/>
    </font>
    <font>
      <sz val="11"/>
      <color theme="1"/>
      <name val="Calibri"/>
      <family val="2"/>
      <scheme val="minor"/>
    </font>
    <font>
      <sz val="11"/>
      <color rgb="FFFF0000"/>
      <name val="Calibri"/>
      <family val="2"/>
      <scheme val="minor"/>
    </font>
    <font>
      <sz val="10"/>
      <color rgb="FF0000FF"/>
      <name val="Arial"/>
      <family val="2"/>
    </font>
    <font>
      <sz val="10"/>
      <color rgb="FFFF0000"/>
      <name val="Arial"/>
      <family val="2"/>
    </font>
    <font>
      <b/>
      <sz val="10"/>
      <color rgb="FFFF0000"/>
      <name val="Arial"/>
      <family val="2"/>
    </font>
    <font>
      <sz val="10"/>
      <color rgb="FF3319F3"/>
      <name val="Arial"/>
      <family val="2"/>
    </font>
    <font>
      <sz val="10"/>
      <color theme="3" tint="0.39997558519241921"/>
      <name val="Arial"/>
      <family val="2"/>
    </font>
    <font>
      <sz val="10"/>
      <color theme="1"/>
      <name val="Arial"/>
      <family val="2"/>
    </font>
    <font>
      <b/>
      <sz val="11"/>
      <color rgb="FFFF0000"/>
      <name val="Calibri"/>
      <family val="2"/>
      <scheme val="minor"/>
    </font>
    <font>
      <b/>
      <sz val="10"/>
      <color rgb="FF00B050"/>
      <name val="Arial"/>
      <family val="2"/>
    </font>
    <font>
      <u/>
      <sz val="10"/>
      <color theme="0"/>
      <name val="Arial"/>
      <family val="2"/>
    </font>
    <font>
      <b/>
      <i/>
      <sz val="10"/>
      <name val="Arial"/>
      <family val="2"/>
    </font>
    <font>
      <sz val="10"/>
      <color rgb="FF008000"/>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8">
    <fill>
      <patternFill patternType="none"/>
    </fill>
    <fill>
      <patternFill patternType="gray125"/>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indexed="65"/>
        <bgColor indexed="64"/>
      </patternFill>
    </fill>
  </fills>
  <borders count="19">
    <border>
      <left/>
      <right/>
      <top/>
      <bottom/>
      <diagonal/>
    </border>
    <border>
      <left/>
      <right/>
      <top/>
      <bottom style="thin">
        <color indexed="8"/>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0">
    <xf numFmtId="0" fontId="0" fillId="0" borderId="0"/>
    <xf numFmtId="0" fontId="2" fillId="0" borderId="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18" fillId="0" borderId="0"/>
    <xf numFmtId="0" fontId="18" fillId="0" borderId="0"/>
    <xf numFmtId="0" fontId="18" fillId="0" borderId="0"/>
    <xf numFmtId="0" fontId="18"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19" fillId="0" borderId="0" applyNumberFormat="0" applyFill="0" applyBorder="0" applyAlignment="0" applyProtection="0"/>
    <xf numFmtId="0" fontId="20" fillId="0" borderId="0"/>
    <xf numFmtId="0" fontId="20" fillId="0" borderId="0"/>
    <xf numFmtId="0" fontId="2" fillId="0" borderId="0"/>
    <xf numFmtId="0" fontId="2" fillId="0" borderId="0"/>
    <xf numFmtId="43" fontId="48" fillId="0" borderId="0" applyFont="0" applyFill="0" applyBorder="0" applyAlignment="0" applyProtection="0"/>
    <xf numFmtId="43" fontId="48" fillId="0" borderId="0" applyFont="0" applyFill="0" applyBorder="0" applyAlignment="0" applyProtection="0"/>
    <xf numFmtId="43" fontId="21" fillId="0" borderId="0" applyFont="0" applyFill="0" applyBorder="0" applyAlignment="0" applyProtection="0"/>
    <xf numFmtId="43" fontId="2" fillId="0" borderId="0" applyFont="0" applyFill="0" applyBorder="0" applyAlignment="0" applyProtection="0"/>
    <xf numFmtId="43" fontId="22" fillId="0" borderId="0" applyFont="0" applyFill="0" applyBorder="0" applyAlignment="0" applyProtection="0">
      <alignment vertical="top"/>
    </xf>
    <xf numFmtId="43" fontId="2" fillId="0" borderId="0" applyFont="0" applyFill="0" applyBorder="0" applyAlignment="0" applyProtection="0"/>
    <xf numFmtId="44" fontId="2" fillId="0" borderId="0" applyFont="0" applyFill="0" applyBorder="0" applyAlignment="0" applyProtection="0"/>
    <xf numFmtId="44" fontId="21" fillId="0" borderId="0" applyFont="0" applyFill="0" applyBorder="0" applyAlignment="0" applyProtection="0"/>
    <xf numFmtId="44" fontId="2" fillId="0" borderId="0" applyFont="0" applyFill="0" applyBorder="0" applyAlignment="0" applyProtection="0"/>
    <xf numFmtId="44" fontId="21" fillId="0" borderId="0" applyFont="0" applyFill="0" applyBorder="0" applyAlignment="0" applyProtection="0"/>
    <xf numFmtId="44" fontId="4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46" fillId="0" borderId="0" applyFont="0" applyFill="0" applyBorder="0" applyAlignment="0" applyProtection="0"/>
    <xf numFmtId="195" fontId="2" fillId="0" borderId="0" applyFont="0" applyFill="0" applyBorder="0" applyAlignment="0" applyProtection="0"/>
    <xf numFmtId="196" fontId="44" fillId="0" borderId="0"/>
    <xf numFmtId="0" fontId="3" fillId="0" borderId="0" applyNumberFormat="0" applyFill="0" applyBorder="0" applyAlignment="0" applyProtection="0">
      <alignment vertical="top"/>
      <protection locked="0"/>
    </xf>
    <xf numFmtId="0" fontId="21" fillId="0" borderId="0"/>
    <xf numFmtId="0" fontId="48" fillId="0" borderId="0"/>
    <xf numFmtId="0" fontId="2" fillId="0" borderId="0"/>
    <xf numFmtId="0" fontId="2" fillId="0" borderId="0" applyNumberFormat="0" applyFont="0" applyFill="0" applyBorder="0" applyAlignment="0" applyProtection="0"/>
    <xf numFmtId="0" fontId="8" fillId="0" borderId="0" applyNumberFormat="0" applyFont="0" applyFill="0" applyBorder="0" applyAlignment="0" applyProtection="0"/>
    <xf numFmtId="0" fontId="2" fillId="0" borderId="0"/>
    <xf numFmtId="0" fontId="23" fillId="0" borderId="0">
      <alignment vertical="center"/>
    </xf>
    <xf numFmtId="9" fontId="48" fillId="0" borderId="0" applyFont="0" applyFill="0" applyBorder="0" applyAlignment="0" applyProtection="0"/>
    <xf numFmtId="9" fontId="48" fillId="0" borderId="0" applyFont="0" applyFill="0" applyBorder="0" applyAlignment="0" applyProtection="0"/>
    <xf numFmtId="9" fontId="2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1" fillId="2" borderId="0" applyNumberFormat="0" applyFont="0" applyBorder="0" applyAlignment="0" applyProtection="0"/>
    <xf numFmtId="0" fontId="2" fillId="2" borderId="0" applyNumberFormat="0" applyFont="0" applyBorder="0" applyAlignment="0" applyProtection="0"/>
    <xf numFmtId="0" fontId="24" fillId="0" borderId="0"/>
    <xf numFmtId="0" fontId="24" fillId="0" borderId="0"/>
    <xf numFmtId="0" fontId="24" fillId="0" borderId="1">
      <alignment horizontal="centerContinuous"/>
    </xf>
    <xf numFmtId="0" fontId="24" fillId="0" borderId="1">
      <alignment horizontal="centerContinuous"/>
    </xf>
    <xf numFmtId="0" fontId="25" fillId="0" borderId="1"/>
    <xf numFmtId="0" fontId="8" fillId="0" borderId="0" applyNumberFormat="0" applyFont="0" applyFill="0" applyBorder="0" applyAlignment="0" applyProtection="0"/>
    <xf numFmtId="0" fontId="2" fillId="0" borderId="0">
      <alignment vertical="top"/>
    </xf>
    <xf numFmtId="0" fontId="21" fillId="0" borderId="0">
      <alignment vertical="top"/>
    </xf>
    <xf numFmtId="0" fontId="2" fillId="0" borderId="0" applyNumberFormat="0" applyFont="0" applyFill="0" applyBorder="0" applyAlignment="0" applyProtection="0"/>
    <xf numFmtId="0" fontId="2" fillId="0" borderId="0" applyFont="0" applyFill="0" applyBorder="0" applyAlignment="0" applyProtection="0"/>
    <xf numFmtId="0" fontId="45" fillId="0" borderId="0" applyFont="0" applyFill="0" applyBorder="0" applyAlignment="0" applyProtection="0"/>
    <xf numFmtId="9" fontId="1" fillId="0" borderId="0" applyFont="0" applyFill="0" applyBorder="0" applyAlignment="0" applyProtection="0"/>
    <xf numFmtId="0" fontId="61" fillId="0" borderId="0"/>
  </cellStyleXfs>
  <cellXfs count="537">
    <xf numFmtId="0" fontId="0" fillId="0" borderId="0" xfId="0"/>
    <xf numFmtId="0" fontId="0" fillId="3" borderId="0" xfId="0" applyFill="1"/>
    <xf numFmtId="0" fontId="4" fillId="3" borderId="0" xfId="41" applyFont="1" applyFill="1" applyAlignment="1" applyProtection="1"/>
    <xf numFmtId="0" fontId="5" fillId="3" borderId="0" xfId="47" applyFont="1" applyFill="1" applyBorder="1"/>
    <xf numFmtId="0" fontId="6" fillId="3" borderId="0" xfId="47" applyFont="1" applyFill="1" applyBorder="1"/>
    <xf numFmtId="0" fontId="7" fillId="3" borderId="0" xfId="47" applyFont="1" applyFill="1" applyBorder="1"/>
    <xf numFmtId="0" fontId="2" fillId="3" borderId="0" xfId="62" applyFont="1" applyFill="1"/>
    <xf numFmtId="0" fontId="9" fillId="3" borderId="0" xfId="41" applyFont="1" applyFill="1" applyAlignment="1" applyProtection="1"/>
    <xf numFmtId="0" fontId="10" fillId="3" borderId="0" xfId="47" applyFont="1" applyFill="1" applyBorder="1"/>
    <xf numFmtId="0" fontId="11" fillId="3" borderId="0" xfId="47" applyFont="1" applyFill="1" applyBorder="1"/>
    <xf numFmtId="0" fontId="12" fillId="3" borderId="0" xfId="47" applyFont="1" applyFill="1" applyBorder="1"/>
    <xf numFmtId="0" fontId="13" fillId="3" borderId="0" xfId="62" applyFont="1" applyFill="1"/>
    <xf numFmtId="0" fontId="14" fillId="3" borderId="0" xfId="47" applyFont="1" applyFill="1" applyBorder="1"/>
    <xf numFmtId="0" fontId="15" fillId="3" borderId="0" xfId="47" applyFont="1" applyFill="1"/>
    <xf numFmtId="0" fontId="16" fillId="3" borderId="0" xfId="47" applyFont="1" applyFill="1" applyBorder="1"/>
    <xf numFmtId="0" fontId="17" fillId="3" borderId="0" xfId="47" applyFont="1" applyFill="1" applyBorder="1"/>
    <xf numFmtId="0" fontId="5" fillId="3" borderId="0" xfId="47" applyFont="1" applyFill="1"/>
    <xf numFmtId="0" fontId="21" fillId="4" borderId="0" xfId="0" applyFont="1" applyFill="1"/>
    <xf numFmtId="164" fontId="21" fillId="4" borderId="0" xfId="0" applyNumberFormat="1" applyFont="1" applyFill="1"/>
    <xf numFmtId="0" fontId="21" fillId="0" borderId="0" xfId="0" applyFont="1" applyFill="1"/>
    <xf numFmtId="0" fontId="21" fillId="4" borderId="0" xfId="0" applyFont="1" applyFill="1" applyBorder="1"/>
    <xf numFmtId="0" fontId="21" fillId="0" borderId="0" xfId="0" applyFont="1" applyFill="1" applyBorder="1"/>
    <xf numFmtId="164" fontId="21" fillId="5" borderId="2" xfId="0" applyNumberFormat="1" applyFont="1" applyFill="1" applyBorder="1" applyAlignment="1">
      <alignment horizontal="center"/>
    </xf>
    <xf numFmtId="164" fontId="21" fillId="0" borderId="0" xfId="0" applyNumberFormat="1" applyFont="1" applyAlignment="1">
      <alignment horizontal="center"/>
    </xf>
    <xf numFmtId="1" fontId="22" fillId="0" borderId="0" xfId="0" applyNumberFormat="1" applyFont="1" applyFill="1"/>
    <xf numFmtId="164" fontId="21" fillId="5" borderId="3" xfId="0" applyNumberFormat="1" applyFont="1" applyFill="1" applyBorder="1" applyAlignment="1">
      <alignment horizontal="center"/>
    </xf>
    <xf numFmtId="17" fontId="13" fillId="5" borderId="4" xfId="0" applyNumberFormat="1" applyFont="1" applyFill="1" applyBorder="1" applyAlignment="1">
      <alignment horizontal="center"/>
    </xf>
    <xf numFmtId="17" fontId="13" fillId="5" borderId="5" xfId="0" applyNumberFormat="1" applyFont="1" applyFill="1" applyBorder="1" applyAlignment="1">
      <alignment horizontal="center"/>
    </xf>
    <xf numFmtId="0" fontId="21" fillId="0" borderId="5" xfId="0" applyFont="1" applyFill="1" applyBorder="1"/>
    <xf numFmtId="0" fontId="13" fillId="0" borderId="6" xfId="0" applyFont="1" applyFill="1" applyBorder="1"/>
    <xf numFmtId="165" fontId="21" fillId="5" borderId="2" xfId="53" applyNumberFormat="1" applyFont="1" applyFill="1" applyBorder="1" applyAlignment="1">
      <alignment horizontal="center"/>
    </xf>
    <xf numFmtId="165" fontId="22" fillId="0" borderId="0" xfId="0" applyNumberFormat="1" applyFont="1" applyAlignment="1">
      <alignment horizontal="center"/>
    </xf>
    <xf numFmtId="166" fontId="21" fillId="5" borderId="3" xfId="0" applyNumberFormat="1" applyFont="1" applyFill="1" applyBorder="1" applyAlignment="1">
      <alignment horizontal="center"/>
    </xf>
    <xf numFmtId="166" fontId="21" fillId="0" borderId="0" xfId="0" applyNumberFormat="1" applyFont="1" applyAlignment="1">
      <alignment horizontal="center"/>
    </xf>
    <xf numFmtId="165" fontId="21" fillId="5" borderId="3" xfId="0" applyNumberFormat="1" applyFont="1" applyFill="1" applyBorder="1" applyAlignment="1">
      <alignment horizontal="center"/>
    </xf>
    <xf numFmtId="165" fontId="21" fillId="0" borderId="0" xfId="0" applyNumberFormat="1" applyFont="1" applyAlignment="1">
      <alignment horizontal="center"/>
    </xf>
    <xf numFmtId="166" fontId="21" fillId="4" borderId="0" xfId="0" applyNumberFormat="1" applyFont="1" applyFill="1" applyBorder="1"/>
    <xf numFmtId="166" fontId="13" fillId="5" borderId="2" xfId="0" applyNumberFormat="1" applyFont="1" applyFill="1" applyBorder="1" applyAlignment="1">
      <alignment horizontal="center"/>
    </xf>
    <xf numFmtId="166" fontId="13" fillId="0" borderId="0" xfId="0" applyNumberFormat="1" applyFont="1" applyAlignment="1">
      <alignment horizontal="center"/>
    </xf>
    <xf numFmtId="166" fontId="13" fillId="0" borderId="0" xfId="0" applyNumberFormat="1" applyFont="1" applyFill="1" applyBorder="1" applyAlignment="1">
      <alignment horizontal="center"/>
    </xf>
    <xf numFmtId="4" fontId="13" fillId="0" borderId="0" xfId="0" applyNumberFormat="1" applyFont="1" applyFill="1" applyBorder="1" applyAlignment="1">
      <alignment horizontal="center"/>
    </xf>
    <xf numFmtId="166" fontId="13" fillId="0" borderId="7" xfId="0" applyNumberFormat="1" applyFont="1" applyFill="1" applyBorder="1" applyAlignment="1">
      <alignment horizontal="center"/>
    </xf>
    <xf numFmtId="0" fontId="13" fillId="0" borderId="0" xfId="0" applyFont="1" applyFill="1"/>
    <xf numFmtId="0" fontId="21" fillId="5" borderId="3" xfId="0" applyFont="1" applyFill="1" applyBorder="1"/>
    <xf numFmtId="0" fontId="21" fillId="0" borderId="0" xfId="0" applyFont="1"/>
    <xf numFmtId="0" fontId="21" fillId="0" borderId="7" xfId="0" applyFont="1" applyFill="1" applyBorder="1"/>
    <xf numFmtId="167" fontId="13" fillId="5" borderId="3" xfId="0" applyNumberFormat="1" applyFont="1" applyFill="1" applyBorder="1" applyAlignment="1">
      <alignment horizontal="center"/>
    </xf>
    <xf numFmtId="167" fontId="13" fillId="0" borderId="0" xfId="0" applyNumberFormat="1" applyFont="1" applyAlignment="1">
      <alignment horizontal="center"/>
    </xf>
    <xf numFmtId="167" fontId="13" fillId="0" borderId="0" xfId="0" applyNumberFormat="1" applyFont="1" applyFill="1" applyBorder="1" applyAlignment="1">
      <alignment horizontal="center"/>
    </xf>
    <xf numFmtId="167" fontId="13" fillId="0" borderId="7" xfId="0" applyNumberFormat="1" applyFont="1" applyFill="1" applyBorder="1" applyAlignment="1">
      <alignment horizontal="center"/>
    </xf>
    <xf numFmtId="165" fontId="50" fillId="5" borderId="3" xfId="53" applyNumberFormat="1" applyFont="1" applyFill="1" applyBorder="1" applyAlignment="1">
      <alignment horizontal="center"/>
    </xf>
    <xf numFmtId="165" fontId="15" fillId="0" borderId="0" xfId="0" applyNumberFormat="1" applyFont="1" applyAlignment="1">
      <alignment horizontal="center"/>
    </xf>
    <xf numFmtId="165" fontId="21" fillId="5" borderId="3" xfId="53" applyNumberFormat="1" applyFont="1" applyFill="1" applyBorder="1" applyAlignment="1">
      <alignment horizontal="center"/>
    </xf>
    <xf numFmtId="165" fontId="21" fillId="0" borderId="0" xfId="53" applyNumberFormat="1" applyFont="1" applyFill="1" applyBorder="1" applyAlignment="1">
      <alignment horizontal="center"/>
    </xf>
    <xf numFmtId="165" fontId="21" fillId="0" borderId="7" xfId="53" applyNumberFormat="1" applyFont="1" applyFill="1" applyBorder="1" applyAlignment="1">
      <alignment horizontal="center"/>
    </xf>
    <xf numFmtId="166" fontId="13" fillId="5" borderId="3" xfId="0" applyNumberFormat="1" applyFont="1" applyFill="1" applyBorder="1" applyAlignment="1">
      <alignment horizontal="center"/>
    </xf>
    <xf numFmtId="166" fontId="21" fillId="0" borderId="0" xfId="0" applyNumberFormat="1" applyFont="1" applyFill="1" applyBorder="1" applyAlignment="1">
      <alignment horizontal="center"/>
    </xf>
    <xf numFmtId="166" fontId="21" fillId="0" borderId="7" xfId="0" applyNumberFormat="1" applyFont="1" applyFill="1" applyBorder="1" applyAlignment="1">
      <alignment horizontal="center"/>
    </xf>
    <xf numFmtId="3" fontId="21" fillId="5" borderId="3" xfId="0" applyNumberFormat="1" applyFont="1" applyFill="1" applyBorder="1" applyAlignment="1">
      <alignment horizontal="center"/>
    </xf>
    <xf numFmtId="3" fontId="21" fillId="0" borderId="0" xfId="0" applyNumberFormat="1" applyFont="1" applyFill="1" applyBorder="1" applyAlignment="1">
      <alignment horizontal="center"/>
    </xf>
    <xf numFmtId="3" fontId="21" fillId="0" borderId="7" xfId="0" applyNumberFormat="1" applyFont="1" applyFill="1" applyBorder="1" applyAlignment="1">
      <alignment horizontal="center"/>
    </xf>
    <xf numFmtId="9" fontId="21" fillId="5" borderId="3" xfId="53" applyFont="1" applyFill="1" applyBorder="1"/>
    <xf numFmtId="168" fontId="21" fillId="5" borderId="3" xfId="29" applyNumberFormat="1" applyFont="1" applyFill="1" applyBorder="1" applyAlignment="1">
      <alignment horizontal="center"/>
    </xf>
    <xf numFmtId="165" fontId="21" fillId="0" borderId="0" xfId="53" applyNumberFormat="1" applyFont="1" applyAlignment="1">
      <alignment horizontal="center"/>
    </xf>
    <xf numFmtId="165" fontId="21" fillId="0" borderId="0" xfId="53" applyNumberFormat="1" applyFont="1" applyFill="1" applyAlignment="1">
      <alignment horizontal="center"/>
    </xf>
    <xf numFmtId="169" fontId="15" fillId="0" borderId="0" xfId="0" applyNumberFormat="1" applyFont="1" applyFill="1" applyAlignment="1">
      <alignment horizontal="center"/>
    </xf>
    <xf numFmtId="169" fontId="15" fillId="0" borderId="0" xfId="0" applyNumberFormat="1" applyFont="1" applyAlignment="1">
      <alignment horizontal="center"/>
    </xf>
    <xf numFmtId="169" fontId="21" fillId="0" borderId="0" xfId="0" applyNumberFormat="1" applyFont="1" applyAlignment="1">
      <alignment horizontal="center"/>
    </xf>
    <xf numFmtId="169" fontId="21" fillId="5" borderId="3" xfId="0" applyNumberFormat="1" applyFont="1" applyFill="1" applyBorder="1" applyAlignment="1">
      <alignment horizontal="center"/>
    </xf>
    <xf numFmtId="165" fontId="15" fillId="0" borderId="0" xfId="0" applyNumberFormat="1" applyFont="1" applyFill="1" applyAlignment="1">
      <alignment horizontal="center"/>
    </xf>
    <xf numFmtId="10" fontId="22" fillId="0" borderId="0" xfId="0" applyNumberFormat="1" applyFont="1" applyFill="1"/>
    <xf numFmtId="165" fontId="15" fillId="0" borderId="0" xfId="53" applyNumberFormat="1" applyFont="1" applyAlignment="1">
      <alignment horizontal="center"/>
    </xf>
    <xf numFmtId="0" fontId="22" fillId="0" borderId="0" xfId="0" applyNumberFormat="1" applyFont="1" applyFill="1"/>
    <xf numFmtId="164" fontId="22" fillId="0" borderId="0" xfId="0" applyNumberFormat="1" applyFont="1" applyFill="1"/>
    <xf numFmtId="0" fontId="22" fillId="0" borderId="0" xfId="0" applyFont="1" applyFill="1"/>
    <xf numFmtId="0" fontId="21" fillId="0" borderId="6" xfId="0" applyFont="1" applyFill="1" applyBorder="1"/>
    <xf numFmtId="165" fontId="21" fillId="4" borderId="0" xfId="53" applyNumberFormat="1" applyFont="1" applyFill="1" applyBorder="1"/>
    <xf numFmtId="170" fontId="21" fillId="4" borderId="0" xfId="0" applyNumberFormat="1" applyFont="1" applyFill="1" applyBorder="1"/>
    <xf numFmtId="164" fontId="21" fillId="4" borderId="0" xfId="0" applyNumberFormat="1" applyFont="1" applyFill="1" applyBorder="1"/>
    <xf numFmtId="9" fontId="26" fillId="4" borderId="0" xfId="53" applyFont="1" applyFill="1" applyBorder="1"/>
    <xf numFmtId="170" fontId="21" fillId="5" borderId="3" xfId="0" applyNumberFormat="1" applyFont="1" applyFill="1" applyBorder="1" applyAlignment="1">
      <alignment horizontal="center"/>
    </xf>
    <xf numFmtId="170" fontId="21" fillId="0" borderId="0" xfId="0" applyNumberFormat="1" applyFont="1" applyAlignment="1">
      <alignment horizontal="center"/>
    </xf>
    <xf numFmtId="170" fontId="21" fillId="5" borderId="8" xfId="0" applyNumberFormat="1" applyFont="1" applyFill="1" applyBorder="1" applyAlignment="1">
      <alignment horizontal="center"/>
    </xf>
    <xf numFmtId="165" fontId="21" fillId="4" borderId="0" xfId="53" applyNumberFormat="1" applyFont="1" applyFill="1"/>
    <xf numFmtId="0" fontId="27" fillId="0" borderId="0" xfId="0" applyFont="1" applyFill="1"/>
    <xf numFmtId="0" fontId="28" fillId="4" borderId="0" xfId="0" applyFont="1" applyFill="1" applyAlignment="1">
      <alignment horizontal="center"/>
    </xf>
    <xf numFmtId="164" fontId="28" fillId="4" borderId="0" xfId="0" applyNumberFormat="1" applyFont="1" applyFill="1" applyAlignment="1">
      <alignment horizontal="center"/>
    </xf>
    <xf numFmtId="164" fontId="13" fillId="5" borderId="2" xfId="0" applyNumberFormat="1" applyFont="1" applyFill="1" applyBorder="1" applyAlignment="1">
      <alignment horizontal="center"/>
    </xf>
    <xf numFmtId="164" fontId="13" fillId="0" borderId="0" xfId="0" applyNumberFormat="1" applyFont="1" applyAlignment="1">
      <alignment horizontal="center"/>
    </xf>
    <xf numFmtId="0" fontId="29" fillId="0" borderId="0" xfId="0" applyFont="1" applyFill="1"/>
    <xf numFmtId="164" fontId="21" fillId="0" borderId="0" xfId="0" applyNumberFormat="1" applyFont="1"/>
    <xf numFmtId="170" fontId="30" fillId="0" borderId="0" xfId="0" applyNumberFormat="1" applyFont="1" applyAlignment="1">
      <alignment horizontal="center"/>
    </xf>
    <xf numFmtId="170" fontId="13" fillId="5" borderId="3" xfId="0" applyNumberFormat="1" applyFont="1" applyFill="1" applyBorder="1" applyAlignment="1">
      <alignment horizontal="center"/>
    </xf>
    <xf numFmtId="170" fontId="13" fillId="0" borderId="0" xfId="0" applyNumberFormat="1" applyFont="1" applyAlignment="1">
      <alignment horizontal="center"/>
    </xf>
    <xf numFmtId="164" fontId="15" fillId="0" borderId="9" xfId="0" applyNumberFormat="1" applyFont="1" applyBorder="1" applyAlignment="1">
      <alignment horizontal="center"/>
    </xf>
    <xf numFmtId="0" fontId="15" fillId="0" borderId="9" xfId="0" applyFont="1" applyBorder="1" applyAlignment="1">
      <alignment horizontal="center"/>
    </xf>
    <xf numFmtId="0" fontId="21" fillId="0" borderId="9" xfId="0" applyFont="1" applyBorder="1" applyAlignment="1">
      <alignment horizontal="center"/>
    </xf>
    <xf numFmtId="164" fontId="21" fillId="0" borderId="9" xfId="0" applyNumberFormat="1" applyFont="1" applyBorder="1" applyAlignment="1">
      <alignment horizontal="center"/>
    </xf>
    <xf numFmtId="164" fontId="21" fillId="6" borderId="3" xfId="0" applyNumberFormat="1" applyFont="1" applyFill="1" applyBorder="1" applyAlignment="1">
      <alignment horizontal="center"/>
    </xf>
    <xf numFmtId="164" fontId="15" fillId="0" borderId="0" xfId="0" applyNumberFormat="1" applyFont="1" applyFill="1" applyBorder="1" applyAlignment="1">
      <alignment horizontal="center"/>
    </xf>
    <xf numFmtId="166" fontId="21" fillId="6" borderId="3" xfId="0" applyNumberFormat="1" applyFont="1" applyFill="1" applyBorder="1" applyAlignment="1">
      <alignment horizontal="center"/>
    </xf>
    <xf numFmtId="0" fontId="21" fillId="6" borderId="3" xfId="0" applyFont="1" applyFill="1" applyBorder="1"/>
    <xf numFmtId="164" fontId="15" fillId="0" borderId="10" xfId="0" applyNumberFormat="1" applyFont="1" applyFill="1" applyBorder="1" applyAlignment="1">
      <alignment horizontal="center"/>
    </xf>
    <xf numFmtId="164" fontId="15" fillId="0" borderId="9" xfId="0" applyNumberFormat="1" applyFont="1" applyFill="1" applyBorder="1" applyAlignment="1">
      <alignment horizontal="center"/>
    </xf>
    <xf numFmtId="164" fontId="21" fillId="0" borderId="9" xfId="0" applyNumberFormat="1" applyFont="1" applyFill="1" applyBorder="1" applyAlignment="1">
      <alignment horizontal="center"/>
    </xf>
    <xf numFmtId="164" fontId="21" fillId="0" borderId="10" xfId="0" applyNumberFormat="1" applyFont="1" applyFill="1" applyBorder="1" applyAlignment="1">
      <alignment horizontal="center"/>
    </xf>
    <xf numFmtId="164" fontId="21" fillId="0" borderId="0" xfId="0" applyNumberFormat="1" applyFont="1" applyFill="1" applyBorder="1" applyAlignment="1">
      <alignment horizontal="center"/>
    </xf>
    <xf numFmtId="43" fontId="21" fillId="5" borderId="3" xfId="29" applyNumberFormat="1" applyFont="1" applyFill="1" applyBorder="1" applyAlignment="1">
      <alignment horizontal="center"/>
    </xf>
    <xf numFmtId="164" fontId="21" fillId="0" borderId="0" xfId="53" applyNumberFormat="1" applyFont="1" applyAlignment="1">
      <alignment horizontal="center"/>
    </xf>
    <xf numFmtId="43" fontId="21" fillId="0" borderId="0" xfId="29" applyNumberFormat="1" applyFont="1" applyAlignment="1">
      <alignment horizontal="center"/>
    </xf>
    <xf numFmtId="164" fontId="15" fillId="0" borderId="0" xfId="0" applyNumberFormat="1" applyFont="1" applyAlignment="1">
      <alignment horizontal="center"/>
    </xf>
    <xf numFmtId="164" fontId="21" fillId="4" borderId="9" xfId="0" applyNumberFormat="1" applyFont="1" applyFill="1" applyBorder="1"/>
    <xf numFmtId="0" fontId="21" fillId="4" borderId="9" xfId="0" applyFont="1" applyFill="1" applyBorder="1"/>
    <xf numFmtId="164" fontId="26" fillId="4" borderId="0" xfId="0" applyNumberFormat="1" applyFont="1" applyFill="1" applyAlignment="1">
      <alignment horizontal="center"/>
    </xf>
    <xf numFmtId="171" fontId="26" fillId="4" borderId="0" xfId="0" applyNumberFormat="1" applyFont="1" applyFill="1" applyAlignment="1">
      <alignment horizontal="center"/>
    </xf>
    <xf numFmtId="2" fontId="26" fillId="4" borderId="0" xfId="0" applyNumberFormat="1" applyFont="1" applyFill="1" applyAlignment="1">
      <alignment horizontal="center"/>
    </xf>
    <xf numFmtId="0" fontId="26" fillId="0" borderId="0" xfId="0" applyFont="1" applyFill="1"/>
    <xf numFmtId="164" fontId="13" fillId="5" borderId="2" xfId="29" applyNumberFormat="1" applyFont="1" applyFill="1" applyBorder="1" applyAlignment="1">
      <alignment horizontal="center"/>
    </xf>
    <xf numFmtId="164" fontId="13" fillId="0" borderId="0" xfId="29" applyNumberFormat="1" applyFont="1" applyAlignment="1">
      <alignment horizontal="center"/>
    </xf>
    <xf numFmtId="170" fontId="13" fillId="5" borderId="2" xfId="0" applyNumberFormat="1" applyFont="1" applyFill="1" applyBorder="1" applyAlignment="1">
      <alignment horizontal="center"/>
    </xf>
    <xf numFmtId="164" fontId="21" fillId="5" borderId="3" xfId="29" applyNumberFormat="1" applyFont="1" applyFill="1" applyBorder="1"/>
    <xf numFmtId="164" fontId="21" fillId="0" borderId="0" xfId="29" applyNumberFormat="1" applyFont="1"/>
    <xf numFmtId="164" fontId="13" fillId="5" borderId="3" xfId="29" applyNumberFormat="1" applyFont="1" applyFill="1" applyBorder="1" applyAlignment="1">
      <alignment horizontal="center"/>
    </xf>
    <xf numFmtId="164" fontId="21" fillId="5" borderId="2" xfId="29" applyNumberFormat="1" applyFont="1" applyFill="1" applyBorder="1" applyAlignment="1">
      <alignment horizontal="center"/>
    </xf>
    <xf numFmtId="164" fontId="21" fillId="0" borderId="9" xfId="29" applyNumberFormat="1" applyFont="1" applyBorder="1" applyAlignment="1">
      <alignment horizontal="center"/>
    </xf>
    <xf numFmtId="164" fontId="21" fillId="0" borderId="10" xfId="29" applyNumberFormat="1" applyFont="1" applyBorder="1" applyAlignment="1">
      <alignment horizontal="center"/>
    </xf>
    <xf numFmtId="170" fontId="21" fillId="0" borderId="9" xfId="0" applyNumberFormat="1" applyFont="1" applyBorder="1" applyAlignment="1">
      <alignment horizontal="center"/>
    </xf>
    <xf numFmtId="164" fontId="21" fillId="5" borderId="3" xfId="29" applyNumberFormat="1" applyFont="1" applyFill="1" applyBorder="1" applyAlignment="1">
      <alignment horizontal="center"/>
    </xf>
    <xf numFmtId="164" fontId="15" fillId="0" borderId="0" xfId="29" applyNumberFormat="1" applyFont="1" applyAlignment="1">
      <alignment horizontal="center"/>
    </xf>
    <xf numFmtId="164" fontId="21" fillId="0" borderId="0" xfId="29" applyNumberFormat="1" applyFont="1" applyAlignment="1">
      <alignment horizontal="center"/>
    </xf>
    <xf numFmtId="164" fontId="15" fillId="0" borderId="0" xfId="29" applyNumberFormat="1" applyFont="1"/>
    <xf numFmtId="1" fontId="21" fillId="5" borderId="3" xfId="29" applyNumberFormat="1" applyFont="1" applyFill="1" applyBorder="1"/>
    <xf numFmtId="164" fontId="13" fillId="6" borderId="3" xfId="29" applyNumberFormat="1" applyFont="1" applyFill="1" applyBorder="1" applyAlignment="1">
      <alignment horizontal="center"/>
    </xf>
    <xf numFmtId="164" fontId="21" fillId="6" borderId="2" xfId="29" applyNumberFormat="1" applyFont="1" applyFill="1" applyBorder="1" applyAlignment="1">
      <alignment horizontal="center"/>
    </xf>
    <xf numFmtId="164" fontId="15" fillId="0" borderId="9" xfId="29" applyNumberFormat="1" applyFont="1" applyBorder="1" applyAlignment="1">
      <alignment horizontal="center"/>
    </xf>
    <xf numFmtId="164" fontId="15" fillId="0" borderId="11" xfId="29" applyNumberFormat="1" applyFont="1" applyBorder="1" applyAlignment="1">
      <alignment horizontal="center"/>
    </xf>
    <xf numFmtId="164" fontId="21" fillId="6" borderId="3" xfId="29" applyNumberFormat="1" applyFont="1" applyFill="1" applyBorder="1" applyAlignment="1">
      <alignment horizontal="center"/>
    </xf>
    <xf numFmtId="164" fontId="21" fillId="6" borderId="3" xfId="29" applyNumberFormat="1" applyFont="1" applyFill="1" applyBorder="1"/>
    <xf numFmtId="164" fontId="13" fillId="5" borderId="3" xfId="0" applyNumberFormat="1" applyFont="1" applyFill="1" applyBorder="1" applyAlignment="1">
      <alignment horizontal="center"/>
    </xf>
    <xf numFmtId="164" fontId="21" fillId="0" borderId="9" xfId="29" applyNumberFormat="1" applyFont="1" applyFill="1" applyBorder="1" applyAlignment="1">
      <alignment horizontal="center"/>
    </xf>
    <xf numFmtId="164" fontId="21" fillId="0" borderId="0" xfId="29" applyNumberFormat="1" applyFont="1" applyFill="1" applyAlignment="1">
      <alignment horizontal="center"/>
    </xf>
    <xf numFmtId="166" fontId="21" fillId="0" borderId="0" xfId="46" applyNumberFormat="1" applyFont="1" applyAlignment="1">
      <alignment horizontal="center"/>
    </xf>
    <xf numFmtId="1" fontId="21" fillId="0" borderId="0" xfId="29" applyNumberFormat="1" applyFont="1"/>
    <xf numFmtId="165" fontId="21" fillId="0" borderId="0" xfId="53" applyNumberFormat="1" applyFont="1"/>
    <xf numFmtId="170" fontId="21" fillId="5" borderId="2" xfId="0" applyNumberFormat="1" applyFont="1" applyFill="1" applyBorder="1" applyAlignment="1">
      <alignment horizontal="center"/>
    </xf>
    <xf numFmtId="172" fontId="21" fillId="5" borderId="3" xfId="29" applyNumberFormat="1" applyFont="1" applyFill="1" applyBorder="1"/>
    <xf numFmtId="172" fontId="21" fillId="0" borderId="0" xfId="29" applyNumberFormat="1" applyFont="1"/>
    <xf numFmtId="164" fontId="22" fillId="6" borderId="3" xfId="29" applyNumberFormat="1" applyFont="1" applyFill="1" applyBorder="1" applyAlignment="1">
      <alignment horizontal="center"/>
    </xf>
    <xf numFmtId="164" fontId="22" fillId="0" borderId="0" xfId="29" applyNumberFormat="1" applyFont="1" applyAlignment="1">
      <alignment horizontal="center"/>
    </xf>
    <xf numFmtId="164" fontId="13" fillId="0" borderId="0" xfId="46" applyNumberFormat="1" applyFont="1" applyFill="1" applyAlignment="1">
      <alignment horizontal="center"/>
    </xf>
    <xf numFmtId="164" fontId="31" fillId="0" borderId="0" xfId="46" applyNumberFormat="1" applyFont="1" applyFill="1" applyAlignment="1">
      <alignment horizontal="center"/>
    </xf>
    <xf numFmtId="164" fontId="32" fillId="0" borderId="0" xfId="46" applyNumberFormat="1" applyFont="1" applyFill="1" applyBorder="1" applyAlignment="1">
      <alignment horizontal="center"/>
    </xf>
    <xf numFmtId="164" fontId="13" fillId="5" borderId="4" xfId="29" applyNumberFormat="1" applyFont="1" applyFill="1" applyBorder="1" applyAlignment="1">
      <alignment horizontal="center"/>
    </xf>
    <xf numFmtId="164" fontId="13" fillId="5" borderId="5" xfId="29" applyNumberFormat="1" applyFont="1" applyFill="1" applyBorder="1" applyAlignment="1">
      <alignment horizontal="center"/>
    </xf>
    <xf numFmtId="0" fontId="13" fillId="0" borderId="5" xfId="0" applyFont="1" applyFill="1" applyBorder="1"/>
    <xf numFmtId="9" fontId="21" fillId="4" borderId="0" xfId="53" applyFont="1" applyFill="1"/>
    <xf numFmtId="164" fontId="21" fillId="0" borderId="0" xfId="46" applyNumberFormat="1" applyFont="1" applyFill="1" applyBorder="1" applyAlignment="1">
      <alignment horizontal="center"/>
    </xf>
    <xf numFmtId="173" fontId="21" fillId="4" borderId="0" xfId="0" applyNumberFormat="1" applyFont="1" applyFill="1"/>
    <xf numFmtId="174" fontId="33" fillId="0" borderId="0" xfId="0" applyNumberFormat="1" applyFont="1" applyAlignment="1">
      <alignment horizontal="center"/>
    </xf>
    <xf numFmtId="165" fontId="33" fillId="0" borderId="0" xfId="53" applyNumberFormat="1" applyFont="1" applyAlignment="1">
      <alignment horizontal="center"/>
    </xf>
    <xf numFmtId="169" fontId="33" fillId="0" borderId="0" xfId="0" applyNumberFormat="1" applyFont="1" applyAlignment="1">
      <alignment horizontal="center"/>
    </xf>
    <xf numFmtId="169" fontId="21" fillId="4" borderId="0" xfId="0" applyNumberFormat="1" applyFont="1" applyFill="1"/>
    <xf numFmtId="169" fontId="21" fillId="0" borderId="0" xfId="29" applyNumberFormat="1" applyFont="1" applyAlignment="1">
      <alignment horizontal="center"/>
    </xf>
    <xf numFmtId="164" fontId="31" fillId="0" borderId="0" xfId="46" applyNumberFormat="1" applyFont="1" applyFill="1" applyBorder="1" applyAlignment="1">
      <alignment horizontal="center"/>
    </xf>
    <xf numFmtId="172" fontId="21" fillId="4" borderId="0" xfId="29" applyNumberFormat="1" applyFont="1" applyFill="1"/>
    <xf numFmtId="174" fontId="21" fillId="0" borderId="0" xfId="0" applyNumberFormat="1" applyFont="1" applyAlignment="1">
      <alignment horizontal="center"/>
    </xf>
    <xf numFmtId="175" fontId="21" fillId="4" borderId="0" xfId="30" applyNumberFormat="1" applyFont="1" applyFill="1"/>
    <xf numFmtId="0" fontId="0" fillId="0" borderId="0" xfId="0" applyFill="1"/>
    <xf numFmtId="174" fontId="21" fillId="6" borderId="2" xfId="0" applyNumberFormat="1" applyFont="1" applyFill="1" applyBorder="1" applyAlignment="1">
      <alignment horizontal="center"/>
    </xf>
    <xf numFmtId="164" fontId="22" fillId="0" borderId="0" xfId="46" applyNumberFormat="1" applyFont="1" applyFill="1" applyAlignment="1">
      <alignment horizontal="center"/>
    </xf>
    <xf numFmtId="164" fontId="22" fillId="6" borderId="2" xfId="46" applyNumberFormat="1" applyFont="1" applyFill="1" applyBorder="1" applyAlignment="1">
      <alignment horizontal="center"/>
    </xf>
    <xf numFmtId="174" fontId="21" fillId="0" borderId="2" xfId="0" applyNumberFormat="1" applyFont="1" applyFill="1" applyBorder="1" applyAlignment="1">
      <alignment horizontal="center"/>
    </xf>
    <xf numFmtId="174" fontId="15" fillId="0" borderId="0" xfId="0" applyNumberFormat="1" applyFont="1" applyFill="1" applyAlignment="1">
      <alignment horizontal="center"/>
    </xf>
    <xf numFmtId="169" fontId="21" fillId="6" borderId="3" xfId="31" applyNumberFormat="1" applyFont="1" applyFill="1" applyBorder="1" applyAlignment="1">
      <alignment horizontal="center"/>
    </xf>
    <xf numFmtId="169" fontId="21" fillId="0" borderId="0" xfId="31" applyNumberFormat="1" applyFont="1" applyFill="1" applyAlignment="1">
      <alignment horizontal="center"/>
    </xf>
    <xf numFmtId="169" fontId="32" fillId="0" borderId="0" xfId="31" applyNumberFormat="1" applyFont="1" applyFill="1" applyAlignment="1">
      <alignment horizontal="center"/>
    </xf>
    <xf numFmtId="0" fontId="21" fillId="0" borderId="3" xfId="0" applyNumberFormat="1" applyFont="1" applyFill="1" applyBorder="1" applyAlignment="1">
      <alignment horizontal="center"/>
    </xf>
    <xf numFmtId="169" fontId="21" fillId="0" borderId="3" xfId="0" applyNumberFormat="1" applyFont="1" applyFill="1" applyBorder="1" applyAlignment="1">
      <alignment horizontal="center"/>
    </xf>
    <xf numFmtId="41" fontId="21" fillId="0" borderId="0" xfId="0" applyNumberFormat="1" applyFont="1" applyFill="1"/>
    <xf numFmtId="164" fontId="15" fillId="6" borderId="3" xfId="0" applyNumberFormat="1" applyFont="1" applyFill="1" applyBorder="1" applyAlignment="1">
      <alignment horizontal="center"/>
    </xf>
    <xf numFmtId="164" fontId="50" fillId="0" borderId="0" xfId="0" applyNumberFormat="1" applyFont="1" applyFill="1" applyAlignment="1">
      <alignment horizontal="center"/>
    </xf>
    <xf numFmtId="164" fontId="21" fillId="0" borderId="0" xfId="0" applyNumberFormat="1" applyFont="1" applyFill="1" applyAlignment="1">
      <alignment horizontal="center"/>
    </xf>
    <xf numFmtId="164" fontId="21" fillId="0" borderId="0" xfId="46" applyNumberFormat="1" applyFont="1" applyFill="1" applyAlignment="1">
      <alignment horizontal="center"/>
    </xf>
    <xf numFmtId="164" fontId="21" fillId="6" borderId="3" xfId="46" applyNumberFormat="1" applyFont="1" applyFill="1" applyBorder="1" applyAlignment="1">
      <alignment horizontal="center"/>
    </xf>
    <xf numFmtId="164" fontId="22" fillId="6" borderId="3" xfId="46" applyNumberFormat="1" applyFont="1" applyFill="1" applyBorder="1" applyAlignment="1">
      <alignment horizontal="center"/>
    </xf>
    <xf numFmtId="164" fontId="15" fillId="0" borderId="3" xfId="0" applyNumberFormat="1" applyFont="1" applyFill="1" applyBorder="1" applyAlignment="1">
      <alignment horizontal="center"/>
    </xf>
    <xf numFmtId="164" fontId="21" fillId="0" borderId="3" xfId="0" applyNumberFormat="1" applyFont="1" applyFill="1" applyBorder="1" applyAlignment="1">
      <alignment horizontal="center"/>
    </xf>
    <xf numFmtId="168" fontId="34" fillId="0" borderId="0" xfId="29" applyNumberFormat="1" applyFont="1" applyFill="1" applyAlignment="1">
      <alignment horizontal="left"/>
    </xf>
    <xf numFmtId="168" fontId="13" fillId="0" borderId="0" xfId="29" applyNumberFormat="1" applyFont="1" applyFill="1" applyAlignment="1">
      <alignment horizontal="left"/>
    </xf>
    <xf numFmtId="0" fontId="21" fillId="0" borderId="3" xfId="0" applyFont="1" applyFill="1" applyBorder="1"/>
    <xf numFmtId="41" fontId="13" fillId="0" borderId="0" xfId="0" applyNumberFormat="1" applyFont="1" applyFill="1"/>
    <xf numFmtId="166" fontId="0" fillId="0" borderId="0" xfId="0" applyNumberFormat="1" applyFill="1"/>
    <xf numFmtId="166" fontId="13" fillId="6" borderId="3" xfId="0" applyNumberFormat="1" applyFont="1" applyFill="1" applyBorder="1" applyAlignment="1">
      <alignment horizontal="center"/>
    </xf>
    <xf numFmtId="166" fontId="13" fillId="0" borderId="0" xfId="0" applyNumberFormat="1" applyFont="1" applyFill="1" applyAlignment="1">
      <alignment horizontal="center"/>
    </xf>
    <xf numFmtId="166" fontId="13" fillId="0" borderId="3" xfId="0" applyNumberFormat="1" applyFont="1" applyFill="1" applyBorder="1" applyAlignment="1">
      <alignment horizontal="center"/>
    </xf>
    <xf numFmtId="166" fontId="21" fillId="0" borderId="0" xfId="0" applyNumberFormat="1" applyFont="1" applyFill="1"/>
    <xf numFmtId="166" fontId="13" fillId="0" borderId="0" xfId="0" applyNumberFormat="1" applyFont="1" applyFill="1"/>
    <xf numFmtId="166" fontId="15" fillId="0" borderId="0" xfId="0" applyNumberFormat="1" applyFont="1" applyFill="1" applyAlignment="1">
      <alignment horizontal="center"/>
    </xf>
    <xf numFmtId="166" fontId="21" fillId="0" borderId="0" xfId="0" applyNumberFormat="1" applyFont="1" applyFill="1" applyAlignment="1">
      <alignment horizontal="center"/>
    </xf>
    <xf numFmtId="166" fontId="21" fillId="0" borderId="3" xfId="0" applyNumberFormat="1" applyFont="1" applyFill="1" applyBorder="1" applyAlignment="1">
      <alignment horizontal="center"/>
    </xf>
    <xf numFmtId="164" fontId="22" fillId="0" borderId="0" xfId="46" applyNumberFormat="1" applyFont="1" applyFill="1" applyBorder="1" applyAlignment="1">
      <alignment horizontal="center"/>
    </xf>
    <xf numFmtId="164" fontId="21" fillId="0" borderId="3" xfId="46" applyNumberFormat="1" applyFont="1" applyFill="1" applyBorder="1" applyAlignment="1">
      <alignment horizontal="center"/>
    </xf>
    <xf numFmtId="164" fontId="35" fillId="0" borderId="0" xfId="46" applyNumberFormat="1" applyFont="1" applyFill="1" applyBorder="1" applyAlignment="1">
      <alignment horizontal="center"/>
    </xf>
    <xf numFmtId="164" fontId="31" fillId="6" borderId="3" xfId="46" applyNumberFormat="1" applyFont="1" applyFill="1" applyBorder="1" applyAlignment="1">
      <alignment horizontal="center"/>
    </xf>
    <xf numFmtId="164" fontId="35" fillId="0" borderId="0" xfId="46" applyNumberFormat="1" applyFont="1" applyFill="1" applyAlignment="1">
      <alignment horizontal="center"/>
    </xf>
    <xf numFmtId="164" fontId="31" fillId="0" borderId="3" xfId="46" applyNumberFormat="1" applyFont="1" applyFill="1" applyBorder="1" applyAlignment="1">
      <alignment horizontal="center"/>
    </xf>
    <xf numFmtId="166" fontId="21" fillId="6" borderId="8" xfId="0" applyNumberFormat="1" applyFont="1" applyFill="1" applyBorder="1" applyAlignment="1">
      <alignment horizontal="center"/>
    </xf>
    <xf numFmtId="164" fontId="21" fillId="6" borderId="8" xfId="46" applyNumberFormat="1" applyFont="1" applyFill="1" applyBorder="1" applyAlignment="1">
      <alignment horizontal="center"/>
    </xf>
    <xf numFmtId="169" fontId="13" fillId="0" borderId="0" xfId="0" applyNumberFormat="1" applyFont="1" applyFill="1" applyBorder="1" applyAlignment="1">
      <alignment horizontal="center"/>
    </xf>
    <xf numFmtId="165" fontId="13" fillId="0" borderId="0" xfId="0" applyNumberFormat="1" applyFont="1" applyFill="1" applyBorder="1" applyAlignment="1">
      <alignment horizontal="center"/>
    </xf>
    <xf numFmtId="41" fontId="13" fillId="0" borderId="0" xfId="0" applyNumberFormat="1" applyFont="1" applyFill="1" applyBorder="1"/>
    <xf numFmtId="165" fontId="13" fillId="0" borderId="0" xfId="53" applyNumberFormat="1" applyFont="1" applyFill="1" applyBorder="1" applyAlignment="1">
      <alignment horizontal="center"/>
    </xf>
    <xf numFmtId="176" fontId="13" fillId="0" borderId="0" xfId="0" applyNumberFormat="1" applyFont="1" applyFill="1" applyBorder="1" applyAlignment="1">
      <alignment horizontal="center"/>
    </xf>
    <xf numFmtId="164" fontId="21" fillId="0" borderId="0" xfId="29" applyNumberFormat="1" applyFont="1" applyFill="1"/>
    <xf numFmtId="169" fontId="13" fillId="5" borderId="3" xfId="0" applyNumberFormat="1" applyFont="1" applyFill="1" applyBorder="1" applyAlignment="1">
      <alignment horizontal="center"/>
    </xf>
    <xf numFmtId="169" fontId="13" fillId="0" borderId="0" xfId="0" applyNumberFormat="1" applyFont="1" applyAlignment="1">
      <alignment horizontal="center"/>
    </xf>
    <xf numFmtId="166" fontId="21" fillId="5" borderId="2" xfId="0" applyNumberFormat="1" applyFont="1" applyFill="1" applyBorder="1" applyAlignment="1">
      <alignment horizontal="center"/>
    </xf>
    <xf numFmtId="0" fontId="15" fillId="0" borderId="0" xfId="0" applyFont="1"/>
    <xf numFmtId="165" fontId="30" fillId="5" borderId="3" xfId="53" applyNumberFormat="1" applyFont="1" applyFill="1" applyBorder="1" applyAlignment="1">
      <alignment horizontal="center"/>
    </xf>
    <xf numFmtId="169" fontId="30" fillId="0" borderId="0" xfId="0" applyNumberFormat="1" applyFont="1" applyAlignment="1">
      <alignment horizontal="center"/>
    </xf>
    <xf numFmtId="169" fontId="36" fillId="0" borderId="0" xfId="0" applyNumberFormat="1" applyFont="1" applyAlignment="1">
      <alignment horizontal="center"/>
    </xf>
    <xf numFmtId="9" fontId="22" fillId="0" borderId="0" xfId="53" applyFont="1" applyFill="1"/>
    <xf numFmtId="169" fontId="13" fillId="0" borderId="0" xfId="0" applyNumberFormat="1" applyFont="1" applyFill="1" applyAlignment="1">
      <alignment horizontal="center"/>
    </xf>
    <xf numFmtId="169" fontId="30" fillId="5" borderId="3" xfId="0" applyNumberFormat="1" applyFont="1" applyFill="1" applyBorder="1" applyAlignment="1">
      <alignment horizontal="center"/>
    </xf>
    <xf numFmtId="171" fontId="13" fillId="0" borderId="0" xfId="0" applyNumberFormat="1" applyFont="1" applyAlignment="1">
      <alignment horizontal="center"/>
    </xf>
    <xf numFmtId="171" fontId="13" fillId="5" borderId="3" xfId="0" applyNumberFormat="1" applyFont="1" applyFill="1" applyBorder="1" applyAlignment="1">
      <alignment horizontal="center"/>
    </xf>
    <xf numFmtId="170" fontId="15" fillId="5" borderId="3" xfId="0" applyNumberFormat="1" applyFont="1" applyFill="1" applyBorder="1" applyAlignment="1">
      <alignment horizontal="center"/>
    </xf>
    <xf numFmtId="165" fontId="15" fillId="5" borderId="3" xfId="0" applyNumberFormat="1" applyFont="1" applyFill="1" applyBorder="1" applyAlignment="1">
      <alignment horizontal="center"/>
    </xf>
    <xf numFmtId="164" fontId="0" fillId="0" borderId="0" xfId="0" applyNumberFormat="1"/>
    <xf numFmtId="170" fontId="13" fillId="4" borderId="0" xfId="0" applyNumberFormat="1" applyFont="1" applyFill="1" applyAlignment="1">
      <alignment horizontal="center"/>
    </xf>
    <xf numFmtId="164" fontId="21" fillId="4" borderId="0" xfId="0" applyNumberFormat="1" applyFont="1" applyFill="1" applyAlignment="1">
      <alignment horizontal="center"/>
    </xf>
    <xf numFmtId="165" fontId="21" fillId="4" borderId="0" xfId="53" applyNumberFormat="1" applyFont="1" applyFill="1" applyAlignment="1">
      <alignment horizontal="center"/>
    </xf>
    <xf numFmtId="0" fontId="37" fillId="0" borderId="0" xfId="0" applyFont="1" applyFill="1"/>
    <xf numFmtId="170" fontId="21" fillId="4" borderId="0" xfId="0" applyNumberFormat="1" applyFont="1" applyFill="1" applyAlignment="1">
      <alignment horizontal="center"/>
    </xf>
    <xf numFmtId="1" fontId="21" fillId="5" borderId="3" xfId="0" applyNumberFormat="1" applyFont="1" applyFill="1" applyBorder="1" applyAlignment="1">
      <alignment horizontal="center"/>
    </xf>
    <xf numFmtId="1" fontId="21" fillId="0" borderId="0" xfId="0" applyNumberFormat="1" applyFont="1" applyFill="1" applyBorder="1" applyAlignment="1">
      <alignment horizontal="center"/>
    </xf>
    <xf numFmtId="1" fontId="21" fillId="0" borderId="0" xfId="0" applyNumberFormat="1" applyFont="1" applyAlignment="1">
      <alignment horizontal="center"/>
    </xf>
    <xf numFmtId="1" fontId="21" fillId="4" borderId="0" xfId="0" applyNumberFormat="1" applyFont="1" applyFill="1" applyAlignment="1">
      <alignment horizontal="center"/>
    </xf>
    <xf numFmtId="9" fontId="21" fillId="0" borderId="0" xfId="53" applyFont="1" applyAlignment="1">
      <alignment horizontal="center"/>
    </xf>
    <xf numFmtId="9" fontId="21" fillId="5" borderId="3" xfId="53" applyFont="1" applyFill="1" applyBorder="1" applyAlignment="1">
      <alignment horizontal="center"/>
    </xf>
    <xf numFmtId="164" fontId="13" fillId="4" borderId="0" xfId="0" applyNumberFormat="1" applyFont="1" applyFill="1" applyAlignment="1">
      <alignment horizontal="center"/>
    </xf>
    <xf numFmtId="0" fontId="51" fillId="0" borderId="0" xfId="0" applyFont="1"/>
    <xf numFmtId="164" fontId="52" fillId="5" borderId="3" xfId="0" applyNumberFormat="1" applyFont="1" applyFill="1" applyBorder="1" applyAlignment="1">
      <alignment horizontal="center"/>
    </xf>
    <xf numFmtId="164" fontId="52" fillId="0" borderId="0" xfId="0" applyNumberFormat="1" applyFont="1" applyAlignment="1">
      <alignment horizontal="center"/>
    </xf>
    <xf numFmtId="164" fontId="52" fillId="4" borderId="0" xfId="0" applyNumberFormat="1" applyFont="1" applyFill="1" applyAlignment="1">
      <alignment horizontal="center"/>
    </xf>
    <xf numFmtId="0" fontId="51" fillId="0" borderId="0" xfId="0" applyFont="1" applyFill="1"/>
    <xf numFmtId="0" fontId="52" fillId="0" borderId="0" xfId="0" applyFont="1" applyFill="1"/>
    <xf numFmtId="164" fontId="38" fillId="4" borderId="0" xfId="0" applyNumberFormat="1" applyFont="1" applyFill="1" applyAlignment="1">
      <alignment horizontal="center"/>
    </xf>
    <xf numFmtId="164" fontId="38" fillId="0" borderId="0" xfId="0" applyNumberFormat="1" applyFont="1" applyAlignment="1">
      <alignment horizontal="center"/>
    </xf>
    <xf numFmtId="0" fontId="13" fillId="0" borderId="0" xfId="0" applyFont="1"/>
    <xf numFmtId="168" fontId="38" fillId="0" borderId="0" xfId="29" applyNumberFormat="1" applyFont="1" applyAlignment="1">
      <alignment horizontal="center"/>
    </xf>
    <xf numFmtId="0" fontId="15" fillId="6" borderId="3" xfId="0" applyFont="1" applyFill="1" applyBorder="1" applyAlignment="1">
      <alignment horizontal="center"/>
    </xf>
    <xf numFmtId="168" fontId="51" fillId="5" borderId="3" xfId="0" applyNumberFormat="1" applyFont="1" applyFill="1" applyBorder="1"/>
    <xf numFmtId="177" fontId="49" fillId="0" borderId="0" xfId="43" applyNumberFormat="1" applyFont="1" applyAlignment="1">
      <alignment horizontal="left"/>
    </xf>
    <xf numFmtId="170" fontId="51" fillId="0" borderId="0" xfId="0" applyNumberFormat="1" applyFont="1" applyAlignment="1">
      <alignment horizontal="center"/>
    </xf>
    <xf numFmtId="164" fontId="50" fillId="0" borderId="0" xfId="0" applyNumberFormat="1" applyFont="1" applyAlignment="1">
      <alignment horizontal="center"/>
    </xf>
    <xf numFmtId="0" fontId="15" fillId="0" borderId="0" xfId="0" applyFont="1" applyAlignment="1">
      <alignment horizontal="center"/>
    </xf>
    <xf numFmtId="165" fontId="50" fillId="0" borderId="0" xfId="53" applyNumberFormat="1" applyFont="1" applyAlignment="1">
      <alignment horizontal="center"/>
    </xf>
    <xf numFmtId="168" fontId="50" fillId="0" borderId="0" xfId="29" applyNumberFormat="1" applyFont="1" applyAlignment="1">
      <alignment horizontal="center"/>
    </xf>
    <xf numFmtId="170" fontId="13" fillId="0" borderId="0" xfId="0" applyNumberFormat="1" applyFont="1" applyFill="1" applyAlignment="1">
      <alignment horizontal="center"/>
    </xf>
    <xf numFmtId="0" fontId="15" fillId="5" borderId="3" xfId="0" applyFont="1" applyFill="1" applyBorder="1" applyAlignment="1">
      <alignment horizontal="center"/>
    </xf>
    <xf numFmtId="3" fontId="21" fillId="0" borderId="0" xfId="46" applyNumberFormat="1" applyFont="1" applyAlignment="1">
      <alignment horizontal="center"/>
    </xf>
    <xf numFmtId="3" fontId="21" fillId="4" borderId="0" xfId="46" applyNumberFormat="1" applyFont="1" applyFill="1" applyAlignment="1">
      <alignment horizontal="center"/>
    </xf>
    <xf numFmtId="166" fontId="22" fillId="5" borderId="3" xfId="46" applyNumberFormat="1" applyFont="1" applyFill="1" applyBorder="1" applyAlignment="1">
      <alignment horizontal="center"/>
    </xf>
    <xf numFmtId="166" fontId="21" fillId="4" borderId="0" xfId="0" applyNumberFormat="1" applyFont="1" applyFill="1" applyAlignment="1">
      <alignment horizontal="center"/>
    </xf>
    <xf numFmtId="0" fontId="21" fillId="5" borderId="5" xfId="0" applyFont="1" applyFill="1" applyBorder="1"/>
    <xf numFmtId="0" fontId="13" fillId="5" borderId="5" xfId="0" applyFont="1" applyFill="1" applyBorder="1"/>
    <xf numFmtId="0" fontId="38" fillId="0" borderId="0" xfId="0" applyFont="1" applyFill="1"/>
    <xf numFmtId="0" fontId="22" fillId="0" borderId="0" xfId="46" applyFont="1"/>
    <xf numFmtId="0" fontId="2" fillId="0" borderId="0" xfId="46" applyFont="1"/>
    <xf numFmtId="165" fontId="0" fillId="0" borderId="0" xfId="0" applyNumberFormat="1"/>
    <xf numFmtId="0" fontId="2" fillId="0" borderId="0" xfId="0" applyFont="1"/>
    <xf numFmtId="0" fontId="2" fillId="0" borderId="0" xfId="44"/>
    <xf numFmtId="49" fontId="0" fillId="0" borderId="0" xfId="0" applyNumberFormat="1"/>
    <xf numFmtId="1" fontId="2" fillId="5" borderId="3" xfId="0" applyNumberFormat="1" applyFont="1" applyFill="1" applyBorder="1" applyAlignment="1">
      <alignment horizontal="center"/>
    </xf>
    <xf numFmtId="165" fontId="53" fillId="4" borderId="0" xfId="53" applyNumberFormat="1" applyFont="1" applyFill="1" applyAlignment="1">
      <alignment horizontal="center"/>
    </xf>
    <xf numFmtId="165" fontId="2" fillId="0" borderId="0" xfId="53" applyNumberFormat="1" applyFont="1" applyAlignment="1">
      <alignment horizontal="center"/>
    </xf>
    <xf numFmtId="165" fontId="54" fillId="0" borderId="0" xfId="53" applyNumberFormat="1" applyFont="1" applyAlignment="1">
      <alignment horizontal="center"/>
    </xf>
    <xf numFmtId="9" fontId="21" fillId="0" borderId="0" xfId="49" applyFont="1" applyAlignment="1">
      <alignment horizontal="center"/>
    </xf>
    <xf numFmtId="165" fontId="21" fillId="0" borderId="0" xfId="49" applyNumberFormat="1" applyFont="1" applyAlignment="1">
      <alignment horizontal="center"/>
    </xf>
    <xf numFmtId="165" fontId="2" fillId="0" borderId="0" xfId="49" applyNumberFormat="1" applyFont="1" applyAlignment="1">
      <alignment horizontal="center"/>
    </xf>
    <xf numFmtId="164" fontId="2" fillId="0" borderId="0" xfId="0" applyNumberFormat="1" applyFont="1" applyFill="1" applyAlignment="1">
      <alignment horizontal="center"/>
    </xf>
    <xf numFmtId="170" fontId="2" fillId="0" borderId="0" xfId="0" applyNumberFormat="1" applyFont="1" applyAlignment="1">
      <alignment horizontal="center"/>
    </xf>
    <xf numFmtId="166" fontId="2" fillId="0" borderId="0" xfId="0" applyNumberFormat="1" applyFont="1" applyAlignment="1">
      <alignment horizontal="center"/>
    </xf>
    <xf numFmtId="3" fontId="2" fillId="0" borderId="0" xfId="46" applyNumberFormat="1" applyFont="1" applyAlignment="1">
      <alignment horizontal="center"/>
    </xf>
    <xf numFmtId="1" fontId="15" fillId="0" borderId="0" xfId="0" applyNumberFormat="1" applyFont="1" applyAlignment="1">
      <alignment horizontal="center"/>
    </xf>
    <xf numFmtId="164" fontId="55" fillId="0" borderId="0" xfId="0" applyNumberFormat="1" applyFont="1" applyAlignment="1">
      <alignment horizontal="center"/>
    </xf>
    <xf numFmtId="164" fontId="2" fillId="0" borderId="0" xfId="0" applyNumberFormat="1" applyFont="1" applyAlignment="1">
      <alignment horizontal="center"/>
    </xf>
    <xf numFmtId="170" fontId="2" fillId="0" borderId="0" xfId="0" applyNumberFormat="1" applyFont="1" applyFill="1" applyAlignment="1">
      <alignment horizontal="center"/>
    </xf>
    <xf numFmtId="1" fontId="2" fillId="0" borderId="0" xfId="0" applyNumberFormat="1" applyFont="1" applyAlignment="1">
      <alignment horizontal="center"/>
    </xf>
    <xf numFmtId="165" fontId="2" fillId="0" borderId="0" xfId="53" applyNumberFormat="1" applyFont="1" applyFill="1" applyBorder="1" applyAlignment="1">
      <alignment horizontal="center"/>
    </xf>
    <xf numFmtId="1" fontId="2" fillId="0" borderId="0" xfId="53" applyNumberFormat="1" applyFont="1" applyAlignment="1">
      <alignment horizontal="center"/>
    </xf>
    <xf numFmtId="164" fontId="53" fillId="0" borderId="0" xfId="0" applyNumberFormat="1" applyFont="1" applyAlignment="1">
      <alignment horizontal="center"/>
    </xf>
    <xf numFmtId="165" fontId="55" fillId="0" borderId="0" xfId="49" applyNumberFormat="1" applyFont="1" applyAlignment="1">
      <alignment horizontal="center"/>
    </xf>
    <xf numFmtId="165" fontId="2" fillId="4" borderId="0" xfId="53" applyNumberFormat="1" applyFont="1" applyFill="1" applyAlignment="1">
      <alignment horizontal="center"/>
    </xf>
    <xf numFmtId="1" fontId="2" fillId="0" borderId="0" xfId="0" applyNumberFormat="1" applyFont="1" applyFill="1" applyBorder="1" applyAlignment="1">
      <alignment horizontal="center"/>
    </xf>
    <xf numFmtId="9" fontId="2" fillId="0" borderId="0" xfId="53" applyFont="1" applyAlignment="1">
      <alignment horizontal="center"/>
    </xf>
    <xf numFmtId="165" fontId="50" fillId="0" borderId="0" xfId="49" applyNumberFormat="1" applyFont="1" applyAlignment="1">
      <alignment horizontal="center"/>
    </xf>
    <xf numFmtId="168" fontId="56" fillId="0" borderId="0" xfId="24" applyNumberFormat="1" applyFont="1"/>
    <xf numFmtId="43" fontId="52" fillId="0" borderId="0" xfId="24" applyFont="1" applyAlignment="1">
      <alignment horizontal="center"/>
    </xf>
    <xf numFmtId="43" fontId="52" fillId="5" borderId="3" xfId="24" applyFont="1" applyFill="1" applyBorder="1" applyAlignment="1">
      <alignment horizontal="center"/>
    </xf>
    <xf numFmtId="43" fontId="52" fillId="0" borderId="0" xfId="24" applyFont="1"/>
    <xf numFmtId="165" fontId="21" fillId="4" borderId="0" xfId="49" applyNumberFormat="1" applyFont="1" applyFill="1" applyBorder="1"/>
    <xf numFmtId="4" fontId="56" fillId="0" borderId="0" xfId="43" applyNumberFormat="1" applyFont="1"/>
    <xf numFmtId="2" fontId="21" fillId="6" borderId="3" xfId="0" applyNumberFormat="1" applyFont="1" applyFill="1" applyBorder="1" applyAlignment="1">
      <alignment horizontal="center"/>
    </xf>
    <xf numFmtId="164" fontId="2" fillId="6" borderId="3" xfId="0" applyNumberFormat="1" applyFont="1" applyFill="1" applyBorder="1" applyAlignment="1">
      <alignment horizontal="center"/>
    </xf>
    <xf numFmtId="169" fontId="2" fillId="0" borderId="0" xfId="0" applyNumberFormat="1" applyFont="1" applyFill="1" applyAlignment="1">
      <alignment horizontal="center"/>
    </xf>
    <xf numFmtId="10" fontId="13" fillId="5" borderId="3" xfId="49" applyNumberFormat="1" applyFont="1" applyFill="1" applyBorder="1" applyAlignment="1">
      <alignment horizontal="center"/>
    </xf>
    <xf numFmtId="4" fontId="21" fillId="5" borderId="3" xfId="0" applyNumberFormat="1" applyFont="1" applyFill="1" applyBorder="1" applyAlignment="1">
      <alignment horizontal="center"/>
    </xf>
    <xf numFmtId="0" fontId="31" fillId="0" borderId="0" xfId="0" applyFont="1"/>
    <xf numFmtId="164" fontId="31" fillId="0" borderId="0" xfId="0" applyNumberFormat="1" applyFont="1"/>
    <xf numFmtId="164" fontId="13" fillId="0" borderId="0" xfId="0" applyNumberFormat="1" applyFont="1"/>
    <xf numFmtId="0" fontId="42" fillId="0" borderId="0" xfId="0" applyFont="1"/>
    <xf numFmtId="166" fontId="2" fillId="0" borderId="9" xfId="0" applyNumberFormat="1" applyFont="1" applyBorder="1" applyAlignment="1">
      <alignment horizontal="center"/>
    </xf>
    <xf numFmtId="164" fontId="2" fillId="0" borderId="0" xfId="29" applyNumberFormat="1" applyFont="1" applyAlignment="1">
      <alignment horizontal="center"/>
    </xf>
    <xf numFmtId="165" fontId="2" fillId="5" borderId="3" xfId="53" applyNumberFormat="1" applyFont="1" applyFill="1" applyBorder="1" applyAlignment="1">
      <alignment horizontal="center"/>
    </xf>
    <xf numFmtId="0" fontId="2" fillId="5" borderId="3" xfId="0" applyFont="1" applyFill="1" applyBorder="1"/>
    <xf numFmtId="166" fontId="2" fillId="5" borderId="3" xfId="0" applyNumberFormat="1" applyFont="1" applyFill="1" applyBorder="1" applyAlignment="1">
      <alignment horizontal="center"/>
    </xf>
    <xf numFmtId="9" fontId="2" fillId="5" borderId="3" xfId="53" applyFont="1" applyFill="1" applyBorder="1" applyAlignment="1">
      <alignment horizontal="center"/>
    </xf>
    <xf numFmtId="164" fontId="2" fillId="5" borderId="3" xfId="0" applyNumberFormat="1" applyFont="1" applyFill="1" applyBorder="1" applyAlignment="1">
      <alignment horizontal="center"/>
    </xf>
    <xf numFmtId="170" fontId="2" fillId="5" borderId="3" xfId="0" applyNumberFormat="1" applyFont="1" applyFill="1" applyBorder="1" applyAlignment="1">
      <alignment horizontal="center"/>
    </xf>
    <xf numFmtId="166" fontId="2" fillId="5" borderId="2" xfId="0" applyNumberFormat="1" applyFont="1" applyFill="1" applyBorder="1" applyAlignment="1">
      <alignment horizontal="center"/>
    </xf>
    <xf numFmtId="164" fontId="2" fillId="5" borderId="3" xfId="29" applyNumberFormat="1" applyFont="1" applyFill="1" applyBorder="1" applyAlignment="1">
      <alignment horizontal="center"/>
    </xf>
    <xf numFmtId="164" fontId="13" fillId="0" borderId="7" xfId="0" applyNumberFormat="1" applyFont="1" applyFill="1" applyBorder="1" applyAlignment="1">
      <alignment horizontal="center"/>
    </xf>
    <xf numFmtId="164" fontId="13" fillId="0" borderId="0" xfId="0" applyNumberFormat="1" applyFont="1" applyFill="1" applyBorder="1" applyAlignment="1">
      <alignment horizontal="center"/>
    </xf>
    <xf numFmtId="41" fontId="56" fillId="0" borderId="0" xfId="43" applyNumberFormat="1" applyFont="1"/>
    <xf numFmtId="9" fontId="21" fillId="5" borderId="3" xfId="49" applyFont="1" applyFill="1" applyBorder="1" applyAlignment="1">
      <alignment horizontal="center"/>
    </xf>
    <xf numFmtId="164" fontId="56" fillId="0" borderId="0" xfId="43" applyNumberFormat="1" applyFont="1"/>
    <xf numFmtId="164" fontId="52" fillId="5" borderId="3" xfId="53" applyNumberFormat="1" applyFont="1" applyFill="1" applyBorder="1" applyAlignment="1">
      <alignment horizontal="center"/>
    </xf>
    <xf numFmtId="168" fontId="21" fillId="0" borderId="0" xfId="24" applyNumberFormat="1" applyFont="1" applyAlignment="1">
      <alignment horizontal="center"/>
    </xf>
    <xf numFmtId="43" fontId="57" fillId="0" borderId="0" xfId="24" applyFont="1"/>
    <xf numFmtId="165" fontId="57" fillId="5" borderId="3" xfId="49" applyNumberFormat="1" applyFont="1" applyFill="1" applyBorder="1" applyAlignment="1">
      <alignment horizontal="center"/>
    </xf>
    <xf numFmtId="0" fontId="2" fillId="4" borderId="0" xfId="0" applyFont="1" applyFill="1"/>
    <xf numFmtId="164" fontId="2" fillId="0" borderId="0" xfId="46" applyNumberFormat="1" applyFont="1" applyFill="1" applyAlignment="1">
      <alignment horizontal="center"/>
    </xf>
    <xf numFmtId="166" fontId="2" fillId="0" borderId="0" xfId="0" applyNumberFormat="1" applyFont="1" applyFill="1" applyAlignment="1">
      <alignment horizontal="center"/>
    </xf>
    <xf numFmtId="0" fontId="2" fillId="0" borderId="0" xfId="0" applyFont="1" applyFill="1"/>
    <xf numFmtId="165" fontId="2" fillId="0" borderId="0" xfId="53" applyNumberFormat="1" applyFont="1" applyFill="1" applyAlignment="1">
      <alignment horizontal="center"/>
    </xf>
    <xf numFmtId="164" fontId="13" fillId="0" borderId="0" xfId="0" applyNumberFormat="1" applyFont="1" applyFill="1" applyAlignment="1">
      <alignment horizontal="center"/>
    </xf>
    <xf numFmtId="1" fontId="2" fillId="0" borderId="0" xfId="0" applyNumberFormat="1" applyFont="1" applyFill="1" applyAlignment="1">
      <alignment horizontal="center"/>
    </xf>
    <xf numFmtId="165" fontId="2" fillId="0" borderId="0" xfId="49" applyNumberFormat="1" applyFont="1" applyFill="1" applyAlignment="1">
      <alignment horizontal="center"/>
    </xf>
    <xf numFmtId="164" fontId="2" fillId="0" borderId="9" xfId="0" applyNumberFormat="1" applyFont="1" applyFill="1" applyBorder="1" applyAlignment="1">
      <alignment horizontal="center"/>
    </xf>
    <xf numFmtId="164" fontId="2" fillId="0" borderId="0" xfId="29" applyNumberFormat="1" applyFont="1" applyFill="1"/>
    <xf numFmtId="174" fontId="2" fillId="0" borderId="0" xfId="0" applyNumberFormat="1" applyFont="1" applyFill="1" applyAlignment="1">
      <alignment horizontal="center"/>
    </xf>
    <xf numFmtId="9" fontId="0" fillId="0" borderId="0" xfId="49" applyFont="1"/>
    <xf numFmtId="43" fontId="21" fillId="0" borderId="0" xfId="24" applyFont="1" applyAlignment="1">
      <alignment horizontal="center"/>
    </xf>
    <xf numFmtId="2" fontId="21" fillId="4" borderId="0" xfId="0" applyNumberFormat="1" applyFont="1" applyFill="1"/>
    <xf numFmtId="9" fontId="21" fillId="4" borderId="0" xfId="49" applyFont="1" applyFill="1"/>
    <xf numFmtId="10" fontId="0" fillId="0" borderId="0" xfId="0" applyNumberFormat="1"/>
    <xf numFmtId="165" fontId="0" fillId="0" borderId="0" xfId="49" applyNumberFormat="1" applyFont="1"/>
    <xf numFmtId="164" fontId="2" fillId="6" borderId="3" xfId="29" applyNumberFormat="1" applyFont="1" applyFill="1" applyBorder="1" applyAlignment="1">
      <alignment horizontal="center"/>
    </xf>
    <xf numFmtId="164" fontId="2" fillId="6" borderId="2" xfId="29" applyNumberFormat="1" applyFont="1" applyFill="1" applyBorder="1" applyAlignment="1">
      <alignment horizontal="center"/>
    </xf>
    <xf numFmtId="0" fontId="2" fillId="0" borderId="0" xfId="49" applyNumberFormat="1" applyFont="1" applyAlignment="1">
      <alignment horizontal="center"/>
    </xf>
    <xf numFmtId="164" fontId="2" fillId="0" borderId="9" xfId="29" applyNumberFormat="1" applyFont="1" applyBorder="1" applyAlignment="1">
      <alignment horizontal="center"/>
    </xf>
    <xf numFmtId="164" fontId="2" fillId="0" borderId="0" xfId="29" applyNumberFormat="1" applyFont="1"/>
    <xf numFmtId="164" fontId="13" fillId="5" borderId="3" xfId="24" applyNumberFormat="1" applyFont="1" applyFill="1" applyBorder="1" applyAlignment="1">
      <alignment horizontal="center"/>
    </xf>
    <xf numFmtId="173" fontId="38" fillId="0" borderId="0" xfId="24" applyNumberFormat="1" applyFont="1" applyFill="1"/>
    <xf numFmtId="164" fontId="2" fillId="0" borderId="9" xfId="0" applyNumberFormat="1" applyFont="1" applyBorder="1" applyAlignment="1">
      <alignment horizontal="center"/>
    </xf>
    <xf numFmtId="164" fontId="2" fillId="0" borderId="0" xfId="0" applyNumberFormat="1" applyFont="1" applyFill="1" applyBorder="1" applyAlignment="1">
      <alignment horizontal="center"/>
    </xf>
    <xf numFmtId="0" fontId="2" fillId="0" borderId="9" xfId="0" applyFont="1" applyBorder="1" applyAlignment="1">
      <alignment horizontal="center"/>
    </xf>
    <xf numFmtId="43" fontId="2" fillId="5" borderId="3" xfId="29" applyNumberFormat="1" applyFont="1" applyFill="1" applyBorder="1" applyAlignment="1">
      <alignment horizontal="center"/>
    </xf>
    <xf numFmtId="164" fontId="2" fillId="5" borderId="3" xfId="0" applyNumberFormat="1" applyFont="1" applyFill="1" applyBorder="1"/>
    <xf numFmtId="164" fontId="2" fillId="5" borderId="2" xfId="0" applyNumberFormat="1" applyFont="1" applyFill="1" applyBorder="1" applyAlignment="1">
      <alignment horizontal="center"/>
    </xf>
    <xf numFmtId="164" fontId="38" fillId="0" borderId="0" xfId="0" applyNumberFormat="1" applyFont="1" applyFill="1"/>
    <xf numFmtId="17" fontId="13" fillId="0" borderId="0" xfId="0" applyNumberFormat="1" applyFont="1" applyFill="1" applyBorder="1" applyAlignment="1">
      <alignment horizontal="center"/>
    </xf>
    <xf numFmtId="0" fontId="0" fillId="0" borderId="0" xfId="0" applyAlignment="1">
      <alignment horizontal="left" indent="1"/>
    </xf>
    <xf numFmtId="0" fontId="0" fillId="0" borderId="0" xfId="0" applyAlignment="1">
      <alignment horizontal="left"/>
    </xf>
    <xf numFmtId="0" fontId="0" fillId="6" borderId="3" xfId="0" applyFill="1" applyBorder="1"/>
    <xf numFmtId="17" fontId="13" fillId="6" borderId="3" xfId="0" applyNumberFormat="1" applyFont="1" applyFill="1" applyBorder="1" applyAlignment="1">
      <alignment horizontal="center"/>
    </xf>
    <xf numFmtId="0" fontId="0" fillId="6" borderId="2" xfId="0" applyFill="1" applyBorder="1"/>
    <xf numFmtId="17" fontId="13" fillId="0" borderId="9" xfId="0" applyNumberFormat="1" applyFont="1" applyFill="1" applyBorder="1" applyAlignment="1">
      <alignment horizontal="center"/>
    </xf>
    <xf numFmtId="17" fontId="13" fillId="6" borderId="2" xfId="0" applyNumberFormat="1" applyFont="1" applyFill="1" applyBorder="1" applyAlignment="1">
      <alignment horizontal="center"/>
    </xf>
    <xf numFmtId="0" fontId="13" fillId="0" borderId="0" xfId="0" applyFont="1" applyAlignment="1">
      <alignment horizontal="left"/>
    </xf>
    <xf numFmtId="165" fontId="0" fillId="0" borderId="9" xfId="0" applyNumberFormat="1" applyBorder="1"/>
    <xf numFmtId="9" fontId="2" fillId="6" borderId="3" xfId="49" applyFont="1" applyFill="1" applyBorder="1" applyAlignment="1">
      <alignment horizontal="center"/>
    </xf>
    <xf numFmtId="9" fontId="2" fillId="6" borderId="2" xfId="49" applyFont="1" applyFill="1" applyBorder="1" applyAlignment="1">
      <alignment horizontal="center"/>
    </xf>
    <xf numFmtId="165" fontId="2" fillId="6" borderId="3" xfId="49" applyNumberFormat="1" applyFont="1" applyFill="1" applyBorder="1" applyAlignment="1">
      <alignment horizontal="center"/>
    </xf>
    <xf numFmtId="165" fontId="2" fillId="6" borderId="2" xfId="49" applyNumberFormat="1" applyFont="1" applyFill="1" applyBorder="1" applyAlignment="1">
      <alignment horizontal="center"/>
    </xf>
    <xf numFmtId="165" fontId="43" fillId="6" borderId="3" xfId="49" applyNumberFormat="1" applyFont="1" applyFill="1" applyBorder="1"/>
    <xf numFmtId="165" fontId="13" fillId="0" borderId="0" xfId="49" applyNumberFormat="1" applyFont="1"/>
    <xf numFmtId="165" fontId="13" fillId="6" borderId="3" xfId="49" applyNumberFormat="1" applyFont="1" applyFill="1" applyBorder="1"/>
    <xf numFmtId="1" fontId="0" fillId="0" borderId="0" xfId="0" applyNumberFormat="1"/>
    <xf numFmtId="1" fontId="13" fillId="0" borderId="0" xfId="0" applyNumberFormat="1" applyFont="1"/>
    <xf numFmtId="1" fontId="0" fillId="6" borderId="3" xfId="0" applyNumberFormat="1" applyFill="1" applyBorder="1"/>
    <xf numFmtId="1" fontId="13" fillId="6" borderId="3" xfId="0" applyNumberFormat="1" applyFont="1" applyFill="1" applyBorder="1"/>
    <xf numFmtId="1" fontId="51" fillId="0" borderId="0" xfId="0" applyNumberFormat="1" applyFont="1"/>
    <xf numFmtId="169" fontId="21" fillId="0" borderId="0" xfId="0" applyNumberFormat="1" applyFont="1"/>
    <xf numFmtId="169" fontId="52" fillId="0" borderId="0" xfId="24" applyNumberFormat="1" applyFont="1"/>
    <xf numFmtId="165" fontId="2" fillId="0" borderId="0" xfId="49" applyNumberFormat="1" applyFont="1"/>
    <xf numFmtId="165" fontId="2" fillId="0" borderId="0" xfId="0" applyNumberFormat="1" applyFont="1"/>
    <xf numFmtId="8" fontId="43" fillId="6" borderId="5" xfId="30" applyNumberFormat="1" applyFont="1" applyFill="1" applyBorder="1"/>
    <xf numFmtId="8" fontId="13" fillId="0" borderId="0" xfId="0" applyNumberFormat="1" applyFont="1" applyFill="1" applyBorder="1" applyAlignment="1">
      <alignment horizontal="center"/>
    </xf>
    <xf numFmtId="8" fontId="0" fillId="0" borderId="0" xfId="0" applyNumberFormat="1"/>
    <xf numFmtId="8" fontId="0" fillId="0" borderId="0" xfId="0" applyNumberFormat="1" applyAlignment="1">
      <alignment horizontal="left" indent="1"/>
    </xf>
    <xf numFmtId="8" fontId="13" fillId="6" borderId="3" xfId="0" applyNumberFormat="1" applyFont="1" applyFill="1" applyBorder="1" applyAlignment="1">
      <alignment horizontal="center"/>
    </xf>
    <xf numFmtId="8" fontId="13" fillId="0" borderId="0" xfId="30" applyNumberFormat="1" applyFont="1" applyFill="1" applyBorder="1" applyAlignment="1">
      <alignment horizontal="center"/>
    </xf>
    <xf numFmtId="8" fontId="0" fillId="0" borderId="0" xfId="30" applyNumberFormat="1" applyFont="1"/>
    <xf numFmtId="8" fontId="13" fillId="6" borderId="5" xfId="0" applyNumberFormat="1" applyFont="1" applyFill="1" applyBorder="1" applyAlignment="1">
      <alignment horizontal="left"/>
    </xf>
    <xf numFmtId="8" fontId="13" fillId="6" borderId="5" xfId="0" applyNumberFormat="1" applyFont="1" applyFill="1" applyBorder="1" applyAlignment="1">
      <alignment horizontal="center"/>
    </xf>
    <xf numFmtId="8" fontId="13" fillId="6" borderId="4" xfId="0" applyNumberFormat="1" applyFont="1" applyFill="1" applyBorder="1" applyAlignment="1">
      <alignment horizontal="center"/>
    </xf>
    <xf numFmtId="8" fontId="13" fillId="6" borderId="4" xfId="30" applyNumberFormat="1" applyFont="1" applyFill="1" applyBorder="1" applyAlignment="1">
      <alignment horizontal="center"/>
    </xf>
    <xf numFmtId="3" fontId="2" fillId="5" borderId="3" xfId="0" applyNumberFormat="1" applyFont="1" applyFill="1" applyBorder="1" applyAlignment="1">
      <alignment horizontal="center"/>
    </xf>
    <xf numFmtId="0" fontId="58" fillId="3" borderId="0" xfId="41" applyFont="1" applyFill="1" applyAlignment="1" applyProtection="1"/>
    <xf numFmtId="165" fontId="0" fillId="0" borderId="0" xfId="49" applyNumberFormat="1" applyFont="1" applyFill="1"/>
    <xf numFmtId="165" fontId="2" fillId="0" borderId="0" xfId="49" applyNumberFormat="1" applyFont="1" applyFill="1"/>
    <xf numFmtId="165" fontId="2" fillId="0" borderId="0" xfId="0" applyNumberFormat="1" applyFont="1" applyFill="1"/>
    <xf numFmtId="170" fontId="21" fillId="0" borderId="0" xfId="0" applyNumberFormat="1" applyFont="1" applyFill="1" applyAlignment="1">
      <alignment horizontal="center"/>
    </xf>
    <xf numFmtId="169" fontId="30" fillId="0" borderId="0" xfId="0" applyNumberFormat="1" applyFont="1" applyFill="1" applyAlignment="1">
      <alignment horizontal="center"/>
    </xf>
    <xf numFmtId="43" fontId="57" fillId="0" borderId="0" xfId="24" applyFont="1" applyFill="1"/>
    <xf numFmtId="3" fontId="2" fillId="0" borderId="0" xfId="46" applyNumberFormat="1" applyFont="1" applyFill="1" applyAlignment="1">
      <alignment horizontal="center"/>
    </xf>
    <xf numFmtId="1" fontId="21" fillId="0" borderId="0" xfId="0" applyNumberFormat="1" applyFont="1" applyFill="1" applyAlignment="1">
      <alignment horizontal="center"/>
    </xf>
    <xf numFmtId="1" fontId="2" fillId="0" borderId="0" xfId="53" applyNumberFormat="1" applyFont="1" applyFill="1" applyAlignment="1">
      <alignment horizontal="center"/>
    </xf>
    <xf numFmtId="164" fontId="38" fillId="0" borderId="0" xfId="0" applyNumberFormat="1" applyFont="1" applyFill="1" applyAlignment="1">
      <alignment horizontal="center"/>
    </xf>
    <xf numFmtId="177" fontId="49" fillId="0" borderId="0" xfId="43" applyNumberFormat="1" applyFont="1" applyFill="1" applyAlignment="1">
      <alignment horizontal="left"/>
    </xf>
    <xf numFmtId="165" fontId="21" fillId="0" borderId="0" xfId="49" applyNumberFormat="1" applyFont="1" applyFill="1" applyAlignment="1">
      <alignment horizontal="center"/>
    </xf>
    <xf numFmtId="164" fontId="13" fillId="5" borderId="8" xfId="29" applyNumberFormat="1" applyFont="1" applyFill="1" applyBorder="1" applyAlignment="1">
      <alignment horizontal="center"/>
    </xf>
    <xf numFmtId="164" fontId="13" fillId="6" borderId="8" xfId="29" applyNumberFormat="1" applyFont="1" applyFill="1" applyBorder="1" applyAlignment="1">
      <alignment horizontal="center"/>
    </xf>
    <xf numFmtId="0" fontId="2" fillId="0" borderId="0" xfId="49" applyNumberFormat="1" applyFont="1" applyFill="1" applyAlignment="1">
      <alignment horizontal="center"/>
    </xf>
    <xf numFmtId="170" fontId="13" fillId="5" borderId="8" xfId="0" applyNumberFormat="1" applyFont="1" applyFill="1" applyBorder="1" applyAlignment="1">
      <alignment horizontal="center"/>
    </xf>
    <xf numFmtId="9" fontId="21" fillId="0" borderId="0" xfId="0" applyNumberFormat="1" applyFont="1" applyAlignment="1">
      <alignment horizontal="center"/>
    </xf>
    <xf numFmtId="165" fontId="52" fillId="5" borderId="3" xfId="49" applyNumberFormat="1" applyFont="1" applyFill="1" applyBorder="1" applyAlignment="1">
      <alignment horizontal="center"/>
    </xf>
    <xf numFmtId="164" fontId="53" fillId="0" borderId="0" xfId="0" applyNumberFormat="1" applyFont="1" applyFill="1" applyAlignment="1">
      <alignment horizontal="center"/>
    </xf>
    <xf numFmtId="168" fontId="38" fillId="0" borderId="0" xfId="29" applyNumberFormat="1" applyFont="1" applyFill="1" applyAlignment="1">
      <alignment horizontal="center"/>
    </xf>
    <xf numFmtId="9" fontId="21" fillId="0" borderId="0" xfId="53" applyFont="1" applyFill="1" applyAlignment="1">
      <alignment horizontal="center"/>
    </xf>
    <xf numFmtId="164" fontId="56" fillId="0" borderId="0" xfId="43" applyNumberFormat="1" applyFont="1" applyFill="1"/>
    <xf numFmtId="9" fontId="0" fillId="0" borderId="0" xfId="0" applyNumberFormat="1"/>
    <xf numFmtId="165" fontId="52" fillId="0" borderId="0" xfId="0" applyNumberFormat="1" applyFont="1" applyFill="1"/>
    <xf numFmtId="165" fontId="53" fillId="0" borderId="0" xfId="53" applyNumberFormat="1" applyFont="1" applyFill="1" applyAlignment="1">
      <alignment horizontal="center"/>
    </xf>
    <xf numFmtId="165" fontId="2" fillId="0" borderId="0" xfId="0" applyNumberFormat="1" applyFont="1" applyAlignment="1">
      <alignment horizontal="center"/>
    </xf>
    <xf numFmtId="2" fontId="21" fillId="4" borderId="0" xfId="0" applyNumberFormat="1" applyFont="1" applyFill="1" applyBorder="1"/>
    <xf numFmtId="2" fontId="0" fillId="0" borderId="0" xfId="0" applyNumberFormat="1"/>
    <xf numFmtId="165" fontId="38" fillId="0" borderId="0" xfId="0" applyNumberFormat="1" applyFont="1" applyFill="1"/>
    <xf numFmtId="165" fontId="55" fillId="0" borderId="0" xfId="0" applyNumberFormat="1" applyFont="1" applyAlignment="1">
      <alignment horizontal="center"/>
    </xf>
    <xf numFmtId="165" fontId="51" fillId="5" borderId="3" xfId="49" applyNumberFormat="1" applyFont="1" applyFill="1" applyBorder="1" applyAlignment="1">
      <alignment horizontal="center"/>
    </xf>
    <xf numFmtId="164" fontId="51" fillId="0" borderId="0" xfId="0" applyNumberFormat="1" applyFont="1" applyAlignment="1">
      <alignment horizontal="center"/>
    </xf>
    <xf numFmtId="165" fontId="21" fillId="0" borderId="0" xfId="0" applyNumberFormat="1" applyFont="1"/>
    <xf numFmtId="10" fontId="21" fillId="5" borderId="3" xfId="49" applyNumberFormat="1" applyFont="1" applyFill="1" applyBorder="1" applyAlignment="1">
      <alignment horizontal="center"/>
    </xf>
    <xf numFmtId="164" fontId="2" fillId="0" borderId="0" xfId="0" applyNumberFormat="1" applyFont="1"/>
    <xf numFmtId="169" fontId="51" fillId="0" borderId="0" xfId="0" applyNumberFormat="1" applyFont="1" applyFill="1" applyAlignment="1">
      <alignment horizontal="center"/>
    </xf>
    <xf numFmtId="165" fontId="51" fillId="0" borderId="0" xfId="0" applyNumberFormat="1" applyFont="1" applyAlignment="1">
      <alignment horizontal="center"/>
    </xf>
    <xf numFmtId="164" fontId="22" fillId="0" borderId="0" xfId="29" applyNumberFormat="1" applyFont="1" applyFill="1" applyAlignment="1">
      <alignment horizontal="center"/>
    </xf>
    <xf numFmtId="164" fontId="2" fillId="0" borderId="0" xfId="29" applyNumberFormat="1" applyFont="1" applyFill="1" applyAlignment="1">
      <alignment horizontal="center"/>
    </xf>
    <xf numFmtId="164" fontId="51" fillId="0" borderId="0" xfId="0" applyNumberFormat="1" applyFont="1" applyFill="1" applyBorder="1" applyAlignment="1">
      <alignment horizontal="center"/>
    </xf>
    <xf numFmtId="164" fontId="13" fillId="0" borderId="0" xfId="29" applyNumberFormat="1" applyFont="1" applyFill="1" applyAlignment="1">
      <alignment horizontal="center"/>
    </xf>
    <xf numFmtId="164" fontId="2" fillId="0" borderId="9" xfId="29" applyNumberFormat="1" applyFont="1" applyFill="1" applyBorder="1" applyAlignment="1">
      <alignment horizontal="center"/>
    </xf>
    <xf numFmtId="164" fontId="51" fillId="0" borderId="0" xfId="29" applyNumberFormat="1" applyFont="1" applyFill="1" applyAlignment="1">
      <alignment horizontal="center"/>
    </xf>
    <xf numFmtId="165" fontId="51" fillId="0" borderId="0" xfId="53" applyNumberFormat="1" applyFont="1" applyAlignment="1">
      <alignment horizontal="center"/>
    </xf>
    <xf numFmtId="165" fontId="55" fillId="0" borderId="0" xfId="0" applyNumberFormat="1" applyFont="1" applyFill="1" applyAlignment="1">
      <alignment horizontal="center"/>
    </xf>
    <xf numFmtId="165" fontId="2" fillId="0" borderId="0" xfId="0" applyNumberFormat="1" applyFont="1" applyFill="1" applyAlignment="1">
      <alignment horizontal="center"/>
    </xf>
    <xf numFmtId="165" fontId="51" fillId="5" borderId="3" xfId="53" applyNumberFormat="1" applyFont="1" applyFill="1" applyBorder="1" applyAlignment="1">
      <alignment horizontal="center"/>
    </xf>
    <xf numFmtId="17" fontId="13" fillId="5" borderId="12" xfId="0" applyNumberFormat="1" applyFont="1" applyFill="1" applyBorder="1" applyAlignment="1">
      <alignment horizontal="center"/>
    </xf>
    <xf numFmtId="17" fontId="13" fillId="6" borderId="8" xfId="0" applyNumberFormat="1" applyFont="1" applyFill="1" applyBorder="1" applyAlignment="1">
      <alignment horizontal="center"/>
    </xf>
    <xf numFmtId="8" fontId="13" fillId="0" borderId="0" xfId="0" applyNumberFormat="1" applyFont="1" applyFill="1" applyBorder="1"/>
    <xf numFmtId="193" fontId="13" fillId="6" borderId="3" xfId="30" applyNumberFormat="1" applyFont="1" applyFill="1" applyBorder="1" applyAlignment="1">
      <alignment horizontal="center"/>
    </xf>
    <xf numFmtId="0" fontId="0" fillId="0" borderId="0" xfId="0" applyBorder="1"/>
    <xf numFmtId="0" fontId="21" fillId="6" borderId="2" xfId="0" applyNumberFormat="1" applyFont="1" applyFill="1" applyBorder="1" applyAlignment="1">
      <alignment horizontal="center"/>
    </xf>
    <xf numFmtId="169" fontId="21" fillId="6" borderId="3" xfId="0" applyNumberFormat="1" applyFont="1" applyFill="1" applyBorder="1" applyAlignment="1">
      <alignment horizontal="center"/>
    </xf>
    <xf numFmtId="1" fontId="55" fillId="0" borderId="0" xfId="0" applyNumberFormat="1" applyFont="1" applyAlignment="1">
      <alignment horizontal="center"/>
    </xf>
    <xf numFmtId="1" fontId="55" fillId="0" borderId="0" xfId="0" applyNumberFormat="1" applyFont="1" applyFill="1" applyAlignment="1">
      <alignment horizontal="center"/>
    </xf>
    <xf numFmtId="3" fontId="21" fillId="0" borderId="0" xfId="0" applyNumberFormat="1" applyFont="1"/>
    <xf numFmtId="165" fontId="51" fillId="0" borderId="0" xfId="49" applyNumberFormat="1" applyFont="1"/>
    <xf numFmtId="9" fontId="0" fillId="0" borderId="0" xfId="49" applyNumberFormat="1" applyFont="1"/>
    <xf numFmtId="165" fontId="51" fillId="6" borderId="3" xfId="49" applyNumberFormat="1" applyFont="1" applyFill="1" applyBorder="1" applyAlignment="1">
      <alignment horizontal="center"/>
    </xf>
    <xf numFmtId="193" fontId="0" fillId="0" borderId="0" xfId="30" applyNumberFormat="1" applyFont="1"/>
    <xf numFmtId="165" fontId="51" fillId="0" borderId="0" xfId="49" applyNumberFormat="1" applyFont="1" applyFill="1" applyBorder="1"/>
    <xf numFmtId="165" fontId="47" fillId="0" borderId="0" xfId="49" applyNumberFormat="1" applyFont="1" applyFill="1"/>
    <xf numFmtId="9" fontId="43" fillId="6" borderId="3" xfId="49" applyNumberFormat="1" applyFont="1" applyFill="1" applyBorder="1"/>
    <xf numFmtId="9" fontId="43" fillId="6" borderId="2" xfId="49" applyNumberFormat="1" applyFont="1" applyFill="1" applyBorder="1"/>
    <xf numFmtId="165" fontId="13" fillId="6" borderId="3" xfId="49" applyNumberFormat="1" applyFont="1" applyFill="1" applyBorder="1" applyAlignment="1">
      <alignment horizontal="center"/>
    </xf>
    <xf numFmtId="0" fontId="26" fillId="0" borderId="9" xfId="0" applyFont="1" applyBorder="1" applyAlignment="1">
      <alignment horizontal="left" indent="2"/>
    </xf>
    <xf numFmtId="165" fontId="26" fillId="0" borderId="9" xfId="0" applyNumberFormat="1" applyFont="1" applyFill="1" applyBorder="1"/>
    <xf numFmtId="165" fontId="26" fillId="6" borderId="2" xfId="49" applyNumberFormat="1" applyFont="1" applyFill="1" applyBorder="1" applyAlignment="1">
      <alignment horizontal="center"/>
    </xf>
    <xf numFmtId="165" fontId="26" fillId="0" borderId="9" xfId="0" applyNumberFormat="1" applyFont="1" applyBorder="1"/>
    <xf numFmtId="193" fontId="13" fillId="0" borderId="0" xfId="30" applyNumberFormat="1" applyFont="1" applyFill="1" applyBorder="1" applyAlignment="1">
      <alignment horizontal="center"/>
    </xf>
    <xf numFmtId="193" fontId="13" fillId="0" borderId="0" xfId="30" applyNumberFormat="1" applyFont="1"/>
    <xf numFmtId="193" fontId="13" fillId="0" borderId="0" xfId="30" applyNumberFormat="1" applyFont="1" applyFill="1"/>
    <xf numFmtId="8" fontId="13" fillId="0" borderId="0" xfId="0" applyNumberFormat="1" applyFont="1" applyAlignment="1">
      <alignment horizontal="left" indent="1"/>
    </xf>
    <xf numFmtId="8" fontId="13" fillId="0" borderId="0" xfId="30" applyNumberFormat="1" applyFont="1"/>
    <xf numFmtId="8" fontId="13" fillId="0" borderId="0" xfId="0" applyNumberFormat="1" applyFont="1"/>
    <xf numFmtId="187" fontId="13" fillId="0" borderId="0" xfId="0" applyNumberFormat="1" applyFont="1"/>
    <xf numFmtId="187" fontId="13" fillId="6" borderId="3" xfId="0" applyNumberFormat="1" applyFont="1" applyFill="1" applyBorder="1"/>
    <xf numFmtId="187" fontId="13" fillId="0" borderId="0" xfId="30" applyNumberFormat="1" applyFont="1" applyFill="1" applyBorder="1" applyAlignment="1">
      <alignment horizontal="center"/>
    </xf>
    <xf numFmtId="187" fontId="13" fillId="0" borderId="0" xfId="30" applyNumberFormat="1" applyFont="1"/>
    <xf numFmtId="187" fontId="13" fillId="6" borderId="3" xfId="30" applyNumberFormat="1" applyFont="1" applyFill="1" applyBorder="1" applyAlignment="1">
      <alignment horizontal="center"/>
    </xf>
    <xf numFmtId="187" fontId="13" fillId="0" borderId="0" xfId="30" applyNumberFormat="1" applyFont="1" applyFill="1"/>
    <xf numFmtId="0" fontId="0" fillId="0" borderId="0" xfId="0" applyBorder="1" applyAlignment="1">
      <alignment horizontal="left" indent="1"/>
    </xf>
    <xf numFmtId="165" fontId="0" fillId="0" borderId="0" xfId="0" applyNumberFormat="1" applyBorder="1"/>
    <xf numFmtId="0" fontId="26" fillId="0" borderId="0" xfId="0" applyFont="1" applyBorder="1" applyAlignment="1">
      <alignment horizontal="left" indent="1"/>
    </xf>
    <xf numFmtId="0" fontId="26" fillId="0" borderId="9" xfId="0" applyFont="1" applyBorder="1" applyAlignment="1">
      <alignment horizontal="left" indent="1"/>
    </xf>
    <xf numFmtId="17" fontId="59" fillId="0" borderId="9" xfId="0" applyNumberFormat="1" applyFont="1" applyFill="1" applyBorder="1" applyAlignment="1">
      <alignment horizontal="center"/>
    </xf>
    <xf numFmtId="17" fontId="59" fillId="6" borderId="2" xfId="0" applyNumberFormat="1" applyFont="1" applyFill="1" applyBorder="1" applyAlignment="1">
      <alignment horizontal="center"/>
    </xf>
    <xf numFmtId="165" fontId="26" fillId="0" borderId="9" xfId="49" applyNumberFormat="1" applyFont="1" applyBorder="1"/>
    <xf numFmtId="165" fontId="26" fillId="0" borderId="0" xfId="49" applyNumberFormat="1" applyFont="1"/>
    <xf numFmtId="0" fontId="26" fillId="0" borderId="0" xfId="0" applyFont="1"/>
    <xf numFmtId="0" fontId="26" fillId="0" borderId="9" xfId="0" applyFont="1" applyBorder="1"/>
    <xf numFmtId="0" fontId="26" fillId="6" borderId="2" xfId="0" applyFont="1" applyFill="1" applyBorder="1"/>
    <xf numFmtId="165" fontId="60" fillId="0" borderId="0" xfId="49" applyNumberFormat="1" applyFont="1"/>
    <xf numFmtId="0" fontId="26" fillId="0" borderId="0" xfId="0" applyFont="1" applyBorder="1"/>
    <xf numFmtId="0" fontId="26" fillId="6" borderId="3" xfId="0" applyFont="1" applyFill="1" applyBorder="1"/>
    <xf numFmtId="165" fontId="26" fillId="0" borderId="0" xfId="0" applyNumberFormat="1" applyFont="1" applyBorder="1"/>
    <xf numFmtId="165" fontId="26" fillId="6" borderId="3" xfId="49" applyNumberFormat="1" applyFont="1" applyFill="1" applyBorder="1" applyAlignment="1">
      <alignment horizontal="center"/>
    </xf>
    <xf numFmtId="1" fontId="2" fillId="6" borderId="3" xfId="0" applyNumberFormat="1" applyFont="1" applyFill="1" applyBorder="1"/>
    <xf numFmtId="8" fontId="13" fillId="0" borderId="0" xfId="30" applyNumberFormat="1" applyFont="1" applyFill="1" applyBorder="1"/>
    <xf numFmtId="193" fontId="13" fillId="0" borderId="0" xfId="30" applyNumberFormat="1" applyFont="1" applyFill="1" applyBorder="1"/>
    <xf numFmtId="0" fontId="2" fillId="0" borderId="0" xfId="0" applyFont="1" applyAlignment="1">
      <alignment horizontal="left" indent="1"/>
    </xf>
    <xf numFmtId="9" fontId="15" fillId="0" borderId="0" xfId="49" applyNumberFormat="1" applyFont="1"/>
    <xf numFmtId="165" fontId="21" fillId="4" borderId="0" xfId="49" applyNumberFormat="1" applyFont="1" applyFill="1"/>
    <xf numFmtId="10" fontId="52" fillId="0" borderId="0" xfId="49" applyNumberFormat="1" applyFont="1" applyFill="1"/>
    <xf numFmtId="0" fontId="2" fillId="7" borderId="0" xfId="69" applyFont="1" applyFill="1" applyAlignment="1">
      <alignment vertical="top"/>
    </xf>
    <xf numFmtId="0" fontId="2" fillId="7" borderId="0" xfId="44" applyFill="1" applyAlignment="1">
      <alignment vertical="top"/>
    </xf>
    <xf numFmtId="0" fontId="2" fillId="7" borderId="0" xfId="44" applyFill="1"/>
    <xf numFmtId="0" fontId="41" fillId="7" borderId="0" xfId="69" applyFont="1" applyFill="1" applyAlignment="1">
      <alignment horizontal="left" vertical="top"/>
    </xf>
    <xf numFmtId="0" fontId="2" fillId="7" borderId="0" xfId="44" applyFont="1" applyFill="1" applyAlignment="1">
      <alignment vertical="top"/>
    </xf>
    <xf numFmtId="0" fontId="26" fillId="7" borderId="0" xfId="69" applyFont="1" applyFill="1" applyAlignment="1">
      <alignment vertical="top"/>
    </xf>
    <xf numFmtId="0" fontId="0" fillId="7" borderId="0" xfId="0" applyFill="1" applyAlignment="1">
      <alignment vertical="top"/>
    </xf>
    <xf numFmtId="0" fontId="62" fillId="7" borderId="0" xfId="0" applyFont="1" applyFill="1" applyAlignment="1">
      <alignment vertical="top"/>
    </xf>
    <xf numFmtId="0" fontId="63" fillId="7" borderId="0" xfId="0" applyFont="1" applyFill="1" applyAlignment="1">
      <alignment vertical="top"/>
    </xf>
    <xf numFmtId="0" fontId="63" fillId="7" borderId="0" xfId="0" applyFont="1" applyFill="1" applyAlignment="1">
      <alignment vertical="top"/>
    </xf>
    <xf numFmtId="0" fontId="62" fillId="7" borderId="0" xfId="0" applyFont="1" applyFill="1" applyAlignment="1">
      <alignment vertical="top"/>
    </xf>
    <xf numFmtId="0" fontId="0" fillId="7" borderId="0" xfId="0" applyFill="1" applyAlignment="1">
      <alignment vertical="top"/>
    </xf>
    <xf numFmtId="0" fontId="0" fillId="7" borderId="17" xfId="0" applyFill="1" applyBorder="1" applyAlignment="1">
      <alignment vertical="top"/>
    </xf>
    <xf numFmtId="0" fontId="62" fillId="7" borderId="13" xfId="0" applyFont="1" applyFill="1" applyBorder="1" applyAlignment="1">
      <alignment vertical="top"/>
    </xf>
    <xf numFmtId="0" fontId="62" fillId="7" borderId="14" xfId="0" applyFont="1" applyFill="1" applyBorder="1" applyAlignment="1">
      <alignment vertical="top"/>
    </xf>
    <xf numFmtId="0" fontId="62" fillId="7" borderId="15" xfId="0" applyFont="1" applyFill="1" applyBorder="1" applyAlignment="1">
      <alignment vertical="top"/>
    </xf>
    <xf numFmtId="0" fontId="62" fillId="7" borderId="16" xfId="0" applyFont="1" applyFill="1" applyBorder="1" applyAlignment="1">
      <alignment vertical="top"/>
    </xf>
    <xf numFmtId="9" fontId="62" fillId="7" borderId="13" xfId="0" applyNumberFormat="1" applyFont="1" applyFill="1" applyBorder="1" applyAlignment="1">
      <alignment vertical="top"/>
    </xf>
    <xf numFmtId="3" fontId="62" fillId="7" borderId="13" xfId="0" applyNumberFormat="1" applyFont="1" applyFill="1" applyBorder="1" applyAlignment="1">
      <alignment vertical="top"/>
    </xf>
    <xf numFmtId="0" fontId="0" fillId="7" borderId="18" xfId="0" applyFill="1" applyBorder="1" applyAlignment="1">
      <alignment vertical="top"/>
    </xf>
    <xf numFmtId="2" fontId="2" fillId="0" borderId="0" xfId="44" applyNumberFormat="1" applyAlignment="1">
      <alignment horizontal="left"/>
    </xf>
    <xf numFmtId="0" fontId="2" fillId="0" borderId="0" xfId="44" applyNumberFormat="1" applyAlignment="1">
      <alignment horizontal="left"/>
    </xf>
    <xf numFmtId="1" fontId="2" fillId="0" borderId="0" xfId="44" applyNumberFormat="1" applyAlignment="1">
      <alignment horizontal="left"/>
    </xf>
    <xf numFmtId="0" fontId="2" fillId="0" borderId="0" xfId="44" applyFont="1"/>
    <xf numFmtId="203" fontId="2" fillId="0" borderId="0" xfId="44" applyNumberFormat="1" applyAlignment="1">
      <alignment horizontal="left"/>
    </xf>
    <xf numFmtId="49" fontId="2" fillId="0" borderId="0" xfId="44" applyNumberFormat="1"/>
    <xf numFmtId="0" fontId="64" fillId="0" borderId="0" xfId="44" applyFont="1" applyAlignment="1">
      <alignment wrapText="1"/>
    </xf>
    <xf numFmtId="0" fontId="64" fillId="0" borderId="0" xfId="44" applyFont="1" applyAlignment="1">
      <alignment horizontal="left" wrapText="1" indent="3"/>
    </xf>
    <xf numFmtId="0" fontId="64" fillId="0" borderId="0" xfId="44" applyFont="1" applyAlignment="1">
      <alignment horizontal="left" wrapText="1" indent="1"/>
    </xf>
    <xf numFmtId="0" fontId="66" fillId="0" borderId="0" xfId="44" applyFont="1" applyAlignment="1">
      <alignment wrapText="1"/>
    </xf>
  </cellXfs>
  <cellStyles count="70">
    <cellStyle name="%" xfId="1"/>
    <cellStyle name="******************************************" xfId="2"/>
    <cellStyle name="_Beam_Model" xfId="3"/>
    <cellStyle name="_CL_Model" xfId="4"/>
    <cellStyle name="_RRS1" xfId="5"/>
    <cellStyle name="_RRS11" xfId="6"/>
    <cellStyle name="_RRS12" xfId="7"/>
    <cellStyle name="_RRS5" xfId="8"/>
    <cellStyle name="_SUMMARY " xfId="9"/>
    <cellStyle name="=C:\WINNT35\SYSTEM32\COMMAND.COM" xfId="10"/>
    <cellStyle name="0_Capex &amp; Depreciation " xfId="11"/>
    <cellStyle name="0_Capex &amp; Depreciation _RRST1" xfId="12"/>
    <cellStyle name="0_Valuing BP " xfId="13"/>
    <cellStyle name="0_Valuing BP _RRST1" xfId="14"/>
    <cellStyle name="ÅëÈ­ [0]_cover " xfId="15"/>
    <cellStyle name="ÅëÈ­_cover " xfId="16"/>
    <cellStyle name="ÄÞ¸¶ [0]_cover " xfId="17"/>
    <cellStyle name="ÄÞ¸¶_cover " xfId="18"/>
    <cellStyle name="Blue" xfId="19"/>
    <cellStyle name="c_HardInc " xfId="20"/>
    <cellStyle name="c_HardInc _RRST1" xfId="21"/>
    <cellStyle name="C￥AØ_¿μ¾÷CoE² " xfId="22"/>
    <cellStyle name="Ç¥ÁØ_cover " xfId="23"/>
    <cellStyle name="Comma" xfId="24" builtinId="3"/>
    <cellStyle name="Comma 2" xfId="25"/>
    <cellStyle name="Comma 3" xfId="26"/>
    <cellStyle name="Comma 3 2" xfId="27"/>
    <cellStyle name="Comma 4" xfId="28"/>
    <cellStyle name="Comma 5" xfId="29"/>
    <cellStyle name="Currency" xfId="30" builtinId="4"/>
    <cellStyle name="Currency 2" xfId="31"/>
    <cellStyle name="Currency 2 2" xfId="32"/>
    <cellStyle name="Currency 3" xfId="33"/>
    <cellStyle name="Currency 4" xfId="34"/>
    <cellStyle name="Currency 5" xfId="35"/>
    <cellStyle name="Currency 6" xfId="36"/>
    <cellStyle name="Currency 7" xfId="37"/>
    <cellStyle name="Currency 8" xfId="38"/>
    <cellStyle name="Euro" xfId="39"/>
    <cellStyle name="Formula" xfId="40"/>
    <cellStyle name="Hyperlink" xfId="41" builtinId="8"/>
    <cellStyle name="Normal" xfId="0" builtinId="0"/>
    <cellStyle name="Normal 2" xfId="42"/>
    <cellStyle name="Normal 3" xfId="43"/>
    <cellStyle name="Normal 4" xfId="44"/>
    <cellStyle name="Normal 5" xfId="45"/>
    <cellStyle name="Normal_DisclaimerSheet Samples" xfId="69"/>
    <cellStyle name="Normal_Energizer_Model_BASE" xfId="46"/>
    <cellStyle name="Normal_Morgan Stanley_Global Wireless Comps" xfId="47"/>
    <cellStyle name="p " xfId="48"/>
    <cellStyle name="Percent" xfId="49" builtinId="5"/>
    <cellStyle name="Percent 2" xfId="50"/>
    <cellStyle name="Percent 3" xfId="51"/>
    <cellStyle name="Percent 3 2" xfId="52"/>
    <cellStyle name="Percent 4" xfId="53"/>
    <cellStyle name="Percent 5" xfId="54"/>
    <cellStyle name="Percent 6" xfId="68"/>
    <cellStyle name="RRSInstruction" xfId="55"/>
    <cellStyle name="RRSInstruction 2" xfId="56"/>
    <cellStyle name="s_HardInc " xfId="57"/>
    <cellStyle name="s_HardInc _RRST1" xfId="58"/>
    <cellStyle name="s_Valuation " xfId="59"/>
    <cellStyle name="s_Valuation _RRST1" xfId="60"/>
    <cellStyle name="ssp " xfId="61"/>
    <cellStyle name="Style 1" xfId="62"/>
    <cellStyle name="Style 2" xfId="63"/>
    <cellStyle name="Style 3" xfId="64"/>
    <cellStyle name="TRHyperlink" xfId="65"/>
    <cellStyle name="콤마 [0]_ 2팀층별 " xfId="66"/>
    <cellStyle name="콤마_ 2팀층별 " xfId="67"/>
  </cellStyles>
  <dxfs count="0"/>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externalLinks/externalLink19.xml" Type="http://schemas.openxmlformats.org/officeDocument/2006/relationships/externalLink"/>
<Relationship Id="rId29" Target="externalLinks/externalLink20.xml" Type="http://schemas.openxmlformats.org/officeDocument/2006/relationships/externalLink"/>
<Relationship Id="rId3" Target="worksheets/sheet3.xml" Type="http://schemas.openxmlformats.org/officeDocument/2006/relationships/worksheet"/>
<Relationship Id="rId30" Target="externalLinks/externalLink21.xml" Type="http://schemas.openxmlformats.org/officeDocument/2006/relationships/externalLink"/>
<Relationship Id="rId31" Target="externalLinks/externalLink22.xml" Type="http://schemas.openxmlformats.org/officeDocument/2006/relationships/externalLink"/>
<Relationship Id="rId32" Target="externalLinks/externalLink23.xml" Type="http://schemas.openxmlformats.org/officeDocument/2006/relationships/externalLink"/>
<Relationship Id="rId33" Target="externalLinks/externalLink24.xml" Type="http://schemas.openxmlformats.org/officeDocument/2006/relationships/externalLink"/>
<Relationship Id="rId34" Target="externalLinks/externalLink25.xml" Type="http://schemas.openxmlformats.org/officeDocument/2006/relationships/externalLink"/>
<Relationship Id="rId35" Target="externalLinks/externalLink26.xml" Type="http://schemas.openxmlformats.org/officeDocument/2006/relationships/externalLink"/>
<Relationship Id="rId36" Target="externalLinks/externalLink27.xml" Type="http://schemas.openxmlformats.org/officeDocument/2006/relationships/externalLink"/>
<Relationship Id="rId37" Target="externalLinks/externalLink28.xml" Type="http://schemas.openxmlformats.org/officeDocument/2006/relationships/externalLink"/>
<Relationship Id="rId38" Target="externalLinks/externalLink29.xml" Type="http://schemas.openxmlformats.org/officeDocument/2006/relationships/externalLink"/>
<Relationship Id="rId39" Target="externalLinks/externalLink30.xml" Type="http://schemas.openxmlformats.org/officeDocument/2006/relationships/externalLink"/>
<Relationship Id="rId4" Target="worksheets/sheet4.xml" Type="http://schemas.openxmlformats.org/officeDocument/2006/relationships/worksheet"/>
<Relationship Id="rId40" Target="externalLinks/externalLink31.xml" Type="http://schemas.openxmlformats.org/officeDocument/2006/relationships/externalLink"/>
<Relationship Id="rId41" Target="externalLinks/externalLink32.xml" Type="http://schemas.openxmlformats.org/officeDocument/2006/relationships/externalLink"/>
<Relationship Id="rId42" Target="externalLinks/externalLink33.xml" Type="http://schemas.openxmlformats.org/officeDocument/2006/relationships/externalLink"/>
<Relationship Id="rId43" Target="externalLinks/externalLink34.xml" Type="http://schemas.openxmlformats.org/officeDocument/2006/relationships/externalLink"/>
<Relationship Id="rId44" Target="externalLinks/externalLink35.xml" Type="http://schemas.openxmlformats.org/officeDocument/2006/relationships/externalLink"/>
<Relationship Id="rId45" Target="externalLinks/externalLink36.xml" Type="http://schemas.openxmlformats.org/officeDocument/2006/relationships/externalLink"/>
<Relationship Id="rId46" Target="externalLinks/externalLink37.xml" Type="http://schemas.openxmlformats.org/officeDocument/2006/relationships/externalLink"/>
<Relationship Id="rId47" Target="externalLinks/externalLink38.xml" Type="http://schemas.openxmlformats.org/officeDocument/2006/relationships/externalLink"/>
<Relationship Id="rId48" Target="externalLinks/externalLink39.xml" Type="http://schemas.openxmlformats.org/officeDocument/2006/relationships/externalLink"/>
<Relationship Id="rId49" Target="externalLinks/externalLink40.xml" Type="http://schemas.openxmlformats.org/officeDocument/2006/relationships/externalLink"/>
<Relationship Id="rId5" Target="worksheets/sheet5.xml" Type="http://schemas.openxmlformats.org/officeDocument/2006/relationships/worksheet"/>
<Relationship Id="rId50" Target="externalLinks/externalLink41.xml" Type="http://schemas.openxmlformats.org/officeDocument/2006/relationships/externalLink"/>
<Relationship Id="rId51" Target="externalLinks/externalLink42.xml" Type="http://schemas.openxmlformats.org/officeDocument/2006/relationships/externalLink"/>
<Relationship Id="rId52" Target="externalLinks/externalLink43.xml" Type="http://schemas.openxmlformats.org/officeDocument/2006/relationships/externalLink"/>
<Relationship Id="rId53" Target="externalLinks/externalLink44.xml" Type="http://schemas.openxmlformats.org/officeDocument/2006/relationships/externalLink"/>
<Relationship Id="rId54" Target="externalLinks/externalLink45.xml" Type="http://schemas.openxmlformats.org/officeDocument/2006/relationships/externalLink"/>
<Relationship Id="rId55" Target="externalLinks/externalLink46.xml" Type="http://schemas.openxmlformats.org/officeDocument/2006/relationships/externalLink"/>
<Relationship Id="rId56" Target="externalLinks/externalLink47.xml" Type="http://schemas.openxmlformats.org/officeDocument/2006/relationships/externalLink"/>
<Relationship Id="rId57" Target="externalLinks/externalLink48.xml" Type="http://schemas.openxmlformats.org/officeDocument/2006/relationships/externalLink"/>
<Relationship Id="rId58" Target="externalLinks/externalLink49.xml" Type="http://schemas.openxmlformats.org/officeDocument/2006/relationships/externalLink"/>
<Relationship Id="rId59" Target="externalLinks/externalLink50.xml" Type="http://schemas.openxmlformats.org/officeDocument/2006/relationships/externalLink"/>
<Relationship Id="rId6" Target="worksheets/sheet6.xml" Type="http://schemas.openxmlformats.org/officeDocument/2006/relationships/worksheet"/>
<Relationship Id="rId60" Target="externalLinks/externalLink51.xml" Type="http://schemas.openxmlformats.org/officeDocument/2006/relationships/externalLink"/>
<Relationship Id="rId61" Target="externalLinks/externalLink52.xml" Type="http://schemas.openxmlformats.org/officeDocument/2006/relationships/externalLink"/>
<Relationship Id="rId62" Target="externalLinks/externalLink53.xml" Type="http://schemas.openxmlformats.org/officeDocument/2006/relationships/externalLink"/>
<Relationship Id="rId63" Target="externalLinks/externalLink54.xml" Type="http://schemas.openxmlformats.org/officeDocument/2006/relationships/externalLink"/>
<Relationship Id="rId64" Target="externalLinks/externalLink55.xml" Type="http://schemas.openxmlformats.org/officeDocument/2006/relationships/externalLink"/>
<Relationship Id="rId65" Target="externalLinks/externalLink56.xml" Type="http://schemas.openxmlformats.org/officeDocument/2006/relationships/externalLink"/>
<Relationship Id="rId66" Target="externalLinks/externalLink57.xml" Type="http://schemas.openxmlformats.org/officeDocument/2006/relationships/externalLink"/>
<Relationship Id="rId67" Target="externalLinks/externalLink58.xml" Type="http://schemas.openxmlformats.org/officeDocument/2006/relationships/externalLink"/>
<Relationship Id="rId68" Target="externalLinks/externalLink59.xml" Type="http://schemas.openxmlformats.org/officeDocument/2006/relationships/externalLink"/>
<Relationship Id="rId69" Target="theme/theme1.xml" Type="http://schemas.openxmlformats.org/officeDocument/2006/relationships/theme"/>
<Relationship Id="rId7" Target="worksheets/sheet7.xml" Type="http://schemas.openxmlformats.org/officeDocument/2006/relationships/worksheet"/>
<Relationship Id="rId70" Target="styles.xml" Type="http://schemas.openxmlformats.org/officeDocument/2006/relationships/styles"/>
<Relationship Id="rId71" Target="sharedStrings.xml" Type="http://schemas.openxmlformats.org/officeDocument/2006/relationships/sharedStrings"/>
<Relationship Id="rId72" Target="calcChain.xml" Type="http://schemas.openxmlformats.org/officeDocument/2006/relationships/calcChain"/>
<Relationship Id="rId73" Target="vbaProject.bin" Type="http://schemas.microsoft.com/office/2006/relationships/vbaProjec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2310145" name="Picture 1" descr="C:\Users\filipf\AppData\Local\Temp\MercuryPriceRatingHistoryChart\EPC.N_2018_04_19_06_31_2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2311169" name="Button 1" hidden="1">
              <a:extLst>
                <a:ext uri="{63B3BB69-23CF-44E3-9099-C40C66FF867C}">
                  <a14:compatExt spid="_x0000_s231116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2311170" name="Button 2" hidden="1">
              <a:extLst>
                <a:ext uri="{63B3BB69-23CF-44E3-9099-C40C66FF867C}">
                  <a14:compatExt spid="_x0000_s2311170"/>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388620</xdr:colOff>
      <xdr:row>1</xdr:row>
      <xdr:rowOff>68580</xdr:rowOff>
    </xdr:from>
    <xdr:to>
      <xdr:col>4</xdr:col>
      <xdr:colOff>342900</xdr:colOff>
      <xdr:row>10</xdr:row>
      <xdr:rowOff>68580</xdr:rowOff>
    </xdr:to>
    <xdr:pic>
      <xdr:nvPicPr>
        <xdr:cNvPr id="1475360" name="Picture 1" descr="banner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8620" y="205740"/>
          <a:ext cx="2293620" cy="1234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AERO/Wood/Models/GD.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mberler/SPREADS/COS/WYbacku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CONSUMER/Cosmetics-Household%20goods/Models/Old%20Scorecard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file://///MSAD/ROOT/NA/NY/LIB/ER/CONSUMER/STAPLES/ACV/Charts/ACV_Charts_Workbook.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http://office-na.ms.com/research/BestContent/SmartCharts1/SmartChart_B1070.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CONSUMER/STAPLES/TUP/SmartCharts/TUP_Charts_Workbook2.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BEVERAGE/SD_Companies/CokeEnt/CCE_MSDW_183.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CONSUMER/STAPLES/Industry/Presentations/Consumer_Cross-Div_Meeting_Beverage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ile://///MSAD/ROOT/NA/NY/LIB/ER/CONSUMER/STAPLES/Valuation/SMID_HPC_Pro-Forma_PE_Levered.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CONSUMER/Cosmetics-Household%20goods/Models/KMB/model%20template.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CONSUMER/Cosmetics-Household%20goods/Models/PG/model%20template.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CONSUMER/Cosmetics-Household%20goods/Companies/2-CL/200708-CL%20savings_track.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CONSUMER/Cosmetics-Household%20goods/Companies/1-AVP/070501-Scenario%20analysis%20spend+savings.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CONSUMER/Cosmetics-Household%20goods/Published%20Models/RI/PG_RI_2.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16.xml.rels><?xml version="1.0" encoding="UTF-8" standalone="yes"?>
<Relationships xmlns="http://schemas.openxmlformats.org/package/2006/relationships">
<Relationship Id="rId1" Target="Eva's%20Things/Excel/HPC/Models/BDORF.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internet/Food%20Companies/Danone/Model/Danone.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CONSUMER/Cosmetics-Household%20goods/Models/European%20HPC%20Companies/Wella.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mberler/SPREADS/COS/WYnew.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food/XLDATA/Global/Modelware/Consumer%20Valuation%20Compsheets/New_Global_Comps_2006.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food/XLDATA/SM/VALTAB/VALFEURO.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RecoveredExternalLink1" TargetMode="External" Type="http://schemas.microsoft.com/office/2006/relationships/xlExternalLinkPath/xlPathMissing"/>
</Relationships>

</file>

<file path=xl/externalLinks/_rels/externalLink23.xml.rels><?xml version="1.0" encoding="UTF-8" standalone="yes"?>
<Relationships xmlns="http://schemas.openxmlformats.org/package/2006/relationships">
<Relationship Id="rId1" Target="food/XLDATA/Global/Modelware/Consumer%20Valuation%20Compsheets/ConsumerValuationCompsheet_07_with%20changes%20made%20to%20Perf_MW.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USBEVRGS/Old%20models/RKYnew4.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CONSUMER/STAPLES/IRI/Alcohol/Other/IRI_CSDs_Beer_Demand_Elasticity.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Documents%20and%20Settings/wileyk/Desktop/BOWnew1.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BEVERAGE/Constellation%20brands/Price%20Class%20Exhibit.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mberler/SPREADS/COS/TINNew.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consumer/Cosmetic/EXCEL/Models/Estee%20Lauder/EL_model.xls" TargetMode="External" Type="http://schemas.microsoft.com/office/2006/relationships/xlExternalLinkPath/xlStartup"/>
</Relationships>

</file>

<file path=xl/externalLinks/_rels/externalLink30.xml.rels><?xml version="1.0" encoding="UTF-8" standalone="yes"?>
<Relationships xmlns="http://schemas.openxmlformats.org/package/2006/relationships">
<Relationship Id="rId1" Target="FOOD/XLDATA/SM/NESTLE/NESTLE_pre%20loreal_4_7.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http://ny46wa01.ms.com:8181/webapp/eqr/rlink/Research?action=streamFile&amp;docId=194993&amp;headline=SON.N+Model:+Major+Earnings+Change&amp;lastParam=/son.n.xls&amp;docFileType=8&amp;lastParam=/son.n.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DOCUME~1/grunke/LOCALS~1/Temp/Temporary%20Directory%201%20for%20Files.zip/colgate_model.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Documents%20and%20Settings/lucklein/Desktop/stuff.xls" TargetMode="External" Type="http://schemas.openxmlformats.org/officeDocument/2006/relationships/externalLinkPath"/>
</Relationships>

</file>

<file path=xl/externalLinks/_rels/externalLink34.xml.rels><?xml version="1.0" encoding="UTF-8" standalone="yes"?>
<Relationships xmlns="http://schemas.openxmlformats.org/package/2006/relationships">
<Relationship Id="rId1" Target="CONSUMER/CHD/Model/Church&amp;Dwight_Model_BASE.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internet/Food%20Companies/Cadbury/Model/Cadbury%20before%20Adams.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AERO/Wood/Models/DRS.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Eva's%20Things/Excel/HPC/Models/Henkel.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food/Food%20Companies/Danone/Model/Danone%20Model%20Work%20in%20Progress.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food/XLDATA/SM/UNILEVER/UNILEVER.xls" TargetMode="External" Type="http://schemas.microsoft.com/office/2006/relationships/xlExternalLinkPath/xlStartup"/>
</Relationships>

</file>

<file path=xl/externalLinks/_rels/externalLink40.xml.rels><?xml version="1.0" encoding="UTF-8" standalone="yes"?>
<Relationships xmlns="http://schemas.openxmlformats.org/package/2006/relationships">
<Relationship Id="rId1" Target="consumer/Cosmetic/EXCEL/Models/Procter&amp;%20Gamble/pg_model4.xls" TargetMode="External" Type="http://schemas.microsoft.com/office/2006/relationships/xlExternalLinkPath/xlStartup"/>
</Relationships>

</file>

<file path=xl/externalLinks/_rels/externalLink41.xml.rels><?xml version="1.0" encoding="UTF-8" standalone="yes"?>
<Relationships xmlns="http://schemas.openxmlformats.org/package/2006/relationships">
<Relationship Id="rId1" Target="consumer/Cosmetic/EXCEL/Models/Newell%20Rubbermaid/NWL_model7.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Eva's%20Things/Excel/HPC/Models/L'OREAL.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food/XLDATA/Global/Modelware/Consumer%20Valuation%20Compsheets/ConsumerValuationCompsheet_08_IndustryHardcoded.xls" TargetMode="External" Type="http://schemas.microsoft.com/office/2006/relationships/xlExternalLinkPath/xlStartup"/>
</Relationships>

</file>

<file path=xl/externalLinks/_rels/externalLink44.xml.rels><?xml version="1.0" encoding="UTF-8" standalone="yes"?>
<Relationships xmlns="http://schemas.openxmlformats.org/package/2006/relationships">
<Relationship Id="rId1" Target="/Documents%20and%20Settings/grunke/Local%20Settings/Temporary%20Internet%20Files/OLK3B2/GlobalComps_13July09.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internet/Food%20Companies/Nestle/Model/Nestle.xls" TargetMode="External" Type="http://schemas.microsoft.com/office/2006/relationships/xlExternalLinkPath/xlStartup"/>
</Relationships>

</file>

<file path=xl/externalLinks/_rels/externalLink46.xml.rels><?xml version="1.0" encoding="UTF-8" standalone="yes"?>
<Relationships xmlns="http://schemas.openxmlformats.org/package/2006/relationships">
<Relationship Id="rId1" Target="/HSHOLD/ispeed/ISpeed97.xls" TargetMode="External" Type="http://schemas.openxmlformats.org/officeDocument/2006/relationships/externalLinkPath"/>
</Relationships>

</file>

<file path=xl/externalLinks/_rels/externalLink47.xml.rels><?xml version="1.0" encoding="UTF-8" standalone="yes"?>
<Relationships xmlns="http://schemas.openxmlformats.org/package/2006/relationships">
<Relationship Id="rId1" Target="internet/Food%20Companies/Nestle/Model/Nestle%20Model.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CONSUMER/STAPLES/ENR/Other/EBITDA_Math.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Documents%20and%20Settings/wilsandr/Desktop/MultipleSecurities" TargetMode="External" Type="http://schemas.microsoft.com/office/2006/relationships/xlExternalLinkPath/xlStartup"/>
</Relationships>

</file>

<file path=xl/externalLinks/_rels/externalLink50.xml.rels><?xml version="1.0" encoding="UTF-8" standalone="yes"?>
<Relationships xmlns="http://schemas.openxmlformats.org/package/2006/relationships">
<Relationship Id="rId1" Target="internet/Food%20Companies/Danone/Danone%20Highlights.xls" TargetMode="External" Type="http://schemas.microsoft.com/office/2006/relationships/xlExternalLinkPath/xlStartup"/>
</Relationships>

</file>

<file path=xl/externalLinks/_rels/externalLink51.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52.xml.rels><?xml version="1.0" encoding="UTF-8" standalone="yes"?>
<Relationships xmlns="http://schemas.openxmlformats.org/package/2006/relationships">
<Relationship Id="rId1" Target="/G_model.xls"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AERO/Wood/Industry/Defense/Acqusitions%20Perf.xls" TargetMode="External" Type="http://schemas.microsoft.com/office/2006/relationships/xlExternalLinkPath/xlStartup"/>
</Relationships>

</file>

<file path=xl/externalLinks/_rels/externalLink54.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BEVERAGE/Beer/Coors/RKY%20Pension%20Template%20Old.xls" TargetMode="External" Type="http://schemas.microsoft.com/office/2006/relationships/xlExternalLinkPath/xlStartup"/>
</Relationships>

</file>

<file path=xl/externalLinks/_rels/externalLink56.xml.rels><?xml version="1.0" encoding="UTF-8" standalone="yes"?>
<Relationships xmlns="http://schemas.openxmlformats.org/package/2006/relationships">
<Relationship Id="rId1" Target="food/XLDATA/SM/NESTLE/Nestle.xls" TargetMode="External" Type="http://schemas.microsoft.com/office/2006/relationships/xlExternalLinkPath/xlStartup"/>
</Relationships>

</file>

<file path=xl/externalLinks/_rels/externalLink57.xml.rels><?xml version="1.0" encoding="UTF-8" standalone="yes"?>
<Relationships xmlns="http://schemas.openxmlformats.org/package/2006/relationships">
<Relationship Id="rId1" Target="internet/Food%20Companies/Danone/Model/Danone%20Model.xls" TargetMode="External" Type="http://schemas.microsoft.com/office/2006/relationships/xlExternalLinkPath/xlStartup"/>
</Relationships>

</file>

<file path=xl/externalLinks/_rels/externalLink58.xml.rels><?xml version="1.0" encoding="UTF-8" standalone="yes"?>
<Relationships xmlns="http://schemas.openxmlformats.org/package/2006/relationships">
<Relationship Id="rId1" Target="file://///msad/root/Documents%20and%20Settings/pscavo/Local%20Settings/Temporary%20Internet%20Files/OLK33/OIT%20Screening.xls" TargetMode="External" Type="http://schemas.openxmlformats.org/officeDocument/2006/relationships/externalLinkPath"/>
</Relationships>

</file>

<file path=xl/externalLinks/_rels/externalLink59.xml.rels><?xml version="1.0" encoding="UTF-8" standalone="yes"?>
<Relationships xmlns="http://schemas.openxmlformats.org/package/2006/relationships">
<Relationship Id="rId1" Target="/Documents%20and%20Settings/U041569/Desktop/clx1105.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in"/>
      <sheetName val="Historical"/>
      <sheetName val="Quarterly"/>
      <sheetName val="ValuationParts"/>
      <sheetName val="ValuationDCF"/>
      <sheetName val="Tables"/>
      <sheetName val="Aerospacemodel"/>
      <sheetName val="Aerospace"/>
      <sheetName val="Pension"/>
      <sheetName val="OPEB"/>
      <sheetName val="Acquisitions"/>
      <sheetName val="Model_Template"/>
      <sheetName val="Marine"/>
      <sheetName val="Combatmodel"/>
      <sheetName val="Combat Sys"/>
      <sheetName val="ISTmodel"/>
      <sheetName val="Resources"/>
      <sheetName val="Gulf Backlog"/>
      <sheetName val="Gulf Del By Cust"/>
      <sheetName val="DCF Old"/>
      <sheetName val="Gulf AC In Oper"/>
      <sheetName val="mwareDates"/>
      <sheetName val="mwareSettings"/>
      <sheetName val="MainCode"/>
      <sheetName val="Variance Analysis"/>
      <sheetName val="Sum of Parts"/>
      <sheetName val="DCF"/>
      <sheetName val="Scenario Analysis Assumptions"/>
      <sheetName val="MWA RR"/>
      <sheetName val="MW-Cache"/>
      <sheetName val="MWA Pension"/>
      <sheetName val="MWA OPEB"/>
      <sheetName val="Pension (old)"/>
      <sheetName val="OPEB (old)"/>
      <sheetName val="Valuation"/>
      <sheetName val="PensionOld"/>
      <sheetName val="OPEBOld"/>
      <sheetName val="ImportantDisclosures"/>
      <sheetName val="Menu"/>
      <sheetName val="DCF New"/>
      <sheetName val="mwareTaxoPres"/>
      <sheetName val="mwareValPrintout"/>
      <sheetName val="NY UPLOAD"/>
      <sheetName val="NY UPLOAD shadow"/>
      <sheetName val="Parts"/>
    </sheetNames>
    <sheetDataSet>
      <sheetData sheetId="0" refreshError="1"/>
      <sheetData sheetId="1" refreshError="1"/>
      <sheetData sheetId="2" refreshError="1"/>
      <sheetData sheetId="3" refreshError="1">
        <row r="1">
          <cell r="CM1" t="str">
            <v>General Dynamics</v>
          </cell>
          <cell r="DE1" t="str">
            <v>General Dynamics</v>
          </cell>
        </row>
        <row r="2">
          <cell r="CM2" t="str">
            <v>Quarterly Earnings Model 2002</v>
          </cell>
          <cell r="DE2" t="str">
            <v>Quarterly Earnings Model 2001A</v>
          </cell>
        </row>
        <row r="3">
          <cell r="CU3" t="str">
            <v>-----------------------------</v>
          </cell>
          <cell r="CW3" t="str">
            <v>% Change</v>
          </cell>
          <cell r="CX3" t="str">
            <v>-----------------------------</v>
          </cell>
          <cell r="DM3" t="str">
            <v>-----------------------------</v>
          </cell>
          <cell r="DO3" t="str">
            <v>% Change</v>
          </cell>
          <cell r="DP3" t="str">
            <v>-----------------------------</v>
          </cell>
        </row>
        <row r="4">
          <cell r="CM4" t="str">
            <v>($USD in Millions Except EPS)</v>
          </cell>
          <cell r="CN4" t="str">
            <v>Q1</v>
          </cell>
          <cell r="CO4" t="str">
            <v>Q2</v>
          </cell>
          <cell r="CP4" t="str">
            <v>H1</v>
          </cell>
          <cell r="CQ4" t="str">
            <v>Q3</v>
          </cell>
          <cell r="CR4" t="str">
            <v>H1+Q3</v>
          </cell>
          <cell r="CS4" t="str">
            <v>Q4</v>
          </cell>
          <cell r="CT4">
            <v>2002</v>
          </cell>
          <cell r="CU4" t="str">
            <v>Q1</v>
          </cell>
          <cell r="CV4" t="str">
            <v>Q2</v>
          </cell>
          <cell r="CW4" t="str">
            <v>Q3</v>
          </cell>
          <cell r="CX4" t="str">
            <v>Q4</v>
          </cell>
          <cell r="CY4">
            <v>2002</v>
          </cell>
          <cell r="DE4" t="str">
            <v>($USD in Millions Except EPS)</v>
          </cell>
          <cell r="DF4" t="str">
            <v>Q1A</v>
          </cell>
          <cell r="DG4" t="str">
            <v>Q2A</v>
          </cell>
          <cell r="DH4" t="str">
            <v>H1A</v>
          </cell>
          <cell r="DI4" t="str">
            <v>Q3A</v>
          </cell>
          <cell r="DJ4" t="str">
            <v>H1+Q3</v>
          </cell>
          <cell r="DK4" t="str">
            <v>Q4A</v>
          </cell>
          <cell r="DL4" t="str">
            <v>2001A</v>
          </cell>
          <cell r="DM4" t="str">
            <v>Q1</v>
          </cell>
          <cell r="DN4" t="str">
            <v>Q2</v>
          </cell>
          <cell r="DO4" t="str">
            <v>Q3</v>
          </cell>
          <cell r="DP4" t="str">
            <v>Q4</v>
          </cell>
          <cell r="DQ4">
            <v>2001</v>
          </cell>
        </row>
        <row r="5">
          <cell r="CM5" t="str">
            <v>Revenues</v>
          </cell>
          <cell r="DE5" t="str">
            <v>Revenues</v>
          </cell>
        </row>
        <row r="6">
          <cell r="CM6" t="str">
            <v>Marine Group</v>
          </cell>
          <cell r="CN6">
            <v>864</v>
          </cell>
          <cell r="CO6">
            <v>916</v>
          </cell>
          <cell r="CP6">
            <v>1780</v>
          </cell>
          <cell r="CQ6">
            <v>863</v>
          </cell>
          <cell r="CR6">
            <v>2643</v>
          </cell>
          <cell r="CS6">
            <v>1007</v>
          </cell>
          <cell r="CT6">
            <v>3650</v>
          </cell>
          <cell r="CU6">
            <v>2.3201856148491878E-3</v>
          </cell>
          <cell r="CV6">
            <v>-3.2734952481520592E-2</v>
          </cell>
          <cell r="CW6">
            <v>-5.3728070175438597E-2</v>
          </cell>
          <cell r="CX6">
            <v>0.13019079685746351</v>
          </cell>
          <cell r="CY6">
            <v>1.0520487264673311E-2</v>
          </cell>
          <cell r="DE6" t="str">
            <v>Marine Group</v>
          </cell>
          <cell r="DF6">
            <v>862</v>
          </cell>
          <cell r="DG6">
            <v>947</v>
          </cell>
          <cell r="DH6">
            <v>1809</v>
          </cell>
          <cell r="DI6">
            <v>912</v>
          </cell>
          <cell r="DJ6">
            <v>2721</v>
          </cell>
          <cell r="DK6">
            <v>891</v>
          </cell>
          <cell r="DL6">
            <v>3612</v>
          </cell>
          <cell r="DM6">
            <v>1.8912529550827423E-2</v>
          </cell>
          <cell r="DN6">
            <v>0.10760233918128655</v>
          </cell>
          <cell r="DO6">
            <v>0.14285714285714285</v>
          </cell>
          <cell r="DP6">
            <v>-2.5164113785557989E-2</v>
          </cell>
          <cell r="DQ6">
            <v>5.8306475241722826E-2</v>
          </cell>
        </row>
        <row r="7">
          <cell r="CM7" t="str">
            <v>Combat Sys</v>
          </cell>
          <cell r="CN7">
            <v>573</v>
          </cell>
          <cell r="CO7">
            <v>687</v>
          </cell>
          <cell r="CP7">
            <v>1260</v>
          </cell>
          <cell r="CQ7">
            <v>707</v>
          </cell>
          <cell r="CR7">
            <v>1967</v>
          </cell>
          <cell r="CS7">
            <v>819</v>
          </cell>
          <cell r="CT7">
            <v>2786</v>
          </cell>
          <cell r="CU7">
            <v>0.30821917808219179</v>
          </cell>
          <cell r="CV7">
            <v>0.34705882352941175</v>
          </cell>
          <cell r="CW7">
            <v>0.29724770642201837</v>
          </cell>
          <cell r="CX7">
            <v>0.14225941422594143</v>
          </cell>
          <cell r="CY7">
            <v>0.26063348416289595</v>
          </cell>
          <cell r="DE7" t="str">
            <v>Combat Sys</v>
          </cell>
          <cell r="DF7">
            <v>438</v>
          </cell>
          <cell r="DG7">
            <v>510</v>
          </cell>
          <cell r="DH7">
            <v>948</v>
          </cell>
          <cell r="DI7">
            <v>545</v>
          </cell>
          <cell r="DJ7">
            <v>1493</v>
          </cell>
          <cell r="DK7">
            <v>717</v>
          </cell>
          <cell r="DL7">
            <v>2210</v>
          </cell>
          <cell r="DM7">
            <v>0.39047619047619048</v>
          </cell>
          <cell r="DN7">
            <v>0.77083333333333337</v>
          </cell>
          <cell r="DO7">
            <v>0.82885906040268453</v>
          </cell>
          <cell r="DP7">
            <v>0.92741935483870963</v>
          </cell>
          <cell r="DQ7">
            <v>0.7360565593087196</v>
          </cell>
        </row>
        <row r="8">
          <cell r="CM8" t="str">
            <v>Info Sys &amp; Tech</v>
          </cell>
          <cell r="CN8">
            <v>852</v>
          </cell>
          <cell r="CO8">
            <v>946</v>
          </cell>
          <cell r="CP8">
            <v>1798</v>
          </cell>
          <cell r="CQ8">
            <v>890</v>
          </cell>
          <cell r="CR8">
            <v>2688</v>
          </cell>
          <cell r="CS8">
            <v>981</v>
          </cell>
          <cell r="CT8">
            <v>3669</v>
          </cell>
          <cell r="CU8">
            <v>0.39215686274509803</v>
          </cell>
          <cell r="CV8">
            <v>0.41194029850746267</v>
          </cell>
          <cell r="CW8">
            <v>0.37557959814528591</v>
          </cell>
          <cell r="CX8">
            <v>0.2874015748031496</v>
          </cell>
          <cell r="CY8">
            <v>0.36343366778149389</v>
          </cell>
          <cell r="DE8" t="str">
            <v>Info Sys &amp; Tech</v>
          </cell>
          <cell r="DF8">
            <v>612</v>
          </cell>
          <cell r="DG8">
            <v>670</v>
          </cell>
          <cell r="DH8">
            <v>1282</v>
          </cell>
          <cell r="DI8">
            <v>647</v>
          </cell>
          <cell r="DJ8">
            <v>1929</v>
          </cell>
          <cell r="DK8">
            <v>762</v>
          </cell>
          <cell r="DL8">
            <v>2691</v>
          </cell>
          <cell r="DM8">
            <v>9.9009900990099011E-3</v>
          </cell>
          <cell r="DN8">
            <v>0.13559322033898305</v>
          </cell>
          <cell r="DO8">
            <v>8.557046979865772E-2</v>
          </cell>
          <cell r="DP8">
            <v>0.39816513761467892</v>
          </cell>
          <cell r="DQ8">
            <v>0.1514762516046213</v>
          </cell>
        </row>
        <row r="9">
          <cell r="CM9" t="str">
            <v>Gulfstream</v>
          </cell>
          <cell r="CN9">
            <v>763</v>
          </cell>
          <cell r="CO9">
            <v>880</v>
          </cell>
          <cell r="CP9">
            <v>1643</v>
          </cell>
          <cell r="CQ9">
            <v>739</v>
          </cell>
          <cell r="CR9">
            <v>2382</v>
          </cell>
          <cell r="CS9">
            <v>907</v>
          </cell>
          <cell r="CT9">
            <v>3289</v>
          </cell>
          <cell r="CU9">
            <v>7.1629213483146062E-2</v>
          </cell>
          <cell r="CV9">
            <v>0.15032679738562091</v>
          </cell>
          <cell r="CW9">
            <v>-0.11813842482100238</v>
          </cell>
          <cell r="CX9">
            <v>-4.5263157894736845E-2</v>
          </cell>
          <cell r="CY9">
            <v>7.3506891271056659E-3</v>
          </cell>
          <cell r="DE9" t="str">
            <v>Gulfstream</v>
          </cell>
          <cell r="DF9">
            <v>712</v>
          </cell>
          <cell r="DG9">
            <v>765</v>
          </cell>
          <cell r="DH9">
            <v>1477</v>
          </cell>
          <cell r="DI9">
            <v>838</v>
          </cell>
          <cell r="DJ9">
            <v>2315</v>
          </cell>
          <cell r="DK9">
            <v>950</v>
          </cell>
          <cell r="DL9">
            <v>3265</v>
          </cell>
          <cell r="DM9">
            <v>-2.4657534246575342E-2</v>
          </cell>
          <cell r="DN9">
            <v>-6.8209500609013402E-2</v>
          </cell>
          <cell r="DO9">
            <v>0.1432469304229195</v>
          </cell>
          <cell r="DP9">
            <v>0.27516778523489932</v>
          </cell>
          <cell r="DQ9">
            <v>7.7913502806206666E-2</v>
          </cell>
        </row>
        <row r="10">
          <cell r="CM10" t="str">
            <v>Other</v>
          </cell>
          <cell r="CN10">
            <v>50</v>
          </cell>
          <cell r="CO10">
            <v>77</v>
          </cell>
          <cell r="CP10">
            <v>127</v>
          </cell>
          <cell r="CQ10">
            <v>85</v>
          </cell>
          <cell r="CR10">
            <v>212</v>
          </cell>
          <cell r="CS10">
            <v>74</v>
          </cell>
          <cell r="CT10">
            <v>286</v>
          </cell>
          <cell r="CU10">
            <v>2.0408163265306121E-2</v>
          </cell>
          <cell r="CV10">
            <v>0.1</v>
          </cell>
          <cell r="CW10">
            <v>8.9743589743589744E-2</v>
          </cell>
          <cell r="CX10">
            <v>-6.3291139240506333E-2</v>
          </cell>
          <cell r="CY10">
            <v>3.6231884057971016E-2</v>
          </cell>
          <cell r="DE10" t="str">
            <v>Other</v>
          </cell>
          <cell r="DF10">
            <v>49</v>
          </cell>
          <cell r="DG10">
            <v>70</v>
          </cell>
          <cell r="DH10">
            <v>119</v>
          </cell>
          <cell r="DI10">
            <v>78</v>
          </cell>
          <cell r="DJ10">
            <v>197</v>
          </cell>
          <cell r="DK10">
            <v>79</v>
          </cell>
          <cell r="DL10">
            <v>276</v>
          </cell>
          <cell r="DM10">
            <v>0</v>
          </cell>
          <cell r="DN10">
            <v>0.1111111111111111</v>
          </cell>
          <cell r="DO10">
            <v>1.2987012987012988E-2</v>
          </cell>
          <cell r="DP10">
            <v>0.234375</v>
          </cell>
          <cell r="DQ10">
            <v>9.0909090909090912E-2</v>
          </cell>
        </row>
        <row r="11">
          <cell r="CM11" t="str">
            <v xml:space="preserve"> Total Revs.</v>
          </cell>
          <cell r="CN11">
            <v>3102</v>
          </cell>
          <cell r="CO11">
            <v>3506</v>
          </cell>
          <cell r="CP11">
            <v>6608</v>
          </cell>
          <cell r="CQ11">
            <v>3284</v>
          </cell>
          <cell r="CR11">
            <v>9892</v>
          </cell>
          <cell r="CS11">
            <v>3788</v>
          </cell>
          <cell r="CT11">
            <v>13680</v>
          </cell>
          <cell r="CU11">
            <v>0.16049382716049382</v>
          </cell>
          <cell r="CV11">
            <v>0.18365968939905469</v>
          </cell>
          <cell r="CW11">
            <v>8.7417218543046363E-2</v>
          </cell>
          <cell r="CX11">
            <v>0.11444542512503678</v>
          </cell>
          <cell r="CY11">
            <v>0.13489298158287705</v>
          </cell>
          <cell r="DE11" t="str">
            <v xml:space="preserve"> Total Revs.</v>
          </cell>
          <cell r="DF11">
            <v>2673</v>
          </cell>
          <cell r="DG11">
            <v>2962</v>
          </cell>
          <cell r="DH11">
            <v>5635</v>
          </cell>
          <cell r="DI11">
            <v>3020</v>
          </cell>
          <cell r="DJ11">
            <v>8655</v>
          </cell>
          <cell r="DK11">
            <v>3399</v>
          </cell>
          <cell r="DL11">
            <v>12054</v>
          </cell>
          <cell r="DM11">
            <v>4.9882168106834247E-2</v>
          </cell>
          <cell r="DN11">
            <v>0.13183034008406572</v>
          </cell>
          <cell r="DO11">
            <v>0.20703437250199841</v>
          </cell>
          <cell r="DP11">
            <v>0.28749999999999998</v>
          </cell>
          <cell r="DQ11">
            <v>0.16972343522561864</v>
          </cell>
        </row>
        <row r="12">
          <cell r="CM12" t="str">
            <v xml:space="preserve">  % Change</v>
          </cell>
          <cell r="CN12">
            <v>0.16049382716049387</v>
          </cell>
          <cell r="CO12">
            <v>0.18365968939905475</v>
          </cell>
          <cell r="CP12">
            <v>0.17267080745341623</v>
          </cell>
          <cell r="CQ12">
            <v>8.7417218543046404E-2</v>
          </cell>
          <cell r="CR12">
            <v>0.26008802599646264</v>
          </cell>
          <cell r="CS12">
            <v>0.11444542512503686</v>
          </cell>
          <cell r="CT12">
            <v>0.13489298158287699</v>
          </cell>
          <cell r="DE12" t="str">
            <v xml:space="preserve">  % Change</v>
          </cell>
          <cell r="DF12">
            <v>4.9882168106834247E-2</v>
          </cell>
          <cell r="DG12">
            <v>0.13183034008406572</v>
          </cell>
          <cell r="DH12">
            <v>9.1419717218671259E-2</v>
          </cell>
          <cell r="DI12">
            <v>0.20703437250199841</v>
          </cell>
          <cell r="DJ12">
            <v>0.12915851272015666</v>
          </cell>
          <cell r="DK12">
            <v>0.28749999999999998</v>
          </cell>
          <cell r="DL12">
            <v>0.16972343522561872</v>
          </cell>
        </row>
        <row r="13">
          <cell r="CM13" t="str">
            <v>Operating Profit</v>
          </cell>
          <cell r="DE13" t="str">
            <v>Operating Profit</v>
          </cell>
        </row>
        <row r="14">
          <cell r="CM14" t="str">
            <v>Marine Group</v>
          </cell>
          <cell r="CN14">
            <v>73</v>
          </cell>
          <cell r="CO14">
            <v>64</v>
          </cell>
          <cell r="CP14">
            <v>137</v>
          </cell>
          <cell r="CQ14">
            <v>78</v>
          </cell>
          <cell r="CR14">
            <v>215</v>
          </cell>
          <cell r="CS14">
            <v>72</v>
          </cell>
          <cell r="CT14">
            <v>287</v>
          </cell>
          <cell r="CU14">
            <v>-8.7499999999999994E-2</v>
          </cell>
          <cell r="CV14">
            <v>-0.2289156626506024</v>
          </cell>
          <cell r="CW14">
            <v>-4.878048780487805E-2</v>
          </cell>
          <cell r="CX14">
            <v>0.1076923076923077</v>
          </cell>
          <cell r="CY14">
            <v>-7.4193548387096769E-2</v>
          </cell>
          <cell r="DE14" t="str">
            <v>Marine Group</v>
          </cell>
          <cell r="DF14">
            <v>80</v>
          </cell>
          <cell r="DG14">
            <v>83</v>
          </cell>
          <cell r="DH14">
            <v>163</v>
          </cell>
          <cell r="DI14">
            <v>82</v>
          </cell>
          <cell r="DJ14">
            <v>245</v>
          </cell>
          <cell r="DK14">
            <v>65</v>
          </cell>
          <cell r="DL14">
            <v>310</v>
          </cell>
          <cell r="DM14">
            <v>-9.0909090909090912E-2</v>
          </cell>
          <cell r="DN14">
            <v>1.2195121951219513E-2</v>
          </cell>
          <cell r="DO14">
            <v>6.4935064935064929E-2</v>
          </cell>
          <cell r="DP14">
            <v>-0.15584415584415584</v>
          </cell>
          <cell r="DQ14">
            <v>-4.3209876543209874E-2</v>
          </cell>
        </row>
        <row r="15">
          <cell r="CM15" t="str">
            <v>Combat Sys</v>
          </cell>
          <cell r="CN15">
            <v>55</v>
          </cell>
          <cell r="CO15">
            <v>81</v>
          </cell>
          <cell r="CP15">
            <v>136</v>
          </cell>
          <cell r="CQ15">
            <v>80</v>
          </cell>
          <cell r="CR15">
            <v>216</v>
          </cell>
          <cell r="CS15">
            <v>93</v>
          </cell>
          <cell r="CT15">
            <v>309</v>
          </cell>
          <cell r="CU15">
            <v>0.14583333333333334</v>
          </cell>
          <cell r="CV15">
            <v>0.44642857142857145</v>
          </cell>
          <cell r="CW15">
            <v>0.37931034482758619</v>
          </cell>
          <cell r="CX15">
            <v>0.22368421052631579</v>
          </cell>
          <cell r="CY15">
            <v>0.29831932773109243</v>
          </cell>
          <cell r="DE15" t="str">
            <v>Combat Sys</v>
          </cell>
          <cell r="DF15">
            <v>48</v>
          </cell>
          <cell r="DG15">
            <v>56</v>
          </cell>
          <cell r="DH15">
            <v>104</v>
          </cell>
          <cell r="DI15">
            <v>58</v>
          </cell>
          <cell r="DJ15">
            <v>162</v>
          </cell>
          <cell r="DK15">
            <v>76</v>
          </cell>
          <cell r="DL15">
            <v>238</v>
          </cell>
          <cell r="DM15">
            <v>0.29729729729729731</v>
          </cell>
          <cell r="DN15">
            <v>0.55555555555555558</v>
          </cell>
          <cell r="DO15">
            <v>0.56756756756756754</v>
          </cell>
          <cell r="DP15">
            <v>0.65217391304347827</v>
          </cell>
          <cell r="DQ15">
            <v>0.52564102564102566</v>
          </cell>
        </row>
        <row r="16">
          <cell r="CM16" t="str">
            <v>Info Sys &amp; Tech</v>
          </cell>
          <cell r="CN16">
            <v>91</v>
          </cell>
          <cell r="CO16">
            <v>103</v>
          </cell>
          <cell r="CP16">
            <v>194</v>
          </cell>
          <cell r="CQ16">
            <v>135</v>
          </cell>
          <cell r="CR16">
            <v>329</v>
          </cell>
          <cell r="CS16">
            <v>106</v>
          </cell>
          <cell r="CT16">
            <v>435</v>
          </cell>
          <cell r="CU16">
            <v>0.51666666666666672</v>
          </cell>
          <cell r="CV16">
            <v>0.68852459016393441</v>
          </cell>
          <cell r="CW16">
            <v>1.2881355932203389</v>
          </cell>
          <cell r="CX16">
            <v>0.30864197530864196</v>
          </cell>
          <cell r="CY16">
            <v>0.66666666666666663</v>
          </cell>
          <cell r="DE16" t="str">
            <v>Info Sys &amp; Tech</v>
          </cell>
          <cell r="DF16">
            <v>60</v>
          </cell>
          <cell r="DG16">
            <v>61</v>
          </cell>
          <cell r="DH16">
            <v>121</v>
          </cell>
          <cell r="DI16">
            <v>59</v>
          </cell>
          <cell r="DJ16">
            <v>180</v>
          </cell>
          <cell r="DK16">
            <v>81</v>
          </cell>
          <cell r="DL16">
            <v>261</v>
          </cell>
          <cell r="DM16">
            <v>3.4482758620689655E-2</v>
          </cell>
          <cell r="DN16">
            <v>0.15094339622641509</v>
          </cell>
          <cell r="DO16">
            <v>7.2727272727272724E-2</v>
          </cell>
          <cell r="DP16">
            <v>0.58823529411764708</v>
          </cell>
          <cell r="DQ16">
            <v>0.20276497695852536</v>
          </cell>
        </row>
        <row r="17">
          <cell r="CM17" t="str">
            <v>Gulfstream</v>
          </cell>
          <cell r="CN17">
            <v>144</v>
          </cell>
          <cell r="CO17">
            <v>150</v>
          </cell>
          <cell r="CP17">
            <v>294</v>
          </cell>
          <cell r="CQ17">
            <v>100</v>
          </cell>
          <cell r="CR17">
            <v>394</v>
          </cell>
          <cell r="CS17">
            <v>53</v>
          </cell>
          <cell r="CT17">
            <v>447</v>
          </cell>
          <cell r="CU17">
            <v>0</v>
          </cell>
          <cell r="CV17">
            <v>-4.4585987261146494E-2</v>
          </cell>
          <cell r="CW17">
            <v>-0.37888198757763975</v>
          </cell>
          <cell r="CX17">
            <v>-0.67484662576687116</v>
          </cell>
          <cell r="CY17">
            <v>-0.2848</v>
          </cell>
          <cell r="DE17" t="str">
            <v>Gulfstream</v>
          </cell>
          <cell r="DF17">
            <v>144</v>
          </cell>
          <cell r="DG17">
            <v>157</v>
          </cell>
          <cell r="DH17">
            <v>301</v>
          </cell>
          <cell r="DI17">
            <v>161</v>
          </cell>
          <cell r="DJ17">
            <v>462</v>
          </cell>
          <cell r="DK17">
            <v>163</v>
          </cell>
          <cell r="DL17">
            <v>625</v>
          </cell>
          <cell r="DM17">
            <v>9.9236641221374045E-2</v>
          </cell>
          <cell r="DN17">
            <v>3.9735099337748346E-2</v>
          </cell>
          <cell r="DO17">
            <v>8.0536912751677847E-2</v>
          </cell>
          <cell r="DP17">
            <v>1.2422360248447204E-2</v>
          </cell>
          <cell r="DQ17">
            <v>5.5743243243243243E-2</v>
          </cell>
        </row>
        <row r="18">
          <cell r="CM18" t="str">
            <v>Other</v>
          </cell>
          <cell r="CN18">
            <v>6</v>
          </cell>
          <cell r="CO18">
            <v>25</v>
          </cell>
          <cell r="CP18">
            <v>31</v>
          </cell>
          <cell r="CQ18">
            <v>31</v>
          </cell>
          <cell r="CR18">
            <v>62</v>
          </cell>
          <cell r="CS18">
            <v>27</v>
          </cell>
          <cell r="CT18">
            <v>89</v>
          </cell>
          <cell r="CU18" t="str">
            <v>nm</v>
          </cell>
          <cell r="CV18">
            <v>0.7857142857142857</v>
          </cell>
          <cell r="CW18">
            <v>0.9375</v>
          </cell>
          <cell r="CX18">
            <v>0.35</v>
          </cell>
          <cell r="CY18">
            <v>0.71153846153846156</v>
          </cell>
          <cell r="DE18" t="str">
            <v>Other</v>
          </cell>
          <cell r="DF18">
            <v>2</v>
          </cell>
          <cell r="DG18">
            <v>14</v>
          </cell>
          <cell r="DH18">
            <v>16</v>
          </cell>
          <cell r="DI18">
            <v>16</v>
          </cell>
          <cell r="DJ18">
            <v>32</v>
          </cell>
          <cell r="DK18">
            <v>20</v>
          </cell>
          <cell r="DL18">
            <v>52</v>
          </cell>
          <cell r="DM18" t="str">
            <v>nm</v>
          </cell>
          <cell r="DN18">
            <v>7.6923076923076927E-2</v>
          </cell>
          <cell r="DO18">
            <v>-0.15789473684210525</v>
          </cell>
          <cell r="DP18">
            <v>0.66666666666666663</v>
          </cell>
          <cell r="DQ18">
            <v>0.44444444444444442</v>
          </cell>
        </row>
        <row r="19">
          <cell r="CM19" t="str">
            <v xml:space="preserve"> Total Operating Profit</v>
          </cell>
          <cell r="CN19">
            <v>369</v>
          </cell>
          <cell r="CO19">
            <v>423</v>
          </cell>
          <cell r="CP19">
            <v>792</v>
          </cell>
          <cell r="CQ19">
            <v>424</v>
          </cell>
          <cell r="CR19">
            <v>1216</v>
          </cell>
          <cell r="CS19">
            <v>351</v>
          </cell>
          <cell r="CT19">
            <v>1567</v>
          </cell>
          <cell r="CU19">
            <v>0.10479041916167664</v>
          </cell>
          <cell r="CV19">
            <v>0.14016172506738545</v>
          </cell>
          <cell r="CW19">
            <v>0.1276595744680851</v>
          </cell>
          <cell r="CX19">
            <v>-0.13333333333333333</v>
          </cell>
          <cell r="CY19">
            <v>5.4508748317631223E-2</v>
          </cell>
          <cell r="DE19" t="str">
            <v xml:space="preserve"> Total Operating Profit</v>
          </cell>
          <cell r="DF19">
            <v>334</v>
          </cell>
          <cell r="DG19">
            <v>371</v>
          </cell>
          <cell r="DH19">
            <v>705</v>
          </cell>
          <cell r="DI19">
            <v>376</v>
          </cell>
          <cell r="DJ19">
            <v>1081</v>
          </cell>
          <cell r="DK19">
            <v>405</v>
          </cell>
          <cell r="DL19">
            <v>1486</v>
          </cell>
          <cell r="DM19">
            <v>9.1503267973856203E-2</v>
          </cell>
          <cell r="DN19">
            <v>0.10746268656716418</v>
          </cell>
          <cell r="DO19">
            <v>0.11572700296735905</v>
          </cell>
          <cell r="DP19">
            <v>0.16714697406340057</v>
          </cell>
          <cell r="DQ19">
            <v>0.12150943396226416</v>
          </cell>
        </row>
        <row r="20">
          <cell r="CM20" t="str">
            <v>Interest,net</v>
          </cell>
          <cell r="CN20">
            <v>-12</v>
          </cell>
          <cell r="CO20">
            <v>-11</v>
          </cell>
          <cell r="CP20">
            <v>-23</v>
          </cell>
          <cell r="CQ20">
            <v>0.12911084043848964</v>
          </cell>
          <cell r="CR20">
            <v>-22.870889159561511</v>
          </cell>
          <cell r="CS20">
            <v>-11</v>
          </cell>
          <cell r="CT20">
            <v>-45</v>
          </cell>
          <cell r="CU20" t="str">
            <v>nm</v>
          </cell>
          <cell r="CV20" t="str">
            <v>nm</v>
          </cell>
          <cell r="CW20" t="str">
            <v>nm</v>
          </cell>
          <cell r="CX20" t="str">
            <v>nm</v>
          </cell>
          <cell r="CY20">
            <v>-0.19642857142857142</v>
          </cell>
          <cell r="DE20" t="str">
            <v>Interest,net</v>
          </cell>
          <cell r="DF20">
            <v>-12</v>
          </cell>
          <cell r="DG20">
            <v>-15</v>
          </cell>
          <cell r="DH20">
            <v>-27</v>
          </cell>
          <cell r="DI20">
            <v>-13</v>
          </cell>
          <cell r="DJ20">
            <v>-40</v>
          </cell>
          <cell r="DK20">
            <v>-16</v>
          </cell>
          <cell r="DL20">
            <v>-56</v>
          </cell>
          <cell r="DM20" t="str">
            <v>nm</v>
          </cell>
          <cell r="DN20" t="str">
            <v>nm</v>
          </cell>
          <cell r="DO20" t="str">
            <v>nm</v>
          </cell>
          <cell r="DP20" t="str">
            <v>nm</v>
          </cell>
          <cell r="DQ20">
            <v>-6.6666666666666666E-2</v>
          </cell>
        </row>
        <row r="21">
          <cell r="CM21" t="str">
            <v>Other</v>
          </cell>
          <cell r="CN21">
            <v>-3</v>
          </cell>
          <cell r="CO21">
            <v>3</v>
          </cell>
          <cell r="CP21">
            <v>0</v>
          </cell>
          <cell r="CQ21">
            <v>-11</v>
          </cell>
          <cell r="CR21">
            <v>-11</v>
          </cell>
          <cell r="CS21">
            <v>39</v>
          </cell>
          <cell r="CT21">
            <v>47</v>
          </cell>
          <cell r="CU21" t="str">
            <v>nm</v>
          </cell>
          <cell r="CV21" t="str">
            <v>nm</v>
          </cell>
          <cell r="CW21" t="str">
            <v>nm</v>
          </cell>
          <cell r="CX21" t="str">
            <v>nm</v>
          </cell>
          <cell r="CY21" t="str">
            <v>nm</v>
          </cell>
          <cell r="DE21" t="str">
            <v>Other</v>
          </cell>
          <cell r="DF21">
            <v>8</v>
          </cell>
          <cell r="DG21">
            <v>-3</v>
          </cell>
          <cell r="DH21">
            <v>5</v>
          </cell>
          <cell r="DI21">
            <v>-5</v>
          </cell>
          <cell r="DJ21">
            <v>0</v>
          </cell>
          <cell r="DK21">
            <v>-5</v>
          </cell>
          <cell r="DL21">
            <v>-5</v>
          </cell>
          <cell r="DM21" t="str">
            <v>nm</v>
          </cell>
          <cell r="DN21" t="str">
            <v>nm</v>
          </cell>
          <cell r="DO21" t="str">
            <v>nm</v>
          </cell>
          <cell r="DP21">
            <v>1.5</v>
          </cell>
          <cell r="DQ21">
            <v>-0.2857142857142857</v>
          </cell>
        </row>
        <row r="22">
          <cell r="CM22" t="str">
            <v>Pretax Inc</v>
          </cell>
          <cell r="CN22">
            <v>354</v>
          </cell>
          <cell r="CO22">
            <v>415</v>
          </cell>
          <cell r="CP22">
            <v>769</v>
          </cell>
          <cell r="CQ22">
            <v>413.1291108404385</v>
          </cell>
          <cell r="CR22">
            <v>1182.1291108404384</v>
          </cell>
          <cell r="CS22">
            <v>379</v>
          </cell>
          <cell r="CT22">
            <v>1569</v>
          </cell>
          <cell r="CU22">
            <v>7.2727272727272724E-2</v>
          </cell>
          <cell r="CV22">
            <v>0.17563739376770537</v>
          </cell>
          <cell r="CW22">
            <v>0.15399192972189524</v>
          </cell>
          <cell r="CX22">
            <v>-1.3020833333333334E-2</v>
          </cell>
          <cell r="CY22">
            <v>0.10105263157894737</v>
          </cell>
          <cell r="DE22" t="str">
            <v>Pretax Inc</v>
          </cell>
          <cell r="DF22">
            <v>330</v>
          </cell>
          <cell r="DG22">
            <v>353</v>
          </cell>
          <cell r="DH22">
            <v>683</v>
          </cell>
          <cell r="DI22">
            <v>358</v>
          </cell>
          <cell r="DJ22">
            <v>1041</v>
          </cell>
          <cell r="DK22">
            <v>384</v>
          </cell>
          <cell r="DL22">
            <v>1425</v>
          </cell>
          <cell r="DM22">
            <v>0.15384615384615385</v>
          </cell>
          <cell r="DN22">
            <v>0.11006289308176101</v>
          </cell>
          <cell r="DO22">
            <v>0.12933753943217666</v>
          </cell>
          <cell r="DP22">
            <v>0.1394658753709199</v>
          </cell>
          <cell r="DQ22">
            <v>0.13275039745627981</v>
          </cell>
        </row>
        <row r="23">
          <cell r="CM23" t="str">
            <v>Eff Tax Rate</v>
          </cell>
          <cell r="CN23">
            <v>0.34499999999999997</v>
          </cell>
          <cell r="CO23">
            <v>0.34399999999999997</v>
          </cell>
          <cell r="CP23">
            <v>0.34399999999999997</v>
          </cell>
          <cell r="CQ23">
            <v>0.33849000000000001</v>
          </cell>
          <cell r="CR23">
            <v>0.68249000000000004</v>
          </cell>
          <cell r="CS23">
            <v>0.317</v>
          </cell>
          <cell r="CT23">
            <v>0.33715742511153601</v>
          </cell>
          <cell r="DE23" t="str">
            <v>Eff Tax Rate</v>
          </cell>
          <cell r="DF23">
            <v>0.35799999999999998</v>
          </cell>
          <cell r="DG23">
            <v>0.35799999999999998</v>
          </cell>
          <cell r="DH23">
            <v>0.35799999999999998</v>
          </cell>
          <cell r="DI23">
            <v>0.36</v>
          </cell>
          <cell r="DJ23">
            <v>0.35868780019212299</v>
          </cell>
          <cell r="DK23">
            <v>0.36</v>
          </cell>
          <cell r="DL23">
            <v>0.33824561403508774</v>
          </cell>
        </row>
        <row r="25">
          <cell r="CM25" t="str">
            <v>Net Income</v>
          </cell>
          <cell r="CN25">
            <v>231.87</v>
          </cell>
          <cell r="CO25">
            <v>272.24</v>
          </cell>
          <cell r="CP25">
            <v>504.11</v>
          </cell>
          <cell r="CQ25">
            <v>278.49571000000003</v>
          </cell>
          <cell r="CR25">
            <v>782.60571000000004</v>
          </cell>
          <cell r="CS25">
            <v>258.85700000000003</v>
          </cell>
          <cell r="CT25">
            <v>1040</v>
          </cell>
          <cell r="CU25">
            <v>9.4449164542622435E-2</v>
          </cell>
          <cell r="CV25">
            <v>0.20127434627977375</v>
          </cell>
          <cell r="CW25">
            <v>0.21550152758379901</v>
          </cell>
          <cell r="CX25">
            <v>5.3291829427083486E-2</v>
          </cell>
          <cell r="CY25">
            <v>0.10286320254506906</v>
          </cell>
          <cell r="DE25" t="str">
            <v>Net Income</v>
          </cell>
          <cell r="DF25">
            <v>211.86</v>
          </cell>
          <cell r="DG25">
            <v>226.626</v>
          </cell>
          <cell r="DH25">
            <v>438.48599999999999</v>
          </cell>
          <cell r="DI25">
            <v>229.12</v>
          </cell>
          <cell r="DJ25">
            <v>667.60599999999999</v>
          </cell>
          <cell r="DK25">
            <v>245.76</v>
          </cell>
          <cell r="DL25">
            <v>942.99999999999989</v>
          </cell>
          <cell r="DM25">
            <v>0.15384615384615397</v>
          </cell>
          <cell r="DN25">
            <v>0.11353183962264148</v>
          </cell>
          <cell r="DO25">
            <v>0.12232302055371598</v>
          </cell>
          <cell r="DP25">
            <v>0.13414954935830278</v>
          </cell>
          <cell r="DQ25">
            <v>0.16578933704539764</v>
          </cell>
        </row>
        <row r="26">
          <cell r="CM26" t="str">
            <v xml:space="preserve">  % change</v>
          </cell>
          <cell r="CN26">
            <v>9.4449164542622435E-2</v>
          </cell>
          <cell r="CO26">
            <v>0.20127434627977375</v>
          </cell>
          <cell r="CP26">
            <v>0.14966042245362457</v>
          </cell>
          <cell r="CQ26">
            <v>0.21550152758379901</v>
          </cell>
          <cell r="CR26">
            <v>0.36516195003742358</v>
          </cell>
          <cell r="CS26">
            <v>5.3291829427083486E-2</v>
          </cell>
          <cell r="CT26">
            <v>0.10286320254506906</v>
          </cell>
          <cell r="DE26" t="str">
            <v xml:space="preserve">  % change</v>
          </cell>
          <cell r="DF26">
            <v>0.15384615384615397</v>
          </cell>
          <cell r="DG26">
            <v>0.11353183962264148</v>
          </cell>
          <cell r="DH26">
            <v>0.13265242862899473</v>
          </cell>
          <cell r="DI26">
            <v>0.12232302055371598</v>
          </cell>
          <cell r="DJ26">
            <v>0.12908605060208367</v>
          </cell>
          <cell r="DK26">
            <v>0.13414954935830278</v>
          </cell>
          <cell r="DL26">
            <v>0.16578933704539764</v>
          </cell>
        </row>
        <row r="28">
          <cell r="CM28" t="str">
            <v>EPS</v>
          </cell>
          <cell r="CN28">
            <v>1.1439072520966946</v>
          </cell>
          <cell r="CO28">
            <v>1.3358194308145239</v>
          </cell>
          <cell r="CP28">
            <v>2.4797266829112186</v>
          </cell>
          <cell r="CQ28">
            <v>1.3712245691777452</v>
          </cell>
          <cell r="CR28">
            <v>3.8509512520889637</v>
          </cell>
          <cell r="CS28">
            <v>1.2802027695351139</v>
          </cell>
          <cell r="CT28">
            <v>2.5634452704434758</v>
          </cell>
          <cell r="CU28">
            <v>9.1749487274387018E-2</v>
          </cell>
          <cell r="CV28">
            <v>0.1965588434484497</v>
          </cell>
          <cell r="CW28">
            <v>0.21849389963595023</v>
          </cell>
          <cell r="CX28">
            <v>-2.3256765252708038</v>
          </cell>
          <cell r="CY28">
            <v>0.10312416834142381</v>
          </cell>
          <cell r="DE28" t="str">
            <v>EPS</v>
          </cell>
          <cell r="DF28">
            <v>1.0477744807121663</v>
          </cell>
          <cell r="DG28">
            <v>1.116384236453202</v>
          </cell>
          <cell r="DH28">
            <v>2.1641587171653685</v>
          </cell>
          <cell r="DI28">
            <v>1.1253438113948919</v>
          </cell>
          <cell r="DJ28">
            <v>3.2895025285602602</v>
          </cell>
          <cell r="DK28">
            <v>-0.96569769859476029</v>
          </cell>
          <cell r="DL28">
            <v>2.3238048299654999</v>
          </cell>
          <cell r="DM28">
            <v>0.15441679981739356</v>
          </cell>
          <cell r="DN28">
            <v>0.10694938539827117</v>
          </cell>
          <cell r="DO28">
            <v>0.1057858444158911</v>
          </cell>
          <cell r="DP28">
            <v>-1.8993349773475714</v>
          </cell>
          <cell r="DQ28">
            <v>0.15659632108052515</v>
          </cell>
        </row>
        <row r="29">
          <cell r="CM29" t="str">
            <v>EPS-Disc. Opns</v>
          </cell>
          <cell r="CN29">
            <v>-0.01</v>
          </cell>
          <cell r="CO29">
            <v>-0.05</v>
          </cell>
          <cell r="CP29">
            <v>-6.0000000000000005E-2</v>
          </cell>
          <cell r="CQ29">
            <v>-0.05</v>
          </cell>
          <cell r="CR29">
            <v>-0.11000000000000001</v>
          </cell>
          <cell r="CS29">
            <v>-0.55000000000000004</v>
          </cell>
          <cell r="CT29">
            <v>-0.66</v>
          </cell>
          <cell r="DE29" t="str">
            <v>EPS-Disc. Opns</v>
          </cell>
          <cell r="DF29">
            <v>0.14000000000000001</v>
          </cell>
          <cell r="DG29">
            <v>0</v>
          </cell>
          <cell r="DI29">
            <v>0</v>
          </cell>
          <cell r="DJ29">
            <v>0</v>
          </cell>
          <cell r="DK29">
            <v>0</v>
          </cell>
          <cell r="DL29">
            <v>0</v>
          </cell>
          <cell r="DM29" t="str">
            <v>nm</v>
          </cell>
        </row>
        <row r="30">
          <cell r="CM30" t="str">
            <v>Total EPS</v>
          </cell>
          <cell r="CN30">
            <v>1.1339072520966946</v>
          </cell>
          <cell r="CO30">
            <v>1.2858194308145239</v>
          </cell>
          <cell r="CP30">
            <v>2.4197266829112185</v>
          </cell>
          <cell r="CQ30">
            <v>1.3212245691777451</v>
          </cell>
          <cell r="CR30">
            <v>3.7409512520889638</v>
          </cell>
          <cell r="CS30">
            <v>0.73020276953511387</v>
          </cell>
          <cell r="CT30">
            <v>2.260268570189103</v>
          </cell>
          <cell r="CU30">
            <v>-4.5351394132641935E-2</v>
          </cell>
          <cell r="CV30">
            <v>0.1517713962888122</v>
          </cell>
          <cell r="CW30">
            <v>0.17406303371416249</v>
          </cell>
          <cell r="CX30">
            <v>-1.6604000084861661</v>
          </cell>
          <cell r="CY30">
            <v>-2.73414784912639E-2</v>
          </cell>
          <cell r="DE30" t="str">
            <v>Total EPS</v>
          </cell>
          <cell r="DF30">
            <v>1.1877744807121662</v>
          </cell>
          <cell r="DG30">
            <v>1.116384236453202</v>
          </cell>
          <cell r="DH30">
            <v>2.3041587171653681</v>
          </cell>
          <cell r="DI30">
            <v>1.1253438113948919</v>
          </cell>
          <cell r="DJ30">
            <v>3.4295025285602598</v>
          </cell>
          <cell r="DK30">
            <v>-1.10569769859476</v>
          </cell>
          <cell r="DL30">
            <v>2.3238048299654999</v>
          </cell>
          <cell r="DM30">
            <v>0.30866597743105706</v>
          </cell>
          <cell r="DN30">
            <v>0.10694938539827117</v>
          </cell>
          <cell r="DO30">
            <v>-0.24356140949028135</v>
          </cell>
          <cell r="DP30">
            <v>-5.4682272026802876E-2</v>
          </cell>
          <cell r="DQ30">
            <v>4.0117473052856449E-2</v>
          </cell>
        </row>
        <row r="31">
          <cell r="CM31" t="str">
            <v xml:space="preserve">  % change</v>
          </cell>
          <cell r="CN31">
            <v>9.1749487274387018E-2</v>
          </cell>
          <cell r="CO31">
            <v>0.1965588434484497</v>
          </cell>
          <cell r="CP31">
            <v>0.14581553711512596</v>
          </cell>
          <cell r="CQ31">
            <v>0.21849389963595023</v>
          </cell>
          <cell r="CR31">
            <v>0.17067891532353885</v>
          </cell>
          <cell r="CS31">
            <v>-2.3256765252708038</v>
          </cell>
          <cell r="CT31">
            <v>0.10312416834142391</v>
          </cell>
          <cell r="DE31" t="str">
            <v xml:space="preserve">  % change</v>
          </cell>
          <cell r="DF31">
            <v>0.15441679981739356</v>
          </cell>
          <cell r="DG31">
            <v>0.10694938539827117</v>
          </cell>
          <cell r="DH31">
            <v>0.12943331623418808</v>
          </cell>
          <cell r="DI31">
            <v>0.1057858444158911</v>
          </cell>
          <cell r="DJ31">
            <v>0.12123048849318874</v>
          </cell>
          <cell r="DK31">
            <v>-1.8993349773475714</v>
          </cell>
          <cell r="DL31">
            <v>0.15659632108052524</v>
          </cell>
        </row>
        <row r="33">
          <cell r="CM33" t="str">
            <v xml:space="preserve"> Avg. Shs.</v>
          </cell>
          <cell r="CN33">
            <v>202.7</v>
          </cell>
          <cell r="CO33">
            <v>203.8</v>
          </cell>
          <cell r="CQ33">
            <v>203.1</v>
          </cell>
          <cell r="CS33">
            <v>202.2</v>
          </cell>
          <cell r="CT33">
            <v>405.70400000000001</v>
          </cell>
          <cell r="CU33">
            <v>2.4727992087042534E-3</v>
          </cell>
          <cell r="CV33">
            <v>3.9408866995074452E-3</v>
          </cell>
          <cell r="CW33">
            <v>-2.455795677799607E-3</v>
          </cell>
          <cell r="CX33">
            <v>9.9009900990093373E-4</v>
          </cell>
          <cell r="CY33">
            <v>-2.3656973878758905E-4</v>
          </cell>
          <cell r="DE33" t="str">
            <v xml:space="preserve"> Avg. Shs.</v>
          </cell>
          <cell r="DF33">
            <v>202.2</v>
          </cell>
          <cell r="DG33">
            <v>203</v>
          </cell>
          <cell r="DI33">
            <v>203.6</v>
          </cell>
          <cell r="DK33">
            <v>202</v>
          </cell>
          <cell r="DL33">
            <v>405.8</v>
          </cell>
          <cell r="DM33">
            <v>-4.9431537320821916E-4</v>
          </cell>
          <cell r="DN33">
            <v>5.9464816650148097E-3</v>
          </cell>
          <cell r="DO33">
            <v>1.4955134596211367E-2</v>
          </cell>
          <cell r="DP33">
            <v>9.910802775024213E-4</v>
          </cell>
          <cell r="DQ33">
            <v>7.9483358171882467E-3</v>
          </cell>
        </row>
        <row r="35">
          <cell r="CM35" t="str">
            <v>Operating Margins</v>
          </cell>
          <cell r="DE35" t="str">
            <v>Operating Margins</v>
          </cell>
        </row>
        <row r="36">
          <cell r="CM36" t="str">
            <v>Marine Group</v>
          </cell>
          <cell r="CN36">
            <v>8.4490740740740741E-2</v>
          </cell>
          <cell r="CO36">
            <v>6.9868995633187769E-2</v>
          </cell>
          <cell r="CP36">
            <v>7.6966292134831457E-2</v>
          </cell>
          <cell r="CQ36">
            <v>9.0382387022016217E-2</v>
          </cell>
          <cell r="CR36">
            <v>8.1346954218690884E-2</v>
          </cell>
          <cell r="CS36">
            <v>7.1499503475670315E-2</v>
          </cell>
          <cell r="CT36">
            <v>9.2807424593967514E-2</v>
          </cell>
          <cell r="CU36">
            <v>-8.9612268518518473E-2</v>
          </cell>
          <cell r="CV36">
            <v>-0.20282001367917085</v>
          </cell>
          <cell r="CW36">
            <v>5.2284995619364377E-3</v>
          </cell>
          <cell r="CX36">
            <v>-1.9906806202734623E-2</v>
          </cell>
          <cell r="CY36">
            <v>8.1356185914227955E-2</v>
          </cell>
          <cell r="DE36" t="str">
            <v>Marine Group</v>
          </cell>
          <cell r="DF36">
            <v>9.2807424593967514E-2</v>
          </cell>
          <cell r="DG36">
            <v>8.7645195353748678E-2</v>
          </cell>
          <cell r="DI36">
            <v>8.9912280701754388E-2</v>
          </cell>
          <cell r="DK36">
            <v>7.2951739618406286E-2</v>
          </cell>
          <cell r="DL36">
            <v>8.58250276854928E-2</v>
          </cell>
          <cell r="DM36">
            <v>-0.10778316810799411</v>
          </cell>
          <cell r="DN36">
            <v>-8.6138511860303385E-2</v>
          </cell>
          <cell r="DO36">
            <v>-6.8181818181818107E-2</v>
          </cell>
          <cell r="DP36">
            <v>-0.13405337647761895</v>
          </cell>
          <cell r="DQ36">
            <v>-9.5923396633990937E-2</v>
          </cell>
        </row>
        <row r="37">
          <cell r="CM37" t="str">
            <v>Combat Sys</v>
          </cell>
          <cell r="CN37">
            <v>9.5986038394415357E-2</v>
          </cell>
          <cell r="CO37">
            <v>0.11790393013100436</v>
          </cell>
          <cell r="CP37">
            <v>0.10793650793650794</v>
          </cell>
          <cell r="CQ37">
            <v>0.11315417256011315</v>
          </cell>
          <cell r="CR37">
            <v>0.10981189628876462</v>
          </cell>
          <cell r="CS37">
            <v>0.11355311355311355</v>
          </cell>
          <cell r="CT37">
            <v>0.1095890410958904</v>
          </cell>
          <cell r="CU37">
            <v>-0.12412739965095981</v>
          </cell>
          <cell r="CV37">
            <v>7.3767935121646908E-2</v>
          </cell>
          <cell r="CW37">
            <v>6.3259035263132105E-2</v>
          </cell>
          <cell r="CX37">
            <v>7.1283979178716025E-2</v>
          </cell>
          <cell r="CY37">
            <v>1.7612524461839418E-2</v>
          </cell>
          <cell r="DE37" t="str">
            <v>Combat Sys</v>
          </cell>
          <cell r="DF37">
            <v>0.1095890410958904</v>
          </cell>
          <cell r="DG37">
            <v>0.10980392156862745</v>
          </cell>
          <cell r="DI37">
            <v>0.10642201834862386</v>
          </cell>
          <cell r="DK37">
            <v>0.10599721059972106</v>
          </cell>
          <cell r="DL37">
            <v>0.1076923076923077</v>
          </cell>
          <cell r="DM37">
            <v>-6.7012217697149254E-2</v>
          </cell>
          <cell r="DN37">
            <v>-0.1215686274509804</v>
          </cell>
          <cell r="DO37">
            <v>-0.14287131167865108</v>
          </cell>
          <cell r="DP37">
            <v>-0.1428051664544297</v>
          </cell>
          <cell r="DQ37">
            <v>-0.12120315581854041</v>
          </cell>
        </row>
        <row r="38">
          <cell r="CM38" t="str">
            <v>Info Sys &amp; Tech</v>
          </cell>
          <cell r="CN38">
            <v>0.1068075117370892</v>
          </cell>
          <cell r="CO38">
            <v>0.10887949260042283</v>
          </cell>
          <cell r="CP38">
            <v>0.10789766407119021</v>
          </cell>
          <cell r="CQ38">
            <v>0.15168539325842698</v>
          </cell>
          <cell r="CR38">
            <v>0.12239583333333333</v>
          </cell>
          <cell r="CS38">
            <v>0.10805300713557595</v>
          </cell>
          <cell r="CT38">
            <v>9.8039215686274508E-2</v>
          </cell>
          <cell r="CU38">
            <v>8.9436619718309879E-2</v>
          </cell>
          <cell r="CV38">
            <v>0.19588950888989015</v>
          </cell>
          <cell r="CW38">
            <v>0.66339744810512302</v>
          </cell>
          <cell r="CX38">
            <v>1.649865971986255E-2</v>
          </cell>
          <cell r="CY38">
            <v>1.0818120351588847E-2</v>
          </cell>
          <cell r="DE38" t="str">
            <v>Info Sys &amp; Tech</v>
          </cell>
          <cell r="DF38">
            <v>9.8039215686274508E-2</v>
          </cell>
          <cell r="DG38">
            <v>9.1044776119402981E-2</v>
          </cell>
          <cell r="DI38">
            <v>9.1190108191653782E-2</v>
          </cell>
          <cell r="DK38">
            <v>0.1062992125984252</v>
          </cell>
          <cell r="DL38">
            <v>9.6989966555183951E-2</v>
          </cell>
          <cell r="DM38">
            <v>2.4340770791074967E-2</v>
          </cell>
          <cell r="DN38">
            <v>1.3517319065052064E-2</v>
          </cell>
          <cell r="DO38">
            <v>-1.1830827595897259E-2</v>
          </cell>
          <cell r="DP38">
            <v>0.13594256600277907</v>
          </cell>
          <cell r="DQ38">
            <v>4.4541713545921194E-2</v>
          </cell>
        </row>
        <row r="39">
          <cell r="CM39" t="str">
            <v>Gulfstream</v>
          </cell>
          <cell r="CN39">
            <v>0.18872870249017037</v>
          </cell>
          <cell r="CO39">
            <v>0.17045454545454544</v>
          </cell>
          <cell r="CP39">
            <v>0.17894096165550821</v>
          </cell>
          <cell r="CQ39">
            <v>0.13531799729364005</v>
          </cell>
          <cell r="CR39">
            <v>0.16540722082283796</v>
          </cell>
          <cell r="CS39">
            <v>5.8434399117971332E-2</v>
          </cell>
          <cell r="CT39">
            <v>0.20224719101123595</v>
          </cell>
          <cell r="CU39">
            <v>-6.6841415465268672E-2</v>
          </cell>
          <cell r="CV39">
            <v>-0.16944122756224669</v>
          </cell>
          <cell r="CW39">
            <v>-0.29567402650887969</v>
          </cell>
          <cell r="CX39">
            <v>-0.65943141618360268</v>
          </cell>
          <cell r="CY39">
            <v>5.6539325842696532E-2</v>
          </cell>
          <cell r="DE39" t="str">
            <v>Gulfstream</v>
          </cell>
          <cell r="DF39">
            <v>0.20224719101123595</v>
          </cell>
          <cell r="DG39">
            <v>0.20522875816993463</v>
          </cell>
          <cell r="DI39">
            <v>0.19212410501193317</v>
          </cell>
          <cell r="DK39">
            <v>0.17157894736842105</v>
          </cell>
          <cell r="DL39">
            <v>0.19142419601837674</v>
          </cell>
          <cell r="DM39">
            <v>0.12702633158933002</v>
          </cell>
          <cell r="DN39">
            <v>0.11584642687096913</v>
          </cell>
          <cell r="DO39">
            <v>-5.4852557223174392E-2</v>
          </cell>
          <cell r="DP39">
            <v>-0.20604772801569141</v>
          </cell>
          <cell r="DQ39">
            <v>-2.0567753818136629E-2</v>
          </cell>
        </row>
        <row r="40">
          <cell r="CM40" t="str">
            <v>Other</v>
          </cell>
          <cell r="CN40">
            <v>0.12</v>
          </cell>
          <cell r="CO40">
            <v>0.32467532467532467</v>
          </cell>
          <cell r="CP40">
            <v>0.24409448818897639</v>
          </cell>
          <cell r="CQ40">
            <v>0.36470588235294116</v>
          </cell>
          <cell r="CR40">
            <v>0.29245283018867924</v>
          </cell>
          <cell r="CS40">
            <v>0.36486486486486486</v>
          </cell>
          <cell r="CT40">
            <v>4.0816326530612242E-2</v>
          </cell>
          <cell r="CU40">
            <v>1.9400000000000004</v>
          </cell>
          <cell r="CV40">
            <v>0.62337662337662325</v>
          </cell>
          <cell r="CW40">
            <v>0.77794117647058825</v>
          </cell>
          <cell r="CX40">
            <v>0.44121621621621609</v>
          </cell>
          <cell r="CY40">
            <v>-0.78335949764521196</v>
          </cell>
          <cell r="DE40" t="str">
            <v>Other</v>
          </cell>
          <cell r="DF40">
            <v>4.0816326530612242E-2</v>
          </cell>
          <cell r="DG40">
            <v>0.2</v>
          </cell>
          <cell r="DI40">
            <v>0.20512820512820512</v>
          </cell>
          <cell r="DK40">
            <v>0.25316455696202533</v>
          </cell>
          <cell r="DL40">
            <v>0.18840579710144928</v>
          </cell>
          <cell r="DM40">
            <v>-1.25</v>
          </cell>
          <cell r="DN40">
            <v>-3.076923076923066E-2</v>
          </cell>
          <cell r="DO40">
            <v>-0.16869095816464241</v>
          </cell>
          <cell r="DP40">
            <v>0.35021097046413513</v>
          </cell>
          <cell r="DQ40">
            <v>0.32407407407407401</v>
          </cell>
        </row>
        <row r="41">
          <cell r="CM41" t="str">
            <v xml:space="preserve">  Total</v>
          </cell>
          <cell r="CN41">
            <v>0.11895551257253385</v>
          </cell>
          <cell r="CO41">
            <v>0.12065031374786081</v>
          </cell>
          <cell r="CP41">
            <v>0.11985472154963681</v>
          </cell>
          <cell r="CQ41">
            <v>0.12911084043848964</v>
          </cell>
          <cell r="CR41">
            <v>0.12292761827739587</v>
          </cell>
          <cell r="CS41">
            <v>9.2661034846884899E-2</v>
          </cell>
          <cell r="CT41">
            <v>0.12495323606434718</v>
          </cell>
          <cell r="CU41">
            <v>-4.7999745190470094E-2</v>
          </cell>
          <cell r="CV41">
            <v>-3.6748708029208321E-2</v>
          </cell>
          <cell r="CW41">
            <v>3.7007282245315756E-2</v>
          </cell>
          <cell r="CX41">
            <v>-0.22233368532206971</v>
          </cell>
          <cell r="DE41" t="str">
            <v xml:space="preserve">  Total</v>
          </cell>
          <cell r="DF41">
            <v>0.12495323606434718</v>
          </cell>
          <cell r="DG41">
            <v>0.12525320729237002</v>
          </cell>
          <cell r="DI41">
            <v>0.12450331125827814</v>
          </cell>
          <cell r="DK41">
            <v>0.11915269196822595</v>
          </cell>
          <cell r="DM41">
            <v>3.9643591568065101E-2</v>
          </cell>
          <cell r="DN41">
            <v>-2.1529422435425886E-2</v>
          </cell>
          <cell r="DO41">
            <v>-7.5646039263466178E-2</v>
          </cell>
          <cell r="DP41">
            <v>-9.3478078397358777E-2</v>
          </cell>
        </row>
        <row r="43">
          <cell r="CM43" t="str">
            <v>Balance Sheet</v>
          </cell>
          <cell r="DE43" t="str">
            <v>Balance Sheet</v>
          </cell>
        </row>
        <row r="44">
          <cell r="CM44" t="str">
            <v>Total  Debt</v>
          </cell>
          <cell r="CN44">
            <v>2016</v>
          </cell>
          <cell r="CO44">
            <v>1948</v>
          </cell>
          <cell r="CQ44">
            <v>2021</v>
          </cell>
          <cell r="CS44">
            <v>1450</v>
          </cell>
          <cell r="CT44">
            <v>1471</v>
          </cell>
          <cell r="DE44" t="str">
            <v>Total  Debt</v>
          </cell>
          <cell r="DF44">
            <v>1143</v>
          </cell>
          <cell r="DG44">
            <v>1183</v>
          </cell>
          <cell r="DI44">
            <v>2239</v>
          </cell>
        </row>
        <row r="45">
          <cell r="CM45" t="str">
            <v>Cash</v>
          </cell>
          <cell r="CN45">
            <v>377</v>
          </cell>
          <cell r="CO45">
            <v>376</v>
          </cell>
          <cell r="CQ45">
            <v>468</v>
          </cell>
          <cell r="CS45">
            <v>328</v>
          </cell>
          <cell r="CT45">
            <v>328</v>
          </cell>
          <cell r="DE45" t="str">
            <v>Cash</v>
          </cell>
          <cell r="DF45">
            <v>280</v>
          </cell>
          <cell r="DG45">
            <v>163</v>
          </cell>
          <cell r="DI45">
            <v>579</v>
          </cell>
        </row>
      </sheetData>
      <sheetData sheetId="4" refreshError="1"/>
      <sheetData sheetId="5" refreshError="1"/>
      <sheetData sheetId="6" refreshError="1">
        <row r="256">
          <cell r="AA256" t="str">
            <v>General Dynamics P&amp;L ($MM)</v>
          </cell>
        </row>
        <row r="258">
          <cell r="Z258">
            <v>1999</v>
          </cell>
          <cell r="AC258" t="str">
            <v>2000E</v>
          </cell>
          <cell r="AF258" t="str">
            <v>2001E</v>
          </cell>
          <cell r="AI258" t="str">
            <v>2002E</v>
          </cell>
          <cell r="AL258" t="str">
            <v>2003E</v>
          </cell>
        </row>
        <row r="259">
          <cell r="Z259" t="str">
            <v>Revs</v>
          </cell>
          <cell r="AA259" t="str">
            <v>OpPr</v>
          </cell>
          <cell r="AB259" t="str">
            <v>% Sls</v>
          </cell>
          <cell r="AC259" t="str">
            <v>Revs</v>
          </cell>
          <cell r="AD259" t="str">
            <v>OpPr</v>
          </cell>
          <cell r="AE259" t="str">
            <v>% Sls</v>
          </cell>
          <cell r="AF259" t="str">
            <v>Revs</v>
          </cell>
          <cell r="AG259" t="str">
            <v>OpPr</v>
          </cell>
          <cell r="AH259" t="str">
            <v>% Sls</v>
          </cell>
          <cell r="AI259" t="str">
            <v>Revs</v>
          </cell>
          <cell r="AJ259" t="str">
            <v>OpPr</v>
          </cell>
          <cell r="AK259" t="str">
            <v>% Sls</v>
          </cell>
          <cell r="AL259" t="str">
            <v>Revs</v>
          </cell>
          <cell r="AM259" t="str">
            <v>OpPr</v>
          </cell>
          <cell r="AN259" t="str">
            <v>% Sls</v>
          </cell>
        </row>
        <row r="260">
          <cell r="X260" t="str">
            <v>Marine Group</v>
          </cell>
          <cell r="Z260">
            <v>3088</v>
          </cell>
          <cell r="AA260">
            <v>328</v>
          </cell>
          <cell r="AB260">
            <v>0.10621761658031088</v>
          </cell>
          <cell r="AC260">
            <v>3413</v>
          </cell>
          <cell r="AD260">
            <v>324</v>
          </cell>
          <cell r="AE260">
            <v>9.4931145619689419E-2</v>
          </cell>
          <cell r="AF260">
            <v>3612</v>
          </cell>
          <cell r="AG260">
            <v>310</v>
          </cell>
          <cell r="AH260">
            <v>8.58250276854928E-2</v>
          </cell>
          <cell r="AI260">
            <v>3650</v>
          </cell>
          <cell r="AJ260">
            <v>287</v>
          </cell>
          <cell r="AK260">
            <v>7.8630136986301363E-2</v>
          </cell>
          <cell r="AL260">
            <v>4271</v>
          </cell>
          <cell r="AM260">
            <v>216</v>
          </cell>
          <cell r="AN260">
            <v>5.0573636150784362E-2</v>
          </cell>
        </row>
        <row r="261">
          <cell r="X261" t="str">
            <v>Combat Sys</v>
          </cell>
          <cell r="Z261">
            <v>1290</v>
          </cell>
          <cell r="AA261">
            <v>155</v>
          </cell>
          <cell r="AB261">
            <v>0.12015503875968993</v>
          </cell>
          <cell r="AC261">
            <v>1273</v>
          </cell>
          <cell r="AD261">
            <v>156</v>
          </cell>
          <cell r="AE261">
            <v>0.12254516889238021</v>
          </cell>
          <cell r="AF261">
            <v>2210</v>
          </cell>
          <cell r="AG261">
            <v>238</v>
          </cell>
          <cell r="AH261">
            <v>0.1076923076923077</v>
          </cell>
          <cell r="AI261">
            <v>2786</v>
          </cell>
          <cell r="AJ261">
            <v>309</v>
          </cell>
          <cell r="AK261">
            <v>0.11091170136396267</v>
          </cell>
          <cell r="AL261">
            <v>4007</v>
          </cell>
          <cell r="AM261">
            <v>443</v>
          </cell>
          <cell r="AN261">
            <v>0.11055652607936112</v>
          </cell>
        </row>
        <row r="262">
          <cell r="X262" t="str">
            <v>Info Sys &amp; Tech</v>
          </cell>
          <cell r="Z262">
            <v>1422</v>
          </cell>
          <cell r="AA262">
            <v>127</v>
          </cell>
          <cell r="AB262">
            <v>8.9310829817158932E-2</v>
          </cell>
          <cell r="AC262">
            <v>2337</v>
          </cell>
          <cell r="AD262">
            <v>217</v>
          </cell>
          <cell r="AE262">
            <v>9.2854086435601196E-2</v>
          </cell>
          <cell r="AF262">
            <v>2691</v>
          </cell>
          <cell r="AG262">
            <v>261</v>
          </cell>
          <cell r="AH262">
            <v>9.6989966555183951E-2</v>
          </cell>
          <cell r="AI262">
            <v>3669</v>
          </cell>
          <cell r="AJ262">
            <v>435</v>
          </cell>
          <cell r="AK262">
            <v>0.11856091578086672</v>
          </cell>
          <cell r="AL262">
            <v>4848</v>
          </cell>
          <cell r="AM262">
            <v>533</v>
          </cell>
          <cell r="AN262">
            <v>0.10994224422442245</v>
          </cell>
        </row>
        <row r="263">
          <cell r="X263" t="str">
            <v>Gulfstream</v>
          </cell>
          <cell r="Z263">
            <v>2909</v>
          </cell>
          <cell r="AA263">
            <v>482</v>
          </cell>
          <cell r="AB263">
            <v>0.16569267789618425</v>
          </cell>
          <cell r="AC263">
            <v>3029</v>
          </cell>
          <cell r="AD263">
            <v>592</v>
          </cell>
          <cell r="AE263">
            <v>0.19544404093760318</v>
          </cell>
          <cell r="AF263">
            <v>3265</v>
          </cell>
          <cell r="AG263">
            <v>625</v>
          </cell>
          <cell r="AH263">
            <v>0.19142419601837674</v>
          </cell>
          <cell r="AI263">
            <v>3289</v>
          </cell>
          <cell r="AJ263">
            <v>447</v>
          </cell>
          <cell r="AK263">
            <v>0.13590757069017939</v>
          </cell>
          <cell r="AL263">
            <v>2946</v>
          </cell>
          <cell r="AM263">
            <v>218</v>
          </cell>
          <cell r="AN263">
            <v>7.3998642226748138E-2</v>
          </cell>
        </row>
        <row r="264">
          <cell r="X264" t="str">
            <v>Other</v>
          </cell>
          <cell r="Z264">
            <v>250</v>
          </cell>
          <cell r="AA264">
            <v>46</v>
          </cell>
          <cell r="AB264">
            <v>0.184</v>
          </cell>
          <cell r="AC264">
            <v>253</v>
          </cell>
          <cell r="AD264">
            <v>36</v>
          </cell>
          <cell r="AE264">
            <v>0.14229249011857709</v>
          </cell>
          <cell r="AF264">
            <v>276</v>
          </cell>
          <cell r="AG264">
            <v>52</v>
          </cell>
          <cell r="AH264">
            <v>0.18840579710144928</v>
          </cell>
          <cell r="AI264">
            <v>286</v>
          </cell>
          <cell r="AJ264">
            <v>89</v>
          </cell>
          <cell r="AK264">
            <v>0.3111888111888112</v>
          </cell>
          <cell r="AL264">
            <v>256</v>
          </cell>
          <cell r="AM264">
            <v>32</v>
          </cell>
          <cell r="AN264">
            <v>0.125</v>
          </cell>
        </row>
        <row r="265">
          <cell r="X265" t="str">
            <v xml:space="preserve"> Total Revs.</v>
          </cell>
          <cell r="Z265">
            <v>8959</v>
          </cell>
          <cell r="AA265">
            <v>1138</v>
          </cell>
          <cell r="AB265">
            <v>0.12702310525728319</v>
          </cell>
          <cell r="AC265">
            <v>10305</v>
          </cell>
          <cell r="AD265">
            <v>1325</v>
          </cell>
          <cell r="AE265">
            <v>0.12857836001940806</v>
          </cell>
          <cell r="AF265">
            <v>12054</v>
          </cell>
          <cell r="AG265">
            <v>1486</v>
          </cell>
          <cell r="AH265">
            <v>0.12327857972457276</v>
          </cell>
          <cell r="AI265">
            <v>13680</v>
          </cell>
          <cell r="AJ265">
            <v>1567</v>
          </cell>
          <cell r="AK265">
            <v>0.11454678362573099</v>
          </cell>
          <cell r="AL265">
            <v>16328</v>
          </cell>
          <cell r="AM265">
            <v>1442</v>
          </cell>
          <cell r="AN265">
            <v>8.8314551690347867E-2</v>
          </cell>
        </row>
        <row r="266">
          <cell r="X266" t="str">
            <v xml:space="preserve">  % Change</v>
          </cell>
          <cell r="AA266">
            <v>0.23</v>
          </cell>
          <cell r="AD266">
            <v>0.16168717047451669</v>
          </cell>
          <cell r="AG266">
            <v>3.7821482602118005E-2</v>
          </cell>
          <cell r="AJ266">
            <v>7.5072886297376087E-2</v>
          </cell>
          <cell r="AM266">
            <v>5.4237288135593219E-2</v>
          </cell>
        </row>
        <row r="267">
          <cell r="AM267">
            <v>-98</v>
          </cell>
        </row>
        <row r="268">
          <cell r="AM268">
            <v>3</v>
          </cell>
        </row>
        <row r="269">
          <cell r="AM269">
            <v>1347</v>
          </cell>
          <cell r="AN269">
            <v>8.2496325330720238E-2</v>
          </cell>
        </row>
        <row r="270">
          <cell r="AM270">
            <v>0.27319970304380103</v>
          </cell>
        </row>
        <row r="271">
          <cell r="AM271">
            <v>979</v>
          </cell>
          <cell r="AN271">
            <v>5.9958353748162663E-2</v>
          </cell>
        </row>
        <row r="272">
          <cell r="AM272">
            <v>2.457921587531132</v>
          </cell>
        </row>
        <row r="273">
          <cell r="AM273">
            <v>-4.1164788704105337E-2</v>
          </cell>
        </row>
        <row r="274">
          <cell r="AM274">
            <v>398.30399999999997</v>
          </cell>
        </row>
        <row r="276">
          <cell r="AM276">
            <v>0.34955509172800175</v>
          </cell>
        </row>
      </sheetData>
      <sheetData sheetId="7" refreshError="1"/>
      <sheetData sheetId="8" refreshError="1">
        <row r="342">
          <cell r="A342" t="str">
            <v xml:space="preserve">  - prior GAC owner</v>
          </cell>
          <cell r="L342">
            <v>2</v>
          </cell>
          <cell r="AD342">
            <v>2</v>
          </cell>
          <cell r="AI342">
            <v>1.99</v>
          </cell>
          <cell r="AJ342">
            <v>1</v>
          </cell>
          <cell r="AK342">
            <v>1</v>
          </cell>
          <cell r="AL342">
            <v>1</v>
          </cell>
        </row>
        <row r="343">
          <cell r="A343">
            <v>1968</v>
          </cell>
          <cell r="L343">
            <v>35</v>
          </cell>
          <cell r="AD343">
            <v>37</v>
          </cell>
          <cell r="AI343">
            <v>36.814999999999998</v>
          </cell>
          <cell r="AJ343">
            <v>2</v>
          </cell>
          <cell r="AK343">
            <v>11</v>
          </cell>
          <cell r="AL343">
            <v>2</v>
          </cell>
        </row>
        <row r="344">
          <cell r="A344">
            <v>1969</v>
          </cell>
          <cell r="L344">
            <v>37</v>
          </cell>
          <cell r="AD344">
            <v>74</v>
          </cell>
          <cell r="AI344">
            <v>73.63</v>
          </cell>
          <cell r="AJ344">
            <v>3</v>
          </cell>
          <cell r="AK344">
            <v>37</v>
          </cell>
          <cell r="AL344">
            <v>3</v>
          </cell>
        </row>
        <row r="345">
          <cell r="A345">
            <v>1970</v>
          </cell>
          <cell r="L345">
            <v>16</v>
          </cell>
          <cell r="AD345">
            <v>90</v>
          </cell>
          <cell r="AI345">
            <v>89.55</v>
          </cell>
          <cell r="AJ345">
            <v>4</v>
          </cell>
          <cell r="AK345">
            <v>86</v>
          </cell>
          <cell r="AL345">
            <v>4</v>
          </cell>
        </row>
        <row r="346">
          <cell r="A346">
            <v>1971</v>
          </cell>
          <cell r="L346">
            <v>12</v>
          </cell>
          <cell r="AD346">
            <v>102</v>
          </cell>
          <cell r="AI346">
            <v>101.49</v>
          </cell>
          <cell r="AJ346">
            <v>5</v>
          </cell>
          <cell r="AK346">
            <v>124</v>
          </cell>
          <cell r="AL346">
            <v>5</v>
          </cell>
        </row>
        <row r="347">
          <cell r="A347">
            <v>1972</v>
          </cell>
          <cell r="L347">
            <v>16</v>
          </cell>
          <cell r="AD347">
            <v>118</v>
          </cell>
          <cell r="AI347">
            <v>117.41</v>
          </cell>
          <cell r="AJ347">
            <v>6</v>
          </cell>
          <cell r="AK347">
            <v>155</v>
          </cell>
          <cell r="AL347">
            <v>6</v>
          </cell>
        </row>
        <row r="348">
          <cell r="A348">
            <v>1973</v>
          </cell>
          <cell r="L348">
            <v>17</v>
          </cell>
          <cell r="AD348">
            <v>135</v>
          </cell>
          <cell r="AI348">
            <v>134.32499999999999</v>
          </cell>
          <cell r="AJ348">
            <v>7</v>
          </cell>
          <cell r="AK348">
            <v>184</v>
          </cell>
          <cell r="AL348">
            <v>7</v>
          </cell>
        </row>
        <row r="349">
          <cell r="A349">
            <v>1974</v>
          </cell>
          <cell r="L349">
            <v>17</v>
          </cell>
          <cell r="AD349">
            <v>152</v>
          </cell>
          <cell r="AI349">
            <v>151.24</v>
          </cell>
          <cell r="AJ349">
            <v>8</v>
          </cell>
          <cell r="AK349">
            <v>209</v>
          </cell>
          <cell r="AL349">
            <v>8</v>
          </cell>
        </row>
        <row r="350">
          <cell r="A350">
            <v>1975</v>
          </cell>
          <cell r="L350">
            <v>14</v>
          </cell>
          <cell r="AD350">
            <v>166</v>
          </cell>
          <cell r="AI350">
            <v>165.17</v>
          </cell>
          <cell r="AJ350">
            <v>9</v>
          </cell>
          <cell r="AK350">
            <v>235</v>
          </cell>
          <cell r="AL350">
            <v>9</v>
          </cell>
        </row>
        <row r="351">
          <cell r="A351" t="str">
            <v>Gulfstream Product  Lifecycle</v>
          </cell>
          <cell r="L351">
            <v>23</v>
          </cell>
          <cell r="AD351">
            <v>189</v>
          </cell>
          <cell r="AI351">
            <v>188.05500000000001</v>
          </cell>
          <cell r="AJ351">
            <v>10</v>
          </cell>
          <cell r="AK351">
            <v>257</v>
          </cell>
          <cell r="AL351">
            <v>10</v>
          </cell>
        </row>
        <row r="352">
          <cell r="A352">
            <v>1977</v>
          </cell>
          <cell r="L352">
            <v>16</v>
          </cell>
          <cell r="AD352">
            <v>205</v>
          </cell>
          <cell r="AI352">
            <v>203.97499999999999</v>
          </cell>
          <cell r="AJ352">
            <v>11</v>
          </cell>
          <cell r="AK352">
            <v>283</v>
          </cell>
          <cell r="AL352">
            <v>11</v>
          </cell>
        </row>
        <row r="353">
          <cell r="A353">
            <v>1978</v>
          </cell>
          <cell r="L353" t="str">
            <v>G500</v>
          </cell>
          <cell r="R353" t="str">
            <v>GIII</v>
          </cell>
          <cell r="AD353" t="str">
            <v>YEAR</v>
          </cell>
          <cell r="AI353" t="str">
            <v>GIV/SP</v>
          </cell>
          <cell r="AJ353" t="str">
            <v>GV</v>
          </cell>
          <cell r="AK353" t="str">
            <v>GVSP</v>
          </cell>
          <cell r="AL353" t="str">
            <v>G100</v>
          </cell>
        </row>
        <row r="354">
          <cell r="A354">
            <v>1967</v>
          </cell>
          <cell r="L354">
            <v>19</v>
          </cell>
          <cell r="AD354">
            <v>1</v>
          </cell>
          <cell r="AI354">
            <v>1</v>
          </cell>
          <cell r="AJ354">
            <v>3</v>
          </cell>
          <cell r="AK354">
            <v>1</v>
          </cell>
          <cell r="AL354">
            <v>5</v>
          </cell>
        </row>
        <row r="355">
          <cell r="A355">
            <v>1968</v>
          </cell>
          <cell r="L355">
            <v>27</v>
          </cell>
          <cell r="AD355">
            <v>2</v>
          </cell>
          <cell r="AI355">
            <v>11</v>
          </cell>
          <cell r="AJ355">
            <v>32</v>
          </cell>
          <cell r="AK355">
            <v>29</v>
          </cell>
          <cell r="AL355">
            <v>14</v>
          </cell>
        </row>
        <row r="356">
          <cell r="A356">
            <v>1969</v>
          </cell>
          <cell r="L356">
            <v>25</v>
          </cell>
          <cell r="R356">
            <v>58</v>
          </cell>
          <cell r="AD356">
            <v>3</v>
          </cell>
        </row>
        <row r="357">
          <cell r="A357">
            <v>1970</v>
          </cell>
          <cell r="L357">
            <v>36</v>
          </cell>
          <cell r="R357">
            <v>37</v>
          </cell>
          <cell r="AD357">
            <v>4</v>
          </cell>
        </row>
        <row r="358">
          <cell r="A358">
            <v>1971</v>
          </cell>
          <cell r="L358">
            <v>36</v>
          </cell>
          <cell r="R358">
            <v>55</v>
          </cell>
          <cell r="AD358">
            <v>5</v>
          </cell>
        </row>
        <row r="359">
          <cell r="A359">
            <v>1972</v>
          </cell>
          <cell r="L359">
            <v>36</v>
          </cell>
          <cell r="R359">
            <v>79</v>
          </cell>
          <cell r="AD359">
            <v>6</v>
          </cell>
        </row>
        <row r="360">
          <cell r="A360">
            <v>1973</v>
          </cell>
          <cell r="L360">
            <v>25</v>
          </cell>
          <cell r="R360">
            <v>72</v>
          </cell>
          <cell r="AD360">
            <v>7</v>
          </cell>
        </row>
        <row r="361">
          <cell r="A361">
            <v>1974</v>
          </cell>
          <cell r="L361">
            <v>26</v>
          </cell>
          <cell r="R361">
            <v>68</v>
          </cell>
          <cell r="AD361">
            <v>8</v>
          </cell>
        </row>
        <row r="362">
          <cell r="A362">
            <v>1975</v>
          </cell>
          <cell r="L362">
            <v>32</v>
          </cell>
          <cell r="R362">
            <v>63</v>
          </cell>
          <cell r="AD362">
            <v>9</v>
          </cell>
        </row>
        <row r="363">
          <cell r="A363">
            <v>1976</v>
          </cell>
          <cell r="L363">
            <v>51</v>
          </cell>
          <cell r="R363">
            <v>24</v>
          </cell>
          <cell r="AD363">
            <v>10</v>
          </cell>
        </row>
        <row r="364">
          <cell r="A364">
            <v>1977</v>
          </cell>
          <cell r="L364">
            <v>38</v>
          </cell>
          <cell r="R364">
            <v>13</v>
          </cell>
          <cell r="AD364">
            <v>11</v>
          </cell>
        </row>
        <row r="365">
          <cell r="A365">
            <v>1978</v>
          </cell>
          <cell r="L365">
            <v>31</v>
          </cell>
          <cell r="R365">
            <v>2</v>
          </cell>
          <cell r="AD365">
            <v>12</v>
          </cell>
        </row>
        <row r="366">
          <cell r="A366">
            <v>1979</v>
          </cell>
          <cell r="L366">
            <v>29</v>
          </cell>
          <cell r="R366">
            <v>1</v>
          </cell>
          <cell r="AD366">
            <v>13</v>
          </cell>
        </row>
        <row r="367">
          <cell r="A367">
            <v>1980</v>
          </cell>
          <cell r="L367">
            <v>25</v>
          </cell>
          <cell r="R367">
            <v>20</v>
          </cell>
          <cell r="AD367">
            <v>14</v>
          </cell>
        </row>
        <row r="368">
          <cell r="A368">
            <v>1981</v>
          </cell>
          <cell r="L368">
            <v>26</v>
          </cell>
          <cell r="R368">
            <v>45</v>
          </cell>
          <cell r="AD368">
            <v>15</v>
          </cell>
        </row>
        <row r="369">
          <cell r="A369">
            <v>1982</v>
          </cell>
          <cell r="L369">
            <v>22</v>
          </cell>
          <cell r="R369">
            <v>81</v>
          </cell>
          <cell r="AD369">
            <v>16</v>
          </cell>
        </row>
        <row r="370">
          <cell r="A370">
            <v>1983</v>
          </cell>
          <cell r="L370">
            <v>26</v>
          </cell>
          <cell r="R370">
            <v>117</v>
          </cell>
          <cell r="AD370">
            <v>17</v>
          </cell>
        </row>
        <row r="371">
          <cell r="A371">
            <v>1984</v>
          </cell>
          <cell r="L371">
            <v>27</v>
          </cell>
          <cell r="R371">
            <v>153</v>
          </cell>
          <cell r="AD371">
            <v>18</v>
          </cell>
        </row>
        <row r="372">
          <cell r="A372">
            <v>1985</v>
          </cell>
          <cell r="L372">
            <v>51</v>
          </cell>
          <cell r="R372">
            <v>177</v>
          </cell>
          <cell r="AD372">
            <v>19</v>
          </cell>
        </row>
        <row r="373">
          <cell r="A373">
            <v>1986</v>
          </cell>
          <cell r="L373">
            <v>61</v>
          </cell>
          <cell r="R373">
            <v>193</v>
          </cell>
          <cell r="AD373">
            <v>20</v>
          </cell>
        </row>
        <row r="374">
          <cell r="A374">
            <v>1987</v>
          </cell>
        </row>
      </sheetData>
      <sheetData sheetId="9" refreshError="1"/>
      <sheetData sheetId="10" refreshError="1"/>
      <sheetData sheetId="11" refreshError="1">
        <row r="4">
          <cell r="AO4" t="str">
            <v>$ Val deals</v>
          </cell>
          <cell r="AP4">
            <v>300</v>
          </cell>
          <cell r="AR4">
            <v>505</v>
          </cell>
          <cell r="AS4">
            <v>505</v>
          </cell>
          <cell r="AT4">
            <v>900</v>
          </cell>
          <cell r="AU4">
            <v>415</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Y"/>
      <sheetName val="Ratios"/>
      <sheetName val="Segment EBITDA"/>
      <sheetName val="MISC"/>
      <sheetName val="EPS Lev"/>
      <sheetName val="ReplacementValue"/>
      <sheetName val="ROIC"/>
      <sheetName val="EBIT Graphs"/>
      <sheetName val="New WY-WLL Mid-Peak "/>
      <sheetName val="Pricepaid"/>
      <sheetName val="Midcycle"/>
      <sheetName val="NAV"/>
      <sheetName val="Peakcycle"/>
      <sheetName val="WLL"/>
      <sheetName val="Valuation"/>
      <sheetName val="__FDSCACHE__"/>
      <sheetName val="WY_WLL"/>
      <sheetName val="Summary"/>
      <sheetName val="WYVAL"/>
      <sheetName val="Downtime"/>
      <sheetName val="One Page Summary"/>
      <sheetName val="FCF"/>
      <sheetName val="Contact Log"/>
      <sheetName val="Share Repo"/>
      <sheetName val="Old WY-WLL Mid-Peak"/>
      <sheetName val="COC"/>
      <sheetName val="Old1"/>
      <sheetName val="Old2"/>
      <sheetName val="Old3"/>
      <sheetName val="Old4"/>
      <sheetName val="Sheet2"/>
      <sheetName val="Old5"/>
      <sheetName val="Old6"/>
      <sheetName val="Old7"/>
      <sheetName val="Old8"/>
      <sheetName val="Old9"/>
      <sheetName val="OLD"/>
      <sheetName val="MainCode"/>
      <sheetName val="NY UPLOAD"/>
      <sheetName val="NY UPLOAD shadow"/>
      <sheetName val="MEA Model"/>
    </sheetNames>
    <sheetDataSet>
      <sheetData sheetId="0" refreshError="1">
        <row r="2">
          <cell r="AK2" t="str">
            <v>2004E</v>
          </cell>
          <cell r="AQ2" t="str">
            <v>2003E</v>
          </cell>
          <cell r="AW2" t="str">
            <v>2002E</v>
          </cell>
          <cell r="BC2">
            <v>2001</v>
          </cell>
          <cell r="BI2">
            <v>2000</v>
          </cell>
          <cell r="BO2">
            <v>1999</v>
          </cell>
          <cell r="BU2">
            <v>1998</v>
          </cell>
          <cell r="CA2">
            <v>1997</v>
          </cell>
          <cell r="CG2">
            <v>1996</v>
          </cell>
          <cell r="CM2">
            <v>1995</v>
          </cell>
          <cell r="CS2">
            <v>1994</v>
          </cell>
          <cell r="CY2">
            <v>1993</v>
          </cell>
          <cell r="DE2">
            <v>1992</v>
          </cell>
        </row>
        <row r="3">
          <cell r="AI3" t="str">
            <v>1QTR</v>
          </cell>
          <cell r="AJ3" t="str">
            <v>2QTR</v>
          </cell>
          <cell r="AK3" t="str">
            <v>3QTR</v>
          </cell>
          <cell r="AL3" t="str">
            <v>4QTR</v>
          </cell>
          <cell r="AP3" t="str">
            <v>2QTR</v>
          </cell>
          <cell r="AQ3" t="str">
            <v>3QTR</v>
          </cell>
          <cell r="AR3" t="str">
            <v>4QTR</v>
          </cell>
          <cell r="AS3" t="str">
            <v>YEAR</v>
          </cell>
          <cell r="AV3" t="str">
            <v>2QTR</v>
          </cell>
          <cell r="AW3" t="str">
            <v>3QTR</v>
          </cell>
          <cell r="AX3" t="str">
            <v>4QTR</v>
          </cell>
          <cell r="AY3" t="str">
            <v>YEAR</v>
          </cell>
          <cell r="BB3" t="str">
            <v>2QTR</v>
          </cell>
          <cell r="BC3" t="str">
            <v>3QTR</v>
          </cell>
          <cell r="BD3" t="str">
            <v>4QTR</v>
          </cell>
          <cell r="BE3" t="str">
            <v>YEAR</v>
          </cell>
          <cell r="BH3" t="str">
            <v>2QTR</v>
          </cell>
          <cell r="BI3" t="str">
            <v>3QTR</v>
          </cell>
          <cell r="BJ3" t="str">
            <v>4QTR</v>
          </cell>
          <cell r="BK3" t="str">
            <v>YEAR</v>
          </cell>
          <cell r="BN3" t="str">
            <v>2QTR</v>
          </cell>
          <cell r="BO3" t="str">
            <v>3QTR</v>
          </cell>
          <cell r="BP3" t="str">
            <v>4QTR</v>
          </cell>
          <cell r="BQ3" t="str">
            <v>YEAR</v>
          </cell>
          <cell r="BT3" t="str">
            <v>2QTR</v>
          </cell>
          <cell r="BU3" t="str">
            <v>3QTR</v>
          </cell>
          <cell r="BV3" t="str">
            <v>4QTR</v>
          </cell>
          <cell r="BW3" t="str">
            <v>YEAR</v>
          </cell>
          <cell r="BZ3" t="str">
            <v>2QTR</v>
          </cell>
          <cell r="CA3" t="str">
            <v>3QTR</v>
          </cell>
          <cell r="CB3" t="str">
            <v>4QTR</v>
          </cell>
          <cell r="CC3" t="str">
            <v>YEAR</v>
          </cell>
          <cell r="CF3" t="str">
            <v>2QTR</v>
          </cell>
          <cell r="CG3" t="str">
            <v>3QTR</v>
          </cell>
          <cell r="CH3" t="str">
            <v>4QTR</v>
          </cell>
          <cell r="CI3" t="str">
            <v>YEAR</v>
          </cell>
          <cell r="CL3" t="str">
            <v>2QTR</v>
          </cell>
          <cell r="CM3" t="str">
            <v>3QTR</v>
          </cell>
          <cell r="CN3" t="str">
            <v>4QTR</v>
          </cell>
          <cell r="CO3" t="str">
            <v>YEAR</v>
          </cell>
          <cell r="CR3" t="str">
            <v>2QTR</v>
          </cell>
          <cell r="CS3" t="str">
            <v>3QTR</v>
          </cell>
          <cell r="CT3" t="str">
            <v>4QTR</v>
          </cell>
          <cell r="CU3" t="str">
            <v>YEAR</v>
          </cell>
          <cell r="CX3" t="str">
            <v>2QTR</v>
          </cell>
          <cell r="CY3" t="str">
            <v>3QTR</v>
          </cell>
          <cell r="CZ3" t="str">
            <v>4QTR</v>
          </cell>
          <cell r="DA3" t="str">
            <v>YEAR</v>
          </cell>
          <cell r="DD3" t="str">
            <v>2QTR</v>
          </cell>
          <cell r="DE3" t="str">
            <v>3QTR</v>
          </cell>
          <cell r="DF3" t="str">
            <v>4QTR</v>
          </cell>
          <cell r="DG3" t="str">
            <v>YEAR</v>
          </cell>
        </row>
        <row r="6">
          <cell r="AI6">
            <v>152</v>
          </cell>
          <cell r="AJ6">
            <v>152</v>
          </cell>
          <cell r="AK6">
            <v>152</v>
          </cell>
          <cell r="AL6">
            <v>152</v>
          </cell>
          <cell r="AP6">
            <v>152</v>
          </cell>
          <cell r="AQ6">
            <v>152</v>
          </cell>
          <cell r="AR6">
            <v>152</v>
          </cell>
          <cell r="AS6">
            <v>608</v>
          </cell>
          <cell r="AV6">
            <v>152</v>
          </cell>
          <cell r="AW6">
            <v>152</v>
          </cell>
          <cell r="AX6">
            <v>152</v>
          </cell>
          <cell r="AY6">
            <v>608</v>
          </cell>
          <cell r="BB6">
            <v>170</v>
          </cell>
          <cell r="BC6">
            <v>169</v>
          </cell>
          <cell r="BD6">
            <v>152</v>
          </cell>
          <cell r="BE6">
            <v>665</v>
          </cell>
          <cell r="BH6">
            <v>212</v>
          </cell>
          <cell r="BI6">
            <v>182</v>
          </cell>
          <cell r="BJ6">
            <v>233</v>
          </cell>
          <cell r="BK6">
            <v>810</v>
          </cell>
          <cell r="BN6">
            <v>128</v>
          </cell>
          <cell r="BO6">
            <v>129</v>
          </cell>
          <cell r="BP6">
            <v>135</v>
          </cell>
          <cell r="BQ6">
            <v>521</v>
          </cell>
          <cell r="BV6">
            <v>127</v>
          </cell>
          <cell r="BW6">
            <v>495</v>
          </cell>
          <cell r="CB6">
            <v>115</v>
          </cell>
          <cell r="CC6">
            <v>476</v>
          </cell>
          <cell r="CI6">
            <v>412</v>
          </cell>
          <cell r="CO6">
            <v>420</v>
          </cell>
          <cell r="CU6">
            <v>392</v>
          </cell>
        </row>
        <row r="7">
          <cell r="BW7">
            <v>585</v>
          </cell>
          <cell r="CC7">
            <v>541</v>
          </cell>
          <cell r="CI7">
            <v>496</v>
          </cell>
          <cell r="CO7">
            <v>518</v>
          </cell>
          <cell r="CU7">
            <v>525</v>
          </cell>
        </row>
        <row r="9">
          <cell r="AI9">
            <v>143</v>
          </cell>
          <cell r="AJ9">
            <v>143</v>
          </cell>
          <cell r="AK9">
            <v>143</v>
          </cell>
          <cell r="AL9">
            <v>143</v>
          </cell>
          <cell r="AP9">
            <v>143</v>
          </cell>
          <cell r="AQ9">
            <v>143</v>
          </cell>
          <cell r="AR9">
            <v>143</v>
          </cell>
          <cell r="AS9">
            <v>572</v>
          </cell>
          <cell r="AV9">
            <v>143</v>
          </cell>
          <cell r="AW9">
            <v>143</v>
          </cell>
          <cell r="AX9">
            <v>143</v>
          </cell>
          <cell r="AY9">
            <v>572</v>
          </cell>
          <cell r="BB9">
            <v>125</v>
          </cell>
          <cell r="BC9">
            <v>126</v>
          </cell>
          <cell r="BD9">
            <v>143</v>
          </cell>
          <cell r="BE9">
            <v>574</v>
          </cell>
          <cell r="BH9">
            <v>72</v>
          </cell>
          <cell r="BI9">
            <v>119</v>
          </cell>
          <cell r="BJ9">
            <v>134</v>
          </cell>
          <cell r="BK9">
            <v>509</v>
          </cell>
          <cell r="BN9">
            <v>98</v>
          </cell>
          <cell r="BO9">
            <v>132</v>
          </cell>
          <cell r="BP9">
            <v>188</v>
          </cell>
          <cell r="BQ9">
            <v>572</v>
          </cell>
          <cell r="BT9">
            <v>218</v>
          </cell>
          <cell r="BU9">
            <v>246</v>
          </cell>
          <cell r="BV9">
            <v>155</v>
          </cell>
          <cell r="BW9">
            <v>526</v>
          </cell>
          <cell r="BZ9">
            <v>217</v>
          </cell>
          <cell r="CA9">
            <v>241</v>
          </cell>
          <cell r="CB9">
            <v>147</v>
          </cell>
          <cell r="CC9">
            <v>519</v>
          </cell>
          <cell r="CF9">
            <v>213</v>
          </cell>
          <cell r="CG9">
            <v>221</v>
          </cell>
          <cell r="CH9">
            <v>248</v>
          </cell>
          <cell r="CI9">
            <v>500</v>
          </cell>
          <cell r="CL9">
            <v>132</v>
          </cell>
          <cell r="CM9">
            <v>123.5</v>
          </cell>
          <cell r="CN9">
            <v>123.5</v>
          </cell>
          <cell r="CO9">
            <v>494</v>
          </cell>
          <cell r="CR9">
            <v>69.75</v>
          </cell>
          <cell r="CS9">
            <v>69.75</v>
          </cell>
          <cell r="CT9">
            <v>69.75</v>
          </cell>
          <cell r="CU9">
            <v>279</v>
          </cell>
          <cell r="CX9">
            <v>168.25</v>
          </cell>
          <cell r="CY9">
            <v>100.95</v>
          </cell>
          <cell r="CZ9">
            <v>168.25</v>
          </cell>
          <cell r="DA9">
            <v>605.70000000000005</v>
          </cell>
          <cell r="DD9">
            <v>130</v>
          </cell>
          <cell r="DE9">
            <v>130</v>
          </cell>
          <cell r="DF9">
            <v>130</v>
          </cell>
          <cell r="DG9">
            <v>520</v>
          </cell>
        </row>
        <row r="10">
          <cell r="AI10">
            <v>1250</v>
          </cell>
          <cell r="AJ10">
            <v>1250</v>
          </cell>
          <cell r="AK10">
            <v>1250</v>
          </cell>
          <cell r="AL10">
            <v>1250</v>
          </cell>
          <cell r="AP10">
            <v>1250</v>
          </cell>
          <cell r="AQ10">
            <v>1250</v>
          </cell>
          <cell r="AR10">
            <v>1250</v>
          </cell>
          <cell r="AS10">
            <v>5000</v>
          </cell>
          <cell r="AV10">
            <v>1250</v>
          </cell>
          <cell r="AW10">
            <v>1250</v>
          </cell>
          <cell r="AX10">
            <v>1250</v>
          </cell>
          <cell r="AY10">
            <v>5000</v>
          </cell>
          <cell r="BB10">
            <v>1411</v>
          </cell>
          <cell r="BC10">
            <v>1349</v>
          </cell>
          <cell r="BD10">
            <v>1204</v>
          </cell>
          <cell r="BE10">
            <v>5381</v>
          </cell>
          <cell r="BH10">
            <v>1484</v>
          </cell>
          <cell r="BI10">
            <v>1322</v>
          </cell>
          <cell r="BJ10">
            <v>1439</v>
          </cell>
          <cell r="BK10">
            <v>5623</v>
          </cell>
          <cell r="BN10">
            <v>1174</v>
          </cell>
          <cell r="BO10">
            <v>1067</v>
          </cell>
          <cell r="BP10">
            <v>1272</v>
          </cell>
          <cell r="BQ10">
            <v>4532</v>
          </cell>
          <cell r="BT10">
            <v>1045</v>
          </cell>
          <cell r="BU10">
            <v>987</v>
          </cell>
          <cell r="BV10">
            <v>1013</v>
          </cell>
          <cell r="BW10">
            <v>4025</v>
          </cell>
          <cell r="BZ10">
            <v>1031</v>
          </cell>
          <cell r="CA10">
            <v>1016</v>
          </cell>
          <cell r="CB10">
            <v>953</v>
          </cell>
          <cell r="CC10">
            <v>3993</v>
          </cell>
          <cell r="CF10">
            <v>973</v>
          </cell>
          <cell r="CG10">
            <v>955</v>
          </cell>
          <cell r="CH10">
            <v>931</v>
          </cell>
          <cell r="CI10">
            <v>3701</v>
          </cell>
          <cell r="CL10">
            <v>854.75</v>
          </cell>
          <cell r="CM10">
            <v>854.75</v>
          </cell>
          <cell r="CN10">
            <v>854.75</v>
          </cell>
          <cell r="CO10">
            <v>3419</v>
          </cell>
          <cell r="CR10">
            <v>812.25</v>
          </cell>
          <cell r="CS10">
            <v>812.25</v>
          </cell>
          <cell r="CT10">
            <v>812.25</v>
          </cell>
          <cell r="CU10">
            <v>3249</v>
          </cell>
          <cell r="CX10">
            <v>783.75</v>
          </cell>
          <cell r="CY10">
            <v>783.75</v>
          </cell>
          <cell r="CZ10">
            <v>783.75</v>
          </cell>
          <cell r="DA10">
            <v>3135</v>
          </cell>
          <cell r="DD10">
            <v>695.5</v>
          </cell>
          <cell r="DE10">
            <v>695.5</v>
          </cell>
          <cell r="DF10">
            <v>695.5</v>
          </cell>
          <cell r="DG10">
            <v>2782</v>
          </cell>
        </row>
        <row r="11">
          <cell r="AI11">
            <v>260</v>
          </cell>
          <cell r="AJ11">
            <v>260</v>
          </cell>
          <cell r="AK11">
            <v>260</v>
          </cell>
          <cell r="AL11">
            <v>260</v>
          </cell>
          <cell r="AP11">
            <v>260</v>
          </cell>
          <cell r="AQ11">
            <v>260</v>
          </cell>
          <cell r="AR11">
            <v>260</v>
          </cell>
          <cell r="AS11">
            <v>1040</v>
          </cell>
          <cell r="AV11">
            <v>261</v>
          </cell>
          <cell r="AW11">
            <v>261</v>
          </cell>
          <cell r="AX11">
            <v>261</v>
          </cell>
          <cell r="AY11">
            <v>1044</v>
          </cell>
          <cell r="BB11">
            <v>278</v>
          </cell>
          <cell r="BC11">
            <v>275</v>
          </cell>
          <cell r="BD11">
            <v>261</v>
          </cell>
          <cell r="BE11">
            <v>1099</v>
          </cell>
          <cell r="BH11">
            <v>336</v>
          </cell>
          <cell r="BI11">
            <v>320</v>
          </cell>
          <cell r="BJ11">
            <v>353</v>
          </cell>
          <cell r="BK11">
            <v>1368</v>
          </cell>
          <cell r="BN11">
            <v>262</v>
          </cell>
          <cell r="BO11">
            <v>260</v>
          </cell>
          <cell r="BP11">
            <v>292</v>
          </cell>
          <cell r="BQ11">
            <v>1065</v>
          </cell>
          <cell r="BT11">
            <v>249</v>
          </cell>
          <cell r="BU11">
            <v>243</v>
          </cell>
          <cell r="BV11">
            <v>231</v>
          </cell>
          <cell r="BW11">
            <v>960</v>
          </cell>
          <cell r="BZ11">
            <v>288</v>
          </cell>
          <cell r="CA11">
            <v>291</v>
          </cell>
          <cell r="CB11">
            <v>234</v>
          </cell>
          <cell r="CC11">
            <v>1092</v>
          </cell>
          <cell r="CF11">
            <v>328</v>
          </cell>
          <cell r="CG11">
            <v>318</v>
          </cell>
          <cell r="CH11">
            <v>279</v>
          </cell>
          <cell r="CI11">
            <v>1243</v>
          </cell>
          <cell r="CL11">
            <v>323</v>
          </cell>
          <cell r="CM11">
            <v>323</v>
          </cell>
          <cell r="CN11">
            <v>323</v>
          </cell>
          <cell r="CO11">
            <v>1292</v>
          </cell>
          <cell r="CR11">
            <v>312.25</v>
          </cell>
          <cell r="CS11">
            <v>312.25</v>
          </cell>
          <cell r="CT11">
            <v>312.25</v>
          </cell>
          <cell r="CU11">
            <v>1249</v>
          </cell>
          <cell r="CX11">
            <v>297</v>
          </cell>
          <cell r="CY11">
            <v>297</v>
          </cell>
          <cell r="CZ11">
            <v>297</v>
          </cell>
          <cell r="DA11">
            <v>1188</v>
          </cell>
          <cell r="DD11">
            <v>281.25</v>
          </cell>
          <cell r="DE11">
            <v>281.25</v>
          </cell>
          <cell r="DF11">
            <v>281.25</v>
          </cell>
          <cell r="DG11">
            <v>1125</v>
          </cell>
        </row>
        <row r="12">
          <cell r="AI12">
            <v>18</v>
          </cell>
          <cell r="AJ12">
            <v>18</v>
          </cell>
          <cell r="AK12">
            <v>18</v>
          </cell>
          <cell r="AL12">
            <v>18</v>
          </cell>
          <cell r="AP12">
            <v>18</v>
          </cell>
          <cell r="AQ12">
            <v>18</v>
          </cell>
          <cell r="AR12">
            <v>18</v>
          </cell>
          <cell r="AS12">
            <v>72</v>
          </cell>
          <cell r="AV12">
            <v>18</v>
          </cell>
          <cell r="AW12">
            <v>18</v>
          </cell>
          <cell r="AX12">
            <v>18</v>
          </cell>
          <cell r="AY12">
            <v>72</v>
          </cell>
          <cell r="BB12">
            <v>30</v>
          </cell>
          <cell r="BC12">
            <v>21</v>
          </cell>
          <cell r="BD12">
            <v>18</v>
          </cell>
          <cell r="BE12">
            <v>93</v>
          </cell>
          <cell r="BH12">
            <v>73</v>
          </cell>
          <cell r="BI12">
            <v>50</v>
          </cell>
          <cell r="BJ12">
            <v>43</v>
          </cell>
          <cell r="BK12">
            <v>288</v>
          </cell>
          <cell r="BN12">
            <v>94</v>
          </cell>
          <cell r="BO12">
            <v>18</v>
          </cell>
          <cell r="BP12">
            <v>35</v>
          </cell>
          <cell r="BQ12">
            <v>281</v>
          </cell>
          <cell r="BT12">
            <v>131</v>
          </cell>
          <cell r="BU12">
            <v>128</v>
          </cell>
          <cell r="BV12">
            <v>124</v>
          </cell>
          <cell r="BW12">
            <v>510</v>
          </cell>
          <cell r="BZ12">
            <v>126</v>
          </cell>
          <cell r="CA12">
            <v>120</v>
          </cell>
          <cell r="CB12">
            <v>109</v>
          </cell>
          <cell r="CC12">
            <v>478</v>
          </cell>
          <cell r="CF12">
            <v>155</v>
          </cell>
          <cell r="CG12">
            <v>123</v>
          </cell>
          <cell r="CH12">
            <v>120</v>
          </cell>
          <cell r="CI12">
            <v>535</v>
          </cell>
          <cell r="CL12">
            <v>145.75</v>
          </cell>
          <cell r="CM12">
            <v>145.75</v>
          </cell>
          <cell r="CN12">
            <v>145.75</v>
          </cell>
          <cell r="CO12">
            <v>583</v>
          </cell>
          <cell r="CR12">
            <v>148.5</v>
          </cell>
          <cell r="CS12">
            <v>148.5</v>
          </cell>
          <cell r="CT12">
            <v>148.5</v>
          </cell>
          <cell r="CU12">
            <v>594</v>
          </cell>
          <cell r="CX12">
            <v>141</v>
          </cell>
          <cell r="CY12">
            <v>141</v>
          </cell>
          <cell r="CZ12">
            <v>141</v>
          </cell>
          <cell r="DA12">
            <v>564</v>
          </cell>
          <cell r="DD12">
            <v>135</v>
          </cell>
          <cell r="DE12">
            <v>135</v>
          </cell>
          <cell r="DF12">
            <v>135</v>
          </cell>
          <cell r="DG12">
            <v>540</v>
          </cell>
        </row>
        <row r="13">
          <cell r="AI13">
            <v>850</v>
          </cell>
          <cell r="AJ13">
            <v>850</v>
          </cell>
          <cell r="AK13">
            <v>850</v>
          </cell>
          <cell r="AL13">
            <v>850</v>
          </cell>
          <cell r="AP13">
            <v>850</v>
          </cell>
          <cell r="AQ13">
            <v>850</v>
          </cell>
          <cell r="AR13">
            <v>850</v>
          </cell>
          <cell r="AS13">
            <v>3400</v>
          </cell>
          <cell r="AV13">
            <v>850</v>
          </cell>
          <cell r="AW13">
            <v>850</v>
          </cell>
          <cell r="AX13">
            <v>850</v>
          </cell>
          <cell r="AY13">
            <v>3400</v>
          </cell>
          <cell r="BB13">
            <v>833</v>
          </cell>
          <cell r="BC13">
            <v>912</v>
          </cell>
          <cell r="BD13">
            <v>915</v>
          </cell>
          <cell r="BE13">
            <v>3443</v>
          </cell>
          <cell r="BH13">
            <v>767</v>
          </cell>
          <cell r="BI13">
            <v>851</v>
          </cell>
          <cell r="BJ13">
            <v>922</v>
          </cell>
          <cell r="BK13">
            <v>3321</v>
          </cell>
          <cell r="BN13">
            <v>564</v>
          </cell>
          <cell r="BO13">
            <v>589</v>
          </cell>
          <cell r="BP13">
            <v>726</v>
          </cell>
          <cell r="BQ13">
            <v>2535</v>
          </cell>
          <cell r="BT13">
            <v>538</v>
          </cell>
          <cell r="BU13">
            <v>553</v>
          </cell>
          <cell r="BV13">
            <v>555</v>
          </cell>
          <cell r="BW13">
            <v>2179</v>
          </cell>
          <cell r="BZ13">
            <v>510</v>
          </cell>
          <cell r="CA13">
            <v>523</v>
          </cell>
          <cell r="CB13">
            <v>522</v>
          </cell>
          <cell r="CC13">
            <v>2041</v>
          </cell>
          <cell r="CF13">
            <v>414</v>
          </cell>
          <cell r="CG13">
            <v>426</v>
          </cell>
          <cell r="CH13">
            <v>456</v>
          </cell>
          <cell r="CI13">
            <v>1687</v>
          </cell>
          <cell r="CL13">
            <v>413.5</v>
          </cell>
          <cell r="CM13">
            <v>413.5</v>
          </cell>
          <cell r="CN13">
            <v>413.5</v>
          </cell>
          <cell r="CO13">
            <v>1654</v>
          </cell>
          <cell r="CR13">
            <v>392</v>
          </cell>
          <cell r="CS13">
            <v>392</v>
          </cell>
          <cell r="CT13">
            <v>392</v>
          </cell>
          <cell r="CU13">
            <v>1568</v>
          </cell>
          <cell r="CX13">
            <v>360.75</v>
          </cell>
          <cell r="CY13">
            <v>360.75</v>
          </cell>
          <cell r="CZ13">
            <v>360.75</v>
          </cell>
          <cell r="DA13">
            <v>1443</v>
          </cell>
          <cell r="DD13">
            <v>308.5</v>
          </cell>
          <cell r="DE13">
            <v>308.5</v>
          </cell>
          <cell r="DF13">
            <v>308.5</v>
          </cell>
          <cell r="DG13">
            <v>1234</v>
          </cell>
        </row>
        <row r="14">
          <cell r="AI14">
            <v>0</v>
          </cell>
          <cell r="AJ14">
            <v>0</v>
          </cell>
          <cell r="AK14">
            <v>0</v>
          </cell>
          <cell r="AL14">
            <v>0</v>
          </cell>
          <cell r="AP14">
            <v>0</v>
          </cell>
          <cell r="AQ14">
            <v>0</v>
          </cell>
          <cell r="AR14">
            <v>0</v>
          </cell>
          <cell r="AS14">
            <v>0</v>
          </cell>
          <cell r="AV14">
            <v>0</v>
          </cell>
          <cell r="AW14">
            <v>0</v>
          </cell>
          <cell r="AX14">
            <v>0</v>
          </cell>
          <cell r="AY14">
            <v>0</v>
          </cell>
          <cell r="BB14">
            <v>0</v>
          </cell>
          <cell r="BC14">
            <v>0</v>
          </cell>
          <cell r="BD14">
            <v>0</v>
          </cell>
          <cell r="BE14">
            <v>0</v>
          </cell>
          <cell r="BH14">
            <v>0</v>
          </cell>
          <cell r="BI14">
            <v>0</v>
          </cell>
          <cell r="BJ14">
            <v>0</v>
          </cell>
          <cell r="BK14">
            <v>0</v>
          </cell>
          <cell r="BN14">
            <v>0</v>
          </cell>
          <cell r="BO14">
            <v>0</v>
          </cell>
          <cell r="BP14">
            <v>0</v>
          </cell>
          <cell r="BQ14">
            <v>0</v>
          </cell>
          <cell r="BT14">
            <v>0</v>
          </cell>
          <cell r="BU14">
            <v>0</v>
          </cell>
          <cell r="BV14">
            <v>0</v>
          </cell>
          <cell r="BW14">
            <v>0</v>
          </cell>
          <cell r="BZ14">
            <v>0</v>
          </cell>
          <cell r="CA14">
            <v>0</v>
          </cell>
          <cell r="CB14">
            <v>0</v>
          </cell>
          <cell r="CC14">
            <v>0</v>
          </cell>
          <cell r="CF14">
            <v>0</v>
          </cell>
          <cell r="CG14">
            <v>0</v>
          </cell>
          <cell r="CH14">
            <v>0</v>
          </cell>
          <cell r="CI14">
            <v>86</v>
          </cell>
          <cell r="CL14">
            <v>31</v>
          </cell>
          <cell r="CM14">
            <v>31</v>
          </cell>
          <cell r="CN14">
            <v>31</v>
          </cell>
          <cell r="CO14">
            <v>124</v>
          </cell>
          <cell r="CR14">
            <v>30.5</v>
          </cell>
          <cell r="CS14">
            <v>30.5</v>
          </cell>
          <cell r="CT14">
            <v>30.5</v>
          </cell>
          <cell r="CU14">
            <v>122</v>
          </cell>
          <cell r="CX14">
            <v>30</v>
          </cell>
          <cell r="CY14">
            <v>30</v>
          </cell>
          <cell r="CZ14">
            <v>30</v>
          </cell>
          <cell r="DA14">
            <v>120</v>
          </cell>
          <cell r="DD14">
            <v>29.5</v>
          </cell>
          <cell r="DE14">
            <v>29.5</v>
          </cell>
          <cell r="DF14">
            <v>29.5</v>
          </cell>
          <cell r="DG14">
            <v>118</v>
          </cell>
        </row>
        <row r="15">
          <cell r="AI15">
            <v>91</v>
          </cell>
          <cell r="AJ15">
            <v>91</v>
          </cell>
          <cell r="AK15">
            <v>91</v>
          </cell>
          <cell r="AL15">
            <v>91</v>
          </cell>
          <cell r="AP15">
            <v>91</v>
          </cell>
          <cell r="AQ15">
            <v>91</v>
          </cell>
          <cell r="AR15">
            <v>91</v>
          </cell>
          <cell r="AS15">
            <v>364</v>
          </cell>
          <cell r="AV15">
            <v>91</v>
          </cell>
          <cell r="AW15">
            <v>91</v>
          </cell>
          <cell r="AX15">
            <v>91</v>
          </cell>
          <cell r="AY15">
            <v>364</v>
          </cell>
          <cell r="BB15">
            <v>109</v>
          </cell>
          <cell r="BC15">
            <v>99</v>
          </cell>
          <cell r="BD15">
            <v>91</v>
          </cell>
          <cell r="BE15">
            <v>410</v>
          </cell>
          <cell r="BH15">
            <v>102</v>
          </cell>
          <cell r="BI15">
            <v>94</v>
          </cell>
          <cell r="BJ15">
            <v>106</v>
          </cell>
          <cell r="BK15">
            <v>397</v>
          </cell>
          <cell r="BN15">
            <v>100</v>
          </cell>
          <cell r="BO15">
            <v>95</v>
          </cell>
          <cell r="BP15">
            <v>90</v>
          </cell>
          <cell r="BQ15">
            <v>376</v>
          </cell>
          <cell r="BT15">
            <v>87</v>
          </cell>
          <cell r="BU15">
            <v>84</v>
          </cell>
          <cell r="BV15">
            <v>84</v>
          </cell>
          <cell r="BW15">
            <v>342</v>
          </cell>
          <cell r="BZ15">
            <v>90</v>
          </cell>
          <cell r="CA15">
            <v>92</v>
          </cell>
          <cell r="CB15">
            <v>78</v>
          </cell>
          <cell r="CC15">
            <v>345</v>
          </cell>
          <cell r="CF15">
            <v>90</v>
          </cell>
          <cell r="CG15">
            <v>78</v>
          </cell>
          <cell r="CH15">
            <v>82</v>
          </cell>
          <cell r="CI15">
            <v>333</v>
          </cell>
          <cell r="CL15">
            <v>69.5</v>
          </cell>
          <cell r="CM15">
            <v>69.5</v>
          </cell>
          <cell r="CN15">
            <v>69.5</v>
          </cell>
          <cell r="CO15">
            <v>278</v>
          </cell>
          <cell r="CR15">
            <v>57.25</v>
          </cell>
          <cell r="CS15">
            <v>57.25</v>
          </cell>
          <cell r="CT15">
            <v>57.25</v>
          </cell>
          <cell r="CU15">
            <v>229</v>
          </cell>
          <cell r="CX15">
            <v>55.25</v>
          </cell>
          <cell r="CY15">
            <v>55.25</v>
          </cell>
          <cell r="CZ15">
            <v>55.25</v>
          </cell>
          <cell r="DA15">
            <v>221</v>
          </cell>
          <cell r="DD15">
            <v>52.5</v>
          </cell>
          <cell r="DE15">
            <v>52.5</v>
          </cell>
          <cell r="DF15">
            <v>52.5</v>
          </cell>
          <cell r="DG15">
            <v>210</v>
          </cell>
        </row>
        <row r="16">
          <cell r="AI16">
            <v>0</v>
          </cell>
          <cell r="AJ16">
            <v>0</v>
          </cell>
          <cell r="AK16">
            <v>0</v>
          </cell>
          <cell r="AL16">
            <v>0</v>
          </cell>
          <cell r="AP16">
            <v>0</v>
          </cell>
          <cell r="AQ16">
            <v>0</v>
          </cell>
          <cell r="AR16">
            <v>0</v>
          </cell>
          <cell r="AS16">
            <v>0</v>
          </cell>
          <cell r="AV16">
            <v>0</v>
          </cell>
          <cell r="AW16">
            <v>0</v>
          </cell>
          <cell r="AX16">
            <v>0</v>
          </cell>
          <cell r="AY16">
            <v>0</v>
          </cell>
          <cell r="BB16">
            <v>0</v>
          </cell>
          <cell r="BC16">
            <v>0</v>
          </cell>
          <cell r="BD16">
            <v>0</v>
          </cell>
          <cell r="BE16">
            <v>0</v>
          </cell>
          <cell r="BH16">
            <v>0</v>
          </cell>
          <cell r="BI16">
            <v>0</v>
          </cell>
          <cell r="BJ16">
            <v>0</v>
          </cell>
          <cell r="BK16">
            <v>0</v>
          </cell>
          <cell r="BN16">
            <v>0</v>
          </cell>
          <cell r="BO16">
            <v>0</v>
          </cell>
          <cell r="BP16">
            <v>0</v>
          </cell>
          <cell r="BQ16">
            <v>0</v>
          </cell>
          <cell r="BT16">
            <v>0</v>
          </cell>
          <cell r="BU16">
            <v>0</v>
          </cell>
          <cell r="BV16">
            <v>0</v>
          </cell>
          <cell r="BW16">
            <v>0</v>
          </cell>
          <cell r="BZ16">
            <v>0</v>
          </cell>
          <cell r="CA16">
            <v>0</v>
          </cell>
          <cell r="CB16">
            <v>0</v>
          </cell>
          <cell r="CC16">
            <v>0</v>
          </cell>
          <cell r="CF16">
            <v>0</v>
          </cell>
          <cell r="CG16">
            <v>0</v>
          </cell>
          <cell r="CH16">
            <v>0</v>
          </cell>
          <cell r="CI16">
            <v>0</v>
          </cell>
          <cell r="CL16">
            <v>0</v>
          </cell>
          <cell r="CM16">
            <v>0</v>
          </cell>
          <cell r="CN16">
            <v>0</v>
          </cell>
          <cell r="CO16">
            <v>0</v>
          </cell>
          <cell r="CR16">
            <v>0</v>
          </cell>
          <cell r="CS16">
            <v>0</v>
          </cell>
          <cell r="CT16">
            <v>0</v>
          </cell>
          <cell r="CU16">
            <v>0</v>
          </cell>
          <cell r="CX16">
            <v>0</v>
          </cell>
          <cell r="CY16">
            <v>0</v>
          </cell>
          <cell r="CZ16">
            <v>0</v>
          </cell>
          <cell r="DA16">
            <v>0</v>
          </cell>
          <cell r="DD16">
            <v>0</v>
          </cell>
          <cell r="DE16">
            <v>0</v>
          </cell>
          <cell r="DF16">
            <v>0</v>
          </cell>
          <cell r="DG16">
            <v>0</v>
          </cell>
        </row>
        <row r="17">
          <cell r="AI17">
            <v>0</v>
          </cell>
          <cell r="AJ17">
            <v>0</v>
          </cell>
          <cell r="AK17">
            <v>0</v>
          </cell>
          <cell r="AL17">
            <v>0</v>
          </cell>
          <cell r="AP17">
            <v>0</v>
          </cell>
          <cell r="AQ17">
            <v>0</v>
          </cell>
          <cell r="AR17">
            <v>0</v>
          </cell>
          <cell r="AS17">
            <v>0</v>
          </cell>
          <cell r="AV17">
            <v>0</v>
          </cell>
          <cell r="AW17">
            <v>0</v>
          </cell>
          <cell r="AX17">
            <v>0</v>
          </cell>
          <cell r="AY17">
            <v>0</v>
          </cell>
          <cell r="BB17">
            <v>0</v>
          </cell>
          <cell r="BC17">
            <v>0</v>
          </cell>
          <cell r="BD17">
            <v>0</v>
          </cell>
          <cell r="BE17">
            <v>0</v>
          </cell>
          <cell r="BH17">
            <v>201</v>
          </cell>
          <cell r="BI17">
            <v>202</v>
          </cell>
          <cell r="BJ17">
            <v>168</v>
          </cell>
          <cell r="BK17">
            <v>741</v>
          </cell>
          <cell r="BN17">
            <v>192</v>
          </cell>
          <cell r="BO17">
            <v>194</v>
          </cell>
          <cell r="BP17">
            <v>168</v>
          </cell>
          <cell r="BQ17">
            <v>732</v>
          </cell>
          <cell r="BT17">
            <v>207</v>
          </cell>
          <cell r="BU17">
            <v>201</v>
          </cell>
          <cell r="BV17">
            <v>171</v>
          </cell>
          <cell r="BW17">
            <v>788</v>
          </cell>
          <cell r="BZ17">
            <v>182</v>
          </cell>
          <cell r="CA17">
            <v>191</v>
          </cell>
          <cell r="CB17">
            <v>185</v>
          </cell>
          <cell r="CC17">
            <v>740</v>
          </cell>
          <cell r="CF17">
            <v>166</v>
          </cell>
          <cell r="CG17">
            <v>173</v>
          </cell>
          <cell r="CH17">
            <v>161</v>
          </cell>
          <cell r="CI17">
            <v>646</v>
          </cell>
          <cell r="CL17">
            <v>160.75</v>
          </cell>
          <cell r="CM17">
            <v>160.75</v>
          </cell>
          <cell r="CN17">
            <v>160.75</v>
          </cell>
          <cell r="CO17">
            <v>643</v>
          </cell>
          <cell r="CR17">
            <v>149.25</v>
          </cell>
          <cell r="CS17">
            <v>149.25</v>
          </cell>
          <cell r="CT17">
            <v>149.25</v>
          </cell>
          <cell r="CU17">
            <v>597</v>
          </cell>
          <cell r="CX17">
            <v>130.5</v>
          </cell>
          <cell r="CY17">
            <v>130.5</v>
          </cell>
          <cell r="CZ17">
            <v>130.5</v>
          </cell>
          <cell r="DA17">
            <v>522</v>
          </cell>
          <cell r="DD17">
            <v>117.25</v>
          </cell>
          <cell r="DE17">
            <v>117.25</v>
          </cell>
          <cell r="DF17">
            <v>117.25</v>
          </cell>
          <cell r="DG17">
            <v>469</v>
          </cell>
        </row>
        <row r="18">
          <cell r="AI18">
            <v>0</v>
          </cell>
          <cell r="AJ18">
            <v>0</v>
          </cell>
          <cell r="AK18">
            <v>0</v>
          </cell>
          <cell r="AL18">
            <v>0</v>
          </cell>
          <cell r="AP18">
            <v>0</v>
          </cell>
          <cell r="AQ18">
            <v>0</v>
          </cell>
          <cell r="AR18">
            <v>0</v>
          </cell>
          <cell r="AS18">
            <v>0</v>
          </cell>
          <cell r="AV18">
            <v>0</v>
          </cell>
          <cell r="AW18">
            <v>0</v>
          </cell>
          <cell r="AX18">
            <v>0</v>
          </cell>
          <cell r="AY18">
            <v>0</v>
          </cell>
          <cell r="BB18">
            <v>0</v>
          </cell>
          <cell r="BC18">
            <v>0</v>
          </cell>
          <cell r="BD18">
            <v>0</v>
          </cell>
          <cell r="BE18">
            <v>0</v>
          </cell>
          <cell r="BH18">
            <v>0</v>
          </cell>
          <cell r="BI18">
            <v>0</v>
          </cell>
          <cell r="BJ18">
            <v>0</v>
          </cell>
          <cell r="BK18">
            <v>0</v>
          </cell>
          <cell r="BN18">
            <v>0</v>
          </cell>
          <cell r="BO18">
            <v>0</v>
          </cell>
          <cell r="BP18">
            <v>0</v>
          </cell>
          <cell r="BQ18">
            <v>0</v>
          </cell>
          <cell r="BT18">
            <v>0</v>
          </cell>
          <cell r="BU18">
            <v>0</v>
          </cell>
          <cell r="BV18">
            <v>0</v>
          </cell>
          <cell r="BW18">
            <v>0</v>
          </cell>
          <cell r="BZ18">
            <v>0</v>
          </cell>
          <cell r="CA18">
            <v>0</v>
          </cell>
          <cell r="CB18">
            <v>0</v>
          </cell>
          <cell r="CC18">
            <v>0</v>
          </cell>
          <cell r="CF18">
            <v>0</v>
          </cell>
          <cell r="CG18">
            <v>0</v>
          </cell>
          <cell r="CH18">
            <v>0</v>
          </cell>
          <cell r="CI18">
            <v>0</v>
          </cell>
          <cell r="CL18">
            <v>75.150000000000006</v>
          </cell>
          <cell r="CM18">
            <v>75.150000000000006</v>
          </cell>
          <cell r="CN18">
            <v>75.150000000000006</v>
          </cell>
          <cell r="CO18">
            <v>300.60000000000002</v>
          </cell>
          <cell r="CR18">
            <v>75.150000000000006</v>
          </cell>
          <cell r="CS18">
            <v>75.150000000000006</v>
          </cell>
          <cell r="CT18">
            <v>75.150000000000006</v>
          </cell>
          <cell r="CU18">
            <v>300.60000000000002</v>
          </cell>
          <cell r="CX18">
            <v>75.150000000000006</v>
          </cell>
          <cell r="CY18">
            <v>75.150000000000006</v>
          </cell>
          <cell r="CZ18">
            <v>75.150000000000006</v>
          </cell>
          <cell r="DA18">
            <v>300.60000000000002</v>
          </cell>
          <cell r="DD18">
            <v>75.150000000000006</v>
          </cell>
          <cell r="DE18">
            <v>75.150000000000006</v>
          </cell>
          <cell r="DF18">
            <v>75.150000000000006</v>
          </cell>
          <cell r="DG18">
            <v>300.60000000000002</v>
          </cell>
        </row>
        <row r="21">
          <cell r="AI21">
            <v>570</v>
          </cell>
          <cell r="AJ21">
            <v>570</v>
          </cell>
          <cell r="AK21">
            <v>570</v>
          </cell>
          <cell r="AL21">
            <v>570</v>
          </cell>
          <cell r="AP21">
            <v>570</v>
          </cell>
          <cell r="AQ21">
            <v>570</v>
          </cell>
          <cell r="AR21">
            <v>570</v>
          </cell>
          <cell r="AS21">
            <v>2280</v>
          </cell>
          <cell r="AV21">
            <v>570</v>
          </cell>
          <cell r="AW21">
            <v>570</v>
          </cell>
          <cell r="AX21">
            <v>570</v>
          </cell>
          <cell r="AY21">
            <v>2280</v>
          </cell>
          <cell r="BB21">
            <v>448</v>
          </cell>
          <cell r="BC21">
            <v>553</v>
          </cell>
          <cell r="BD21">
            <v>590</v>
          </cell>
          <cell r="BE21">
            <v>2140</v>
          </cell>
          <cell r="BH21">
            <v>546</v>
          </cell>
          <cell r="BI21">
            <v>574</v>
          </cell>
          <cell r="BJ21">
            <v>575</v>
          </cell>
          <cell r="BK21">
            <v>2282</v>
          </cell>
          <cell r="BN21">
            <v>498</v>
          </cell>
          <cell r="BO21">
            <v>555</v>
          </cell>
          <cell r="BP21">
            <v>587</v>
          </cell>
          <cell r="BQ21">
            <v>2219</v>
          </cell>
          <cell r="BT21">
            <v>413</v>
          </cell>
          <cell r="BU21">
            <v>460</v>
          </cell>
          <cell r="BV21">
            <v>550</v>
          </cell>
          <cell r="BW21">
            <v>1971</v>
          </cell>
          <cell r="BZ21">
            <v>479</v>
          </cell>
          <cell r="CA21">
            <v>520</v>
          </cell>
          <cell r="CB21">
            <v>544</v>
          </cell>
          <cell r="CC21">
            <v>2063</v>
          </cell>
          <cell r="CF21">
            <v>436</v>
          </cell>
          <cell r="CG21">
            <v>549</v>
          </cell>
          <cell r="CH21">
            <v>494</v>
          </cell>
          <cell r="CI21">
            <v>2004</v>
          </cell>
          <cell r="CL21">
            <v>539.75</v>
          </cell>
          <cell r="CM21">
            <v>539.75</v>
          </cell>
          <cell r="CN21">
            <v>539.75</v>
          </cell>
          <cell r="CO21">
            <v>2159</v>
          </cell>
          <cell r="CR21">
            <v>510.25</v>
          </cell>
          <cell r="CS21">
            <v>510.25</v>
          </cell>
          <cell r="CT21">
            <v>510.25</v>
          </cell>
          <cell r="CU21">
            <v>2041</v>
          </cell>
          <cell r="CX21">
            <v>524</v>
          </cell>
          <cell r="CY21">
            <v>524</v>
          </cell>
          <cell r="CZ21">
            <v>524</v>
          </cell>
          <cell r="DA21">
            <v>2096</v>
          </cell>
          <cell r="DD21">
            <v>376.5</v>
          </cell>
          <cell r="DE21">
            <v>376.5</v>
          </cell>
          <cell r="DF21">
            <v>376.5</v>
          </cell>
          <cell r="DG21">
            <v>1506</v>
          </cell>
        </row>
        <row r="22">
          <cell r="AI22">
            <v>0</v>
          </cell>
          <cell r="AJ22">
            <v>0</v>
          </cell>
          <cell r="AK22">
            <v>0</v>
          </cell>
          <cell r="AL22">
            <v>0</v>
          </cell>
          <cell r="AP22">
            <v>0</v>
          </cell>
          <cell r="AQ22">
            <v>0</v>
          </cell>
          <cell r="AR22">
            <v>0</v>
          </cell>
          <cell r="AS22">
            <v>0</v>
          </cell>
          <cell r="AV22">
            <v>0</v>
          </cell>
          <cell r="AW22">
            <v>0</v>
          </cell>
          <cell r="AX22">
            <v>0</v>
          </cell>
          <cell r="AY22">
            <v>0</v>
          </cell>
          <cell r="BB22">
            <v>0</v>
          </cell>
          <cell r="BC22">
            <v>0</v>
          </cell>
          <cell r="BD22">
            <v>0</v>
          </cell>
          <cell r="BE22">
            <v>0</v>
          </cell>
          <cell r="BH22">
            <v>0</v>
          </cell>
          <cell r="BI22">
            <v>0</v>
          </cell>
          <cell r="BJ22">
            <v>0</v>
          </cell>
          <cell r="BK22">
            <v>0</v>
          </cell>
          <cell r="BN22">
            <v>0</v>
          </cell>
          <cell r="BO22">
            <v>0</v>
          </cell>
          <cell r="BP22">
            <v>0</v>
          </cell>
          <cell r="BQ22">
            <v>0</v>
          </cell>
          <cell r="BT22">
            <v>0</v>
          </cell>
          <cell r="BU22">
            <v>0</v>
          </cell>
          <cell r="BV22">
            <v>0</v>
          </cell>
          <cell r="BW22">
            <v>69</v>
          </cell>
          <cell r="BZ22">
            <v>173</v>
          </cell>
          <cell r="CA22">
            <v>180</v>
          </cell>
          <cell r="CB22">
            <v>178</v>
          </cell>
          <cell r="CC22">
            <v>704</v>
          </cell>
          <cell r="CF22">
            <v>161</v>
          </cell>
          <cell r="CG22">
            <v>165</v>
          </cell>
          <cell r="CH22">
            <v>171</v>
          </cell>
          <cell r="CI22">
            <v>631</v>
          </cell>
          <cell r="CL22">
            <v>171.75</v>
          </cell>
          <cell r="CM22">
            <v>171.75</v>
          </cell>
          <cell r="CN22">
            <v>171.75</v>
          </cell>
          <cell r="CO22">
            <v>687</v>
          </cell>
          <cell r="CR22">
            <v>162.75</v>
          </cell>
          <cell r="CS22">
            <v>162.75</v>
          </cell>
          <cell r="CT22">
            <v>162.75</v>
          </cell>
          <cell r="CU22">
            <v>651</v>
          </cell>
          <cell r="CX22">
            <v>154.5</v>
          </cell>
          <cell r="CY22">
            <v>154.5</v>
          </cell>
          <cell r="CZ22">
            <v>154.5</v>
          </cell>
          <cell r="DA22">
            <v>618</v>
          </cell>
          <cell r="DD22">
            <v>147</v>
          </cell>
          <cell r="DE22">
            <v>147</v>
          </cell>
          <cell r="DF22">
            <v>147</v>
          </cell>
          <cell r="DG22">
            <v>588</v>
          </cell>
        </row>
        <row r="23">
          <cell r="AI23">
            <v>370</v>
          </cell>
          <cell r="AJ23">
            <v>370</v>
          </cell>
          <cell r="AK23">
            <v>370</v>
          </cell>
          <cell r="AL23">
            <v>370</v>
          </cell>
          <cell r="AP23">
            <v>370</v>
          </cell>
          <cell r="AQ23">
            <v>370</v>
          </cell>
          <cell r="AR23">
            <v>370</v>
          </cell>
          <cell r="AS23">
            <v>1480</v>
          </cell>
          <cell r="AV23">
            <v>359</v>
          </cell>
          <cell r="AW23">
            <v>359</v>
          </cell>
          <cell r="AX23">
            <v>359</v>
          </cell>
          <cell r="AY23">
            <v>1436</v>
          </cell>
          <cell r="BB23">
            <v>339</v>
          </cell>
          <cell r="BC23">
            <v>357</v>
          </cell>
          <cell r="BD23">
            <v>359</v>
          </cell>
          <cell r="BE23">
            <v>1455</v>
          </cell>
          <cell r="BH23">
            <v>404</v>
          </cell>
          <cell r="BI23">
            <v>391</v>
          </cell>
          <cell r="BJ23">
            <v>413</v>
          </cell>
          <cell r="BK23">
            <v>1603</v>
          </cell>
          <cell r="BN23">
            <v>371</v>
          </cell>
          <cell r="BO23">
            <v>343</v>
          </cell>
          <cell r="BP23">
            <v>394</v>
          </cell>
          <cell r="BQ23">
            <v>1511</v>
          </cell>
          <cell r="BT23">
            <v>288</v>
          </cell>
          <cell r="BU23">
            <v>275</v>
          </cell>
          <cell r="BV23">
            <v>383</v>
          </cell>
          <cell r="BW23">
            <v>1235</v>
          </cell>
          <cell r="BZ23">
            <v>273</v>
          </cell>
          <cell r="CA23">
            <v>283</v>
          </cell>
          <cell r="CB23">
            <v>288</v>
          </cell>
          <cell r="CC23">
            <v>1128</v>
          </cell>
          <cell r="CF23">
            <v>240</v>
          </cell>
          <cell r="CG23">
            <v>262</v>
          </cell>
          <cell r="CH23">
            <v>271</v>
          </cell>
          <cell r="CI23">
            <v>1034</v>
          </cell>
          <cell r="CL23">
            <v>265</v>
          </cell>
          <cell r="CM23">
            <v>265</v>
          </cell>
          <cell r="CN23">
            <v>265</v>
          </cell>
          <cell r="CO23">
            <v>1060</v>
          </cell>
          <cell r="CR23">
            <v>245.5</v>
          </cell>
          <cell r="CS23">
            <v>245.5</v>
          </cell>
          <cell r="CT23">
            <v>245.5</v>
          </cell>
          <cell r="CU23">
            <v>982</v>
          </cell>
          <cell r="CX23">
            <v>251.75</v>
          </cell>
          <cell r="CY23">
            <v>251.75</v>
          </cell>
          <cell r="CZ23">
            <v>251.75</v>
          </cell>
          <cell r="DA23">
            <v>1007</v>
          </cell>
          <cell r="DD23">
            <v>242.75</v>
          </cell>
          <cell r="DE23">
            <v>242.75</v>
          </cell>
          <cell r="DF23">
            <v>242.75</v>
          </cell>
          <cell r="DG23">
            <v>971</v>
          </cell>
        </row>
        <row r="24">
          <cell r="AI24">
            <v>58</v>
          </cell>
          <cell r="AJ24">
            <v>58</v>
          </cell>
          <cell r="AK24">
            <v>58</v>
          </cell>
          <cell r="AL24">
            <v>58</v>
          </cell>
          <cell r="AP24">
            <v>58</v>
          </cell>
          <cell r="AQ24">
            <v>58</v>
          </cell>
          <cell r="AR24">
            <v>58</v>
          </cell>
          <cell r="AS24">
            <v>232</v>
          </cell>
          <cell r="AV24">
            <v>58</v>
          </cell>
          <cell r="AW24">
            <v>58</v>
          </cell>
          <cell r="AX24">
            <v>58</v>
          </cell>
          <cell r="AY24">
            <v>232</v>
          </cell>
          <cell r="BB24">
            <v>61</v>
          </cell>
          <cell r="BC24">
            <v>69</v>
          </cell>
          <cell r="BD24">
            <v>58</v>
          </cell>
          <cell r="BE24">
            <v>240</v>
          </cell>
          <cell r="BH24">
            <v>68</v>
          </cell>
          <cell r="BI24">
            <v>68</v>
          </cell>
          <cell r="BJ24">
            <v>68</v>
          </cell>
          <cell r="BK24">
            <v>261</v>
          </cell>
          <cell r="BN24">
            <v>59</v>
          </cell>
          <cell r="BO24">
            <v>68</v>
          </cell>
          <cell r="BP24">
            <v>63</v>
          </cell>
          <cell r="BQ24">
            <v>251</v>
          </cell>
          <cell r="BT24">
            <v>51</v>
          </cell>
          <cell r="BU24">
            <v>60</v>
          </cell>
          <cell r="BV24">
            <v>62</v>
          </cell>
          <cell r="BW24">
            <v>237</v>
          </cell>
          <cell r="BZ24">
            <v>60</v>
          </cell>
          <cell r="CA24">
            <v>64</v>
          </cell>
          <cell r="CB24">
            <v>58</v>
          </cell>
          <cell r="CC24">
            <v>231</v>
          </cell>
          <cell r="CF24">
            <v>53</v>
          </cell>
          <cell r="CG24">
            <v>55</v>
          </cell>
          <cell r="CH24">
            <v>50</v>
          </cell>
          <cell r="CI24">
            <v>206</v>
          </cell>
          <cell r="CL24">
            <v>57.25</v>
          </cell>
          <cell r="CM24">
            <v>57.25</v>
          </cell>
          <cell r="CN24">
            <v>57.25</v>
          </cell>
          <cell r="CO24">
            <v>229</v>
          </cell>
          <cell r="CR24">
            <v>47.25</v>
          </cell>
          <cell r="CS24">
            <v>47.25</v>
          </cell>
          <cell r="CT24">
            <v>47.25</v>
          </cell>
          <cell r="CU24">
            <v>189</v>
          </cell>
          <cell r="CX24">
            <v>54.25</v>
          </cell>
          <cell r="CY24">
            <v>54.25</v>
          </cell>
          <cell r="CZ24">
            <v>54.25</v>
          </cell>
          <cell r="DA24">
            <v>217</v>
          </cell>
          <cell r="DD24">
            <v>57.25</v>
          </cell>
          <cell r="DE24">
            <v>57.25</v>
          </cell>
          <cell r="DF24">
            <v>57.25</v>
          </cell>
          <cell r="DG24">
            <v>229</v>
          </cell>
        </row>
        <row r="25">
          <cell r="AI25">
            <v>900</v>
          </cell>
          <cell r="AJ25">
            <v>900</v>
          </cell>
          <cell r="AK25">
            <v>900</v>
          </cell>
          <cell r="AL25">
            <v>900</v>
          </cell>
          <cell r="AP25">
            <v>950</v>
          </cell>
          <cell r="AQ25">
            <v>950</v>
          </cell>
          <cell r="AR25">
            <v>950</v>
          </cell>
          <cell r="AS25">
            <v>3800</v>
          </cell>
          <cell r="AV25">
            <v>920</v>
          </cell>
          <cell r="AW25">
            <v>950</v>
          </cell>
          <cell r="AX25">
            <v>950</v>
          </cell>
          <cell r="AY25">
            <v>3740</v>
          </cell>
          <cell r="BB25">
            <v>776</v>
          </cell>
          <cell r="BC25">
            <v>1047</v>
          </cell>
          <cell r="BD25">
            <v>983</v>
          </cell>
          <cell r="BE25">
            <v>3681</v>
          </cell>
          <cell r="BH25">
            <v>858</v>
          </cell>
          <cell r="BI25">
            <v>782</v>
          </cell>
          <cell r="BJ25">
            <v>865</v>
          </cell>
          <cell r="BK25">
            <v>3447</v>
          </cell>
          <cell r="BN25">
            <v>620</v>
          </cell>
          <cell r="BO25">
            <v>634</v>
          </cell>
          <cell r="BP25">
            <v>771</v>
          </cell>
          <cell r="BQ25">
            <v>2622</v>
          </cell>
          <cell r="BT25">
            <v>579</v>
          </cell>
          <cell r="BU25">
            <v>580</v>
          </cell>
          <cell r="BV25">
            <v>520</v>
          </cell>
          <cell r="BW25">
            <v>2291</v>
          </cell>
          <cell r="BZ25">
            <v>588</v>
          </cell>
          <cell r="CA25">
            <v>595</v>
          </cell>
          <cell r="CB25">
            <v>596</v>
          </cell>
          <cell r="CC25">
            <v>2381</v>
          </cell>
          <cell r="CF25">
            <v>598</v>
          </cell>
          <cell r="CG25">
            <v>597</v>
          </cell>
          <cell r="CH25">
            <v>572</v>
          </cell>
          <cell r="CI25">
            <v>2331</v>
          </cell>
          <cell r="CL25">
            <v>582.25</v>
          </cell>
          <cell r="CM25">
            <v>582.25</v>
          </cell>
          <cell r="CN25">
            <v>582.25</v>
          </cell>
          <cell r="CO25">
            <v>2329</v>
          </cell>
          <cell r="CR25">
            <v>589.25</v>
          </cell>
          <cell r="CS25">
            <v>589.25</v>
          </cell>
          <cell r="CT25">
            <v>589.25</v>
          </cell>
          <cell r="CU25">
            <v>2357</v>
          </cell>
          <cell r="CX25">
            <v>567.25</v>
          </cell>
          <cell r="CY25">
            <v>567.25</v>
          </cell>
          <cell r="CZ25">
            <v>567.25</v>
          </cell>
          <cell r="DA25">
            <v>2269</v>
          </cell>
          <cell r="DD25">
            <v>560</v>
          </cell>
          <cell r="DE25">
            <v>560</v>
          </cell>
          <cell r="DF25">
            <v>560</v>
          </cell>
          <cell r="DG25">
            <v>2240</v>
          </cell>
        </row>
        <row r="26">
          <cell r="AI26">
            <v>12.337999999999999</v>
          </cell>
          <cell r="AJ26">
            <v>12.337999999999999</v>
          </cell>
          <cell r="AK26">
            <v>12.337999999999999</v>
          </cell>
          <cell r="AL26">
            <v>12.337999999999999</v>
          </cell>
          <cell r="AP26">
            <v>12.337999999999999</v>
          </cell>
          <cell r="AQ26">
            <v>12.337999999999999</v>
          </cell>
          <cell r="AR26">
            <v>12.337999999999999</v>
          </cell>
          <cell r="AS26">
            <v>49.351999999999997</v>
          </cell>
          <cell r="AV26">
            <v>12.337999999999999</v>
          </cell>
          <cell r="AW26">
            <v>12.337999999999999</v>
          </cell>
          <cell r="AX26">
            <v>12.337999999999999</v>
          </cell>
          <cell r="AY26">
            <v>49.351999999999997</v>
          </cell>
          <cell r="BB26">
            <v>13.432</v>
          </cell>
          <cell r="BC26">
            <v>13.077</v>
          </cell>
          <cell r="BD26">
            <v>12.337999999999999</v>
          </cell>
          <cell r="BE26">
            <v>52.201999999999998</v>
          </cell>
          <cell r="BH26">
            <v>13.359</v>
          </cell>
          <cell r="BI26">
            <v>13.817</v>
          </cell>
          <cell r="BJ26">
            <v>14.744</v>
          </cell>
          <cell r="BK26">
            <v>55.278999999999996</v>
          </cell>
          <cell r="BN26">
            <v>12.07</v>
          </cell>
          <cell r="BO26">
            <v>11.625999999999999</v>
          </cell>
          <cell r="BP26">
            <v>13.337</v>
          </cell>
          <cell r="BQ26">
            <v>48.757999999999996</v>
          </cell>
          <cell r="BT26">
            <v>12.018000000000001</v>
          </cell>
          <cell r="BU26">
            <v>11.535</v>
          </cell>
          <cell r="BV26">
            <v>11.326000000000001</v>
          </cell>
          <cell r="BW26">
            <v>46.41</v>
          </cell>
          <cell r="BZ26">
            <v>12.154999999999999</v>
          </cell>
          <cell r="CA26">
            <v>11.666</v>
          </cell>
          <cell r="CB26">
            <v>11.202</v>
          </cell>
          <cell r="CC26">
            <v>46.488</v>
          </cell>
          <cell r="CF26">
            <v>11.32</v>
          </cell>
          <cell r="CG26">
            <v>11.497999999999999</v>
          </cell>
          <cell r="CH26">
            <v>11.026999999999999</v>
          </cell>
          <cell r="CI26">
            <v>44.470999999999997</v>
          </cell>
          <cell r="CL26">
            <v>9.0102499999999992</v>
          </cell>
          <cell r="CM26">
            <v>9.0102499999999992</v>
          </cell>
          <cell r="CN26">
            <v>9.0102499999999992</v>
          </cell>
          <cell r="CO26">
            <v>36.040999999999997</v>
          </cell>
          <cell r="CR26">
            <v>9.0050000000000008</v>
          </cell>
          <cell r="CS26">
            <v>9.0050000000000008</v>
          </cell>
          <cell r="CT26">
            <v>9.0050000000000008</v>
          </cell>
          <cell r="CU26">
            <v>36.020000000000003</v>
          </cell>
          <cell r="CX26">
            <v>8.1987500000000004</v>
          </cell>
          <cell r="CY26">
            <v>8.1987500000000004</v>
          </cell>
          <cell r="CZ26">
            <v>8.1987500000000004</v>
          </cell>
          <cell r="DA26">
            <v>32.795000000000002</v>
          </cell>
          <cell r="DD26">
            <v>7.76</v>
          </cell>
          <cell r="DE26">
            <v>7.76</v>
          </cell>
          <cell r="DF26">
            <v>7.76</v>
          </cell>
          <cell r="DG26">
            <v>31.04</v>
          </cell>
        </row>
        <row r="27">
          <cell r="AI27">
            <v>0</v>
          </cell>
          <cell r="AJ27">
            <v>0</v>
          </cell>
          <cell r="AK27">
            <v>0</v>
          </cell>
          <cell r="AL27">
            <v>0</v>
          </cell>
          <cell r="AP27">
            <v>0</v>
          </cell>
          <cell r="AQ27">
            <v>0</v>
          </cell>
          <cell r="AR27">
            <v>0</v>
          </cell>
          <cell r="AS27">
            <v>0</v>
          </cell>
          <cell r="AV27">
            <v>0</v>
          </cell>
          <cell r="AW27">
            <v>0</v>
          </cell>
          <cell r="AX27">
            <v>0</v>
          </cell>
          <cell r="AY27">
            <v>0</v>
          </cell>
          <cell r="BB27">
            <v>0</v>
          </cell>
          <cell r="BC27">
            <v>0</v>
          </cell>
          <cell r="BD27">
            <v>0</v>
          </cell>
          <cell r="BE27">
            <v>0</v>
          </cell>
          <cell r="BH27">
            <v>0</v>
          </cell>
          <cell r="BI27">
            <v>0</v>
          </cell>
          <cell r="BJ27">
            <v>0</v>
          </cell>
          <cell r="BK27">
            <v>0</v>
          </cell>
          <cell r="BN27">
            <v>0</v>
          </cell>
          <cell r="BO27">
            <v>0</v>
          </cell>
          <cell r="BP27">
            <v>0</v>
          </cell>
          <cell r="BQ27">
            <v>0</v>
          </cell>
          <cell r="BT27">
            <v>0</v>
          </cell>
          <cell r="BU27">
            <v>0</v>
          </cell>
          <cell r="BV27">
            <v>0</v>
          </cell>
          <cell r="BW27">
            <v>0</v>
          </cell>
          <cell r="BZ27">
            <v>0</v>
          </cell>
          <cell r="CA27">
            <v>0</v>
          </cell>
          <cell r="CB27">
            <v>0</v>
          </cell>
          <cell r="CC27">
            <v>0</v>
          </cell>
          <cell r="CF27">
            <v>0</v>
          </cell>
          <cell r="CG27">
            <v>0</v>
          </cell>
          <cell r="CH27">
            <v>0</v>
          </cell>
          <cell r="CI27">
            <v>0</v>
          </cell>
          <cell r="CL27">
            <v>6.25</v>
          </cell>
          <cell r="CM27">
            <v>6.25</v>
          </cell>
          <cell r="CN27">
            <v>6.25</v>
          </cell>
          <cell r="CO27">
            <v>25</v>
          </cell>
          <cell r="CR27">
            <v>6.25</v>
          </cell>
          <cell r="CS27">
            <v>6.25</v>
          </cell>
          <cell r="CT27">
            <v>6.25</v>
          </cell>
          <cell r="CU27">
            <v>25</v>
          </cell>
          <cell r="CX27">
            <v>6.25</v>
          </cell>
          <cell r="CY27">
            <v>6.25</v>
          </cell>
          <cell r="CZ27">
            <v>6.25</v>
          </cell>
          <cell r="DA27">
            <v>25</v>
          </cell>
          <cell r="DD27">
            <v>6.25</v>
          </cell>
          <cell r="DE27">
            <v>6.25</v>
          </cell>
          <cell r="DF27">
            <v>6.25</v>
          </cell>
          <cell r="DG27">
            <v>25</v>
          </cell>
        </row>
        <row r="28">
          <cell r="AI28">
            <v>1143</v>
          </cell>
          <cell r="AJ28">
            <v>1143</v>
          </cell>
          <cell r="AK28">
            <v>1143</v>
          </cell>
          <cell r="AL28">
            <v>1143</v>
          </cell>
          <cell r="AP28">
            <v>1143</v>
          </cell>
          <cell r="AQ28">
            <v>1143</v>
          </cell>
          <cell r="AR28">
            <v>1143</v>
          </cell>
          <cell r="AS28">
            <v>4572</v>
          </cell>
          <cell r="AV28">
            <v>1143</v>
          </cell>
          <cell r="AW28">
            <v>1143</v>
          </cell>
          <cell r="AX28">
            <v>1143</v>
          </cell>
          <cell r="AY28">
            <v>4572</v>
          </cell>
          <cell r="BB28">
            <v>1181</v>
          </cell>
          <cell r="BC28">
            <v>1210</v>
          </cell>
          <cell r="BD28">
            <v>1143</v>
          </cell>
          <cell r="BE28">
            <v>4726</v>
          </cell>
          <cell r="BH28">
            <v>1127</v>
          </cell>
          <cell r="BI28">
            <v>1073</v>
          </cell>
          <cell r="BJ28">
            <v>1136</v>
          </cell>
          <cell r="BK28">
            <v>4448</v>
          </cell>
          <cell r="BN28">
            <v>1075</v>
          </cell>
          <cell r="BO28">
            <v>1064</v>
          </cell>
          <cell r="BP28">
            <v>1121</v>
          </cell>
          <cell r="BQ28">
            <v>4287</v>
          </cell>
          <cell r="BT28">
            <v>972</v>
          </cell>
          <cell r="BU28">
            <v>1060</v>
          </cell>
          <cell r="BV28">
            <v>965</v>
          </cell>
          <cell r="BW28">
            <v>3833</v>
          </cell>
          <cell r="BZ28">
            <v>924</v>
          </cell>
          <cell r="CA28">
            <v>864</v>
          </cell>
          <cell r="CB28">
            <v>938</v>
          </cell>
          <cell r="CC28">
            <v>3655</v>
          </cell>
          <cell r="CF28">
            <v>882</v>
          </cell>
          <cell r="CG28">
            <v>884</v>
          </cell>
          <cell r="CH28">
            <v>861</v>
          </cell>
          <cell r="CI28">
            <v>3428</v>
          </cell>
          <cell r="CL28">
            <v>688.5</v>
          </cell>
          <cell r="CM28">
            <v>688.5</v>
          </cell>
          <cell r="CN28">
            <v>688.5</v>
          </cell>
          <cell r="CO28">
            <v>2754</v>
          </cell>
          <cell r="CR28">
            <v>510.5</v>
          </cell>
          <cell r="CS28">
            <v>510.5</v>
          </cell>
          <cell r="CT28">
            <v>510.5</v>
          </cell>
          <cell r="CU28">
            <v>2042</v>
          </cell>
          <cell r="CX28">
            <v>461.75</v>
          </cell>
          <cell r="CY28">
            <v>461.75</v>
          </cell>
          <cell r="CZ28">
            <v>461.75</v>
          </cell>
          <cell r="DA28">
            <v>1847</v>
          </cell>
          <cell r="DD28">
            <v>423</v>
          </cell>
          <cell r="DE28">
            <v>423</v>
          </cell>
          <cell r="DF28">
            <v>423</v>
          </cell>
          <cell r="DG28">
            <v>1692</v>
          </cell>
        </row>
        <row r="33">
          <cell r="AK33" t="str">
            <v>2004E</v>
          </cell>
          <cell r="AQ33" t="str">
            <v>2003E</v>
          </cell>
          <cell r="AW33" t="str">
            <v>2002E</v>
          </cell>
          <cell r="BC33">
            <v>2001</v>
          </cell>
          <cell r="BI33">
            <v>2000</v>
          </cell>
          <cell r="BO33">
            <v>1999</v>
          </cell>
          <cell r="BU33">
            <v>1998</v>
          </cell>
          <cell r="CA33">
            <v>1997</v>
          </cell>
          <cell r="CG33">
            <v>1996</v>
          </cell>
          <cell r="CM33">
            <v>1995</v>
          </cell>
          <cell r="CS33">
            <v>1994</v>
          </cell>
          <cell r="CY33">
            <v>1993</v>
          </cell>
          <cell r="DE33">
            <v>1992</v>
          </cell>
        </row>
        <row r="34">
          <cell r="AI34" t="str">
            <v>1QTR</v>
          </cell>
          <cell r="AJ34" t="str">
            <v>2QTR</v>
          </cell>
          <cell r="AK34" t="str">
            <v>3QTR</v>
          </cell>
          <cell r="AL34" t="str">
            <v>4QTR</v>
          </cell>
          <cell r="AP34" t="str">
            <v>2QTR</v>
          </cell>
          <cell r="AQ34" t="str">
            <v>3QTR</v>
          </cell>
          <cell r="AR34" t="str">
            <v>4QTR</v>
          </cell>
          <cell r="AS34" t="str">
            <v>YEAR</v>
          </cell>
          <cell r="AV34" t="str">
            <v>2QTR</v>
          </cell>
          <cell r="AW34" t="str">
            <v>3QTR</v>
          </cell>
          <cell r="AX34" t="str">
            <v>4QTR</v>
          </cell>
          <cell r="AY34" t="str">
            <v>YEAR</v>
          </cell>
          <cell r="BB34" t="str">
            <v>2QTR</v>
          </cell>
          <cell r="BC34" t="str">
            <v>3QTR</v>
          </cell>
          <cell r="BD34" t="str">
            <v>4QTR</v>
          </cell>
          <cell r="BE34" t="str">
            <v>YEAR</v>
          </cell>
          <cell r="BH34" t="str">
            <v>2QTR</v>
          </cell>
          <cell r="BI34" t="str">
            <v>3QTR</v>
          </cell>
          <cell r="BJ34" t="str">
            <v>4QTR</v>
          </cell>
          <cell r="BK34" t="str">
            <v>YEAR</v>
          </cell>
          <cell r="BN34" t="str">
            <v>2QTR</v>
          </cell>
          <cell r="BO34" t="str">
            <v>3QTR</v>
          </cell>
          <cell r="BP34" t="str">
            <v>4QTR</v>
          </cell>
          <cell r="BQ34" t="str">
            <v>YEAR</v>
          </cell>
          <cell r="BT34" t="str">
            <v>2QTR</v>
          </cell>
          <cell r="BU34" t="str">
            <v>3QTR</v>
          </cell>
          <cell r="BV34" t="str">
            <v>4QTR</v>
          </cell>
          <cell r="BW34" t="str">
            <v>YEAR</v>
          </cell>
          <cell r="BZ34" t="str">
            <v>2QTR</v>
          </cell>
          <cell r="CA34" t="str">
            <v>3QTR</v>
          </cell>
          <cell r="CB34" t="str">
            <v>4QTR</v>
          </cell>
          <cell r="CC34" t="str">
            <v>YEAR</v>
          </cell>
          <cell r="CF34" t="str">
            <v>2QTR</v>
          </cell>
          <cell r="CG34" t="str">
            <v>3QTR</v>
          </cell>
          <cell r="CH34" t="str">
            <v>4QTR</v>
          </cell>
          <cell r="CI34" t="str">
            <v>YEAR</v>
          </cell>
          <cell r="CL34" t="str">
            <v>2QTR</v>
          </cell>
          <cell r="CM34" t="str">
            <v>3QTR</v>
          </cell>
          <cell r="CN34" t="str">
            <v>4QTR</v>
          </cell>
          <cell r="CO34" t="str">
            <v>YEAR</v>
          </cell>
          <cell r="CR34" t="str">
            <v>2QTR</v>
          </cell>
          <cell r="CS34" t="str">
            <v>3QTR</v>
          </cell>
          <cell r="CT34" t="str">
            <v>4QTR</v>
          </cell>
          <cell r="CU34" t="str">
            <v>YEAR</v>
          </cell>
          <cell r="CX34" t="str">
            <v>2QTR</v>
          </cell>
          <cell r="CY34" t="str">
            <v>3QTR</v>
          </cell>
          <cell r="CZ34" t="str">
            <v>4QTR</v>
          </cell>
          <cell r="DA34" t="str">
            <v>YEAR</v>
          </cell>
          <cell r="DD34" t="str">
            <v>2QTR</v>
          </cell>
          <cell r="DE34" t="str">
            <v>3QTR</v>
          </cell>
          <cell r="DF34" t="str">
            <v>4QTR</v>
          </cell>
          <cell r="DG34" t="str">
            <v>YEAR</v>
          </cell>
        </row>
        <row r="37">
          <cell r="AI37">
            <v>127</v>
          </cell>
          <cell r="AJ37">
            <v>127</v>
          </cell>
          <cell r="AK37">
            <v>127</v>
          </cell>
          <cell r="AL37">
            <v>127</v>
          </cell>
          <cell r="AP37">
            <v>127</v>
          </cell>
          <cell r="AQ37">
            <v>127</v>
          </cell>
          <cell r="AR37">
            <v>127</v>
          </cell>
          <cell r="AS37">
            <v>508</v>
          </cell>
          <cell r="AV37">
            <v>127</v>
          </cell>
          <cell r="AW37">
            <v>127</v>
          </cell>
          <cell r="AX37">
            <v>127</v>
          </cell>
          <cell r="AY37">
            <v>508</v>
          </cell>
          <cell r="BB37">
            <v>140</v>
          </cell>
          <cell r="BC37">
            <v>135</v>
          </cell>
          <cell r="BD37">
            <v>127</v>
          </cell>
          <cell r="BE37">
            <v>542</v>
          </cell>
          <cell r="BH37">
            <v>269</v>
          </cell>
          <cell r="BI37">
            <v>64</v>
          </cell>
          <cell r="BJ37">
            <v>162</v>
          </cell>
          <cell r="BK37">
            <v>640</v>
          </cell>
          <cell r="BN37">
            <v>72</v>
          </cell>
          <cell r="BO37">
            <v>72</v>
          </cell>
          <cell r="BP37">
            <v>75</v>
          </cell>
          <cell r="BQ37">
            <v>287</v>
          </cell>
          <cell r="BT37">
            <v>63</v>
          </cell>
          <cell r="BV37">
            <v>74</v>
          </cell>
          <cell r="BW37">
            <v>259</v>
          </cell>
          <cell r="CB37">
            <v>54</v>
          </cell>
          <cell r="CC37">
            <v>235</v>
          </cell>
          <cell r="CI37">
            <v>254</v>
          </cell>
          <cell r="CO37">
            <v>254</v>
          </cell>
          <cell r="CU37">
            <v>271</v>
          </cell>
        </row>
        <row r="39">
          <cell r="AI39">
            <v>72</v>
          </cell>
          <cell r="AJ39">
            <v>72</v>
          </cell>
          <cell r="AK39">
            <v>72</v>
          </cell>
          <cell r="AL39">
            <v>72</v>
          </cell>
          <cell r="AP39">
            <v>72</v>
          </cell>
          <cell r="AQ39">
            <v>72</v>
          </cell>
          <cell r="AR39">
            <v>72</v>
          </cell>
          <cell r="AS39">
            <v>288</v>
          </cell>
          <cell r="AV39">
            <v>72</v>
          </cell>
          <cell r="AW39">
            <v>72</v>
          </cell>
          <cell r="AX39">
            <v>72</v>
          </cell>
          <cell r="AY39">
            <v>288</v>
          </cell>
          <cell r="BB39">
            <v>69</v>
          </cell>
          <cell r="BC39">
            <v>81</v>
          </cell>
          <cell r="BD39">
            <v>72</v>
          </cell>
          <cell r="BE39">
            <v>309</v>
          </cell>
          <cell r="BH39">
            <v>95</v>
          </cell>
          <cell r="BI39">
            <v>90</v>
          </cell>
          <cell r="BJ39">
            <v>96</v>
          </cell>
          <cell r="BK39">
            <v>376</v>
          </cell>
          <cell r="BN39">
            <v>91</v>
          </cell>
          <cell r="BO39">
            <v>67</v>
          </cell>
          <cell r="BP39">
            <v>105</v>
          </cell>
          <cell r="BQ39">
            <v>347</v>
          </cell>
          <cell r="BT39">
            <v>77</v>
          </cell>
          <cell r="BU39">
            <v>154</v>
          </cell>
          <cell r="BV39">
            <v>81</v>
          </cell>
          <cell r="BW39">
            <v>315</v>
          </cell>
          <cell r="BZ39">
            <v>150</v>
          </cell>
          <cell r="CA39">
            <v>148</v>
          </cell>
          <cell r="CB39">
            <v>82</v>
          </cell>
          <cell r="CC39">
            <v>325</v>
          </cell>
          <cell r="CF39">
            <v>146</v>
          </cell>
          <cell r="CG39">
            <v>145</v>
          </cell>
          <cell r="CH39">
            <v>154</v>
          </cell>
          <cell r="CI39">
            <v>304</v>
          </cell>
          <cell r="CL39">
            <v>132</v>
          </cell>
          <cell r="CM39">
            <v>132</v>
          </cell>
          <cell r="CN39">
            <v>132</v>
          </cell>
          <cell r="CO39">
            <v>260</v>
          </cell>
          <cell r="CR39">
            <v>138</v>
          </cell>
          <cell r="CS39">
            <v>41.25</v>
          </cell>
          <cell r="CT39">
            <v>41.25</v>
          </cell>
          <cell r="CU39">
            <v>165</v>
          </cell>
          <cell r="CX39">
            <v>136.75</v>
          </cell>
          <cell r="CY39">
            <v>82.05</v>
          </cell>
          <cell r="CZ39">
            <v>136.75</v>
          </cell>
          <cell r="DA39">
            <v>492.3</v>
          </cell>
          <cell r="DD39">
            <v>130</v>
          </cell>
          <cell r="DE39">
            <v>130</v>
          </cell>
          <cell r="DF39">
            <v>130</v>
          </cell>
          <cell r="DG39">
            <v>520</v>
          </cell>
        </row>
        <row r="40">
          <cell r="AI40">
            <v>1794</v>
          </cell>
          <cell r="AJ40">
            <v>1794</v>
          </cell>
          <cell r="AK40">
            <v>1794</v>
          </cell>
          <cell r="AL40">
            <v>1794</v>
          </cell>
          <cell r="AP40">
            <v>1794</v>
          </cell>
          <cell r="AQ40">
            <v>1794</v>
          </cell>
          <cell r="AR40">
            <v>1794</v>
          </cell>
          <cell r="AS40">
            <v>7176</v>
          </cell>
          <cell r="AV40">
            <v>1794</v>
          </cell>
          <cell r="AW40">
            <v>1794</v>
          </cell>
          <cell r="AX40">
            <v>1794</v>
          </cell>
          <cell r="AY40">
            <v>7176</v>
          </cell>
          <cell r="BB40">
            <v>1792</v>
          </cell>
          <cell r="BC40">
            <v>1943</v>
          </cell>
          <cell r="BD40">
            <v>1794</v>
          </cell>
          <cell r="BE40">
            <v>7196</v>
          </cell>
          <cell r="BH40">
            <v>2044</v>
          </cell>
          <cell r="BI40">
            <v>1804</v>
          </cell>
          <cell r="BJ40">
            <v>1917</v>
          </cell>
          <cell r="BK40">
            <v>7293</v>
          </cell>
          <cell r="BN40">
            <v>1494</v>
          </cell>
          <cell r="BO40">
            <v>1408</v>
          </cell>
          <cell r="BP40">
            <v>1612</v>
          </cell>
          <cell r="BQ40">
            <v>5734</v>
          </cell>
          <cell r="BT40">
            <v>1294</v>
          </cell>
          <cell r="BU40">
            <v>1276</v>
          </cell>
          <cell r="BV40">
            <v>1294</v>
          </cell>
          <cell r="BW40">
            <v>4995</v>
          </cell>
          <cell r="BZ40">
            <v>1320</v>
          </cell>
          <cell r="CA40">
            <v>1249</v>
          </cell>
          <cell r="CB40">
            <v>1164</v>
          </cell>
          <cell r="CC40">
            <v>4869</v>
          </cell>
          <cell r="CF40">
            <v>1237</v>
          </cell>
          <cell r="CG40">
            <v>1327</v>
          </cell>
          <cell r="CH40">
            <v>1171</v>
          </cell>
          <cell r="CI40">
            <v>4745</v>
          </cell>
          <cell r="CL40">
            <v>1148</v>
          </cell>
          <cell r="CM40">
            <v>1148</v>
          </cell>
          <cell r="CN40">
            <v>1121</v>
          </cell>
          <cell r="CO40">
            <v>4459</v>
          </cell>
          <cell r="CR40">
            <v>1125</v>
          </cell>
          <cell r="CS40">
            <v>1100.5</v>
          </cell>
          <cell r="CT40">
            <v>1100.5</v>
          </cell>
          <cell r="CU40">
            <v>4300</v>
          </cell>
          <cell r="CX40">
            <v>1057.5</v>
          </cell>
          <cell r="CY40">
            <v>1057.5</v>
          </cell>
          <cell r="CZ40">
            <v>1057.5</v>
          </cell>
          <cell r="DA40">
            <v>4230</v>
          </cell>
          <cell r="DD40">
            <v>695.5</v>
          </cell>
          <cell r="DE40">
            <v>695.5</v>
          </cell>
          <cell r="DF40">
            <v>695.5</v>
          </cell>
          <cell r="DG40">
            <v>2946.5</v>
          </cell>
        </row>
        <row r="41">
          <cell r="AI41">
            <v>463</v>
          </cell>
          <cell r="AJ41">
            <v>463</v>
          </cell>
          <cell r="AK41">
            <v>463</v>
          </cell>
          <cell r="AL41">
            <v>463</v>
          </cell>
          <cell r="AP41">
            <v>463</v>
          </cell>
          <cell r="AQ41">
            <v>463</v>
          </cell>
          <cell r="AR41">
            <v>463</v>
          </cell>
          <cell r="AS41">
            <v>1852</v>
          </cell>
          <cell r="AV41">
            <v>463</v>
          </cell>
          <cell r="AW41">
            <v>463</v>
          </cell>
          <cell r="AX41">
            <v>463</v>
          </cell>
          <cell r="AY41">
            <v>1852</v>
          </cell>
          <cell r="BB41">
            <v>491</v>
          </cell>
          <cell r="BC41">
            <v>494</v>
          </cell>
          <cell r="BD41">
            <v>463</v>
          </cell>
          <cell r="BE41">
            <v>1897</v>
          </cell>
          <cell r="BH41">
            <v>559</v>
          </cell>
          <cell r="BI41">
            <v>572</v>
          </cell>
          <cell r="BJ41">
            <v>467</v>
          </cell>
          <cell r="BK41">
            <v>2066</v>
          </cell>
          <cell r="BN41">
            <v>503</v>
          </cell>
          <cell r="BO41">
            <v>476</v>
          </cell>
          <cell r="BP41">
            <v>508</v>
          </cell>
          <cell r="BQ41">
            <v>1902</v>
          </cell>
          <cell r="BT41">
            <v>478</v>
          </cell>
          <cell r="BU41">
            <v>474</v>
          </cell>
          <cell r="BV41">
            <v>454</v>
          </cell>
          <cell r="BW41">
            <v>1842</v>
          </cell>
          <cell r="BZ41">
            <v>556</v>
          </cell>
          <cell r="CA41">
            <v>536</v>
          </cell>
          <cell r="CB41">
            <v>461</v>
          </cell>
          <cell r="CC41">
            <v>2042</v>
          </cell>
          <cell r="CF41">
            <v>590</v>
          </cell>
          <cell r="CG41">
            <v>590</v>
          </cell>
          <cell r="CH41">
            <v>508</v>
          </cell>
          <cell r="CI41">
            <v>2172</v>
          </cell>
          <cell r="CL41">
            <v>687</v>
          </cell>
          <cell r="CM41">
            <v>687</v>
          </cell>
          <cell r="CN41">
            <v>590</v>
          </cell>
          <cell r="CO41">
            <v>2575</v>
          </cell>
          <cell r="CR41">
            <v>718</v>
          </cell>
          <cell r="CS41">
            <v>671.25</v>
          </cell>
          <cell r="CT41">
            <v>671.25</v>
          </cell>
          <cell r="CU41">
            <v>2607.5</v>
          </cell>
          <cell r="CX41">
            <v>608.75</v>
          </cell>
          <cell r="CY41">
            <v>608.75</v>
          </cell>
          <cell r="CZ41">
            <v>608.75</v>
          </cell>
          <cell r="DA41">
            <v>2435</v>
          </cell>
          <cell r="DD41">
            <v>556.75</v>
          </cell>
          <cell r="DE41">
            <v>556.75</v>
          </cell>
          <cell r="DF41">
            <v>556.75</v>
          </cell>
          <cell r="DG41">
            <v>2227</v>
          </cell>
        </row>
        <row r="42">
          <cell r="AI42">
            <v>70</v>
          </cell>
          <cell r="AJ42">
            <v>70</v>
          </cell>
          <cell r="AK42">
            <v>70</v>
          </cell>
          <cell r="AL42">
            <v>70</v>
          </cell>
          <cell r="AP42">
            <v>70</v>
          </cell>
          <cell r="AQ42">
            <v>70</v>
          </cell>
          <cell r="AR42">
            <v>70</v>
          </cell>
          <cell r="AS42">
            <v>280</v>
          </cell>
          <cell r="AV42">
            <v>70</v>
          </cell>
          <cell r="AW42">
            <v>70</v>
          </cell>
          <cell r="AX42">
            <v>70</v>
          </cell>
          <cell r="AY42">
            <v>280</v>
          </cell>
          <cell r="BB42">
            <v>78</v>
          </cell>
          <cell r="BC42">
            <v>61</v>
          </cell>
          <cell r="BD42">
            <v>70</v>
          </cell>
          <cell r="BE42">
            <v>274</v>
          </cell>
          <cell r="BH42">
            <v>73</v>
          </cell>
          <cell r="BI42">
            <v>97</v>
          </cell>
          <cell r="BJ42">
            <v>87</v>
          </cell>
          <cell r="BK42">
            <v>379</v>
          </cell>
          <cell r="BN42">
            <v>127</v>
          </cell>
          <cell r="BO42">
            <v>54</v>
          </cell>
          <cell r="BP42">
            <v>77</v>
          </cell>
          <cell r="BQ42">
            <v>410</v>
          </cell>
          <cell r="BT42">
            <v>153</v>
          </cell>
          <cell r="BU42">
            <v>146</v>
          </cell>
          <cell r="BV42">
            <v>142</v>
          </cell>
          <cell r="BW42">
            <v>586</v>
          </cell>
          <cell r="BZ42">
            <v>148</v>
          </cell>
          <cell r="CA42">
            <v>135</v>
          </cell>
          <cell r="CB42">
            <v>125</v>
          </cell>
          <cell r="CC42">
            <v>551</v>
          </cell>
          <cell r="CF42">
            <v>171</v>
          </cell>
          <cell r="CG42">
            <v>147</v>
          </cell>
          <cell r="CH42">
            <v>133</v>
          </cell>
          <cell r="CI42">
            <v>604</v>
          </cell>
          <cell r="CL42">
            <v>146</v>
          </cell>
          <cell r="CM42">
            <v>146</v>
          </cell>
          <cell r="CN42">
            <v>170</v>
          </cell>
          <cell r="CO42">
            <v>621</v>
          </cell>
          <cell r="CR42">
            <v>173</v>
          </cell>
          <cell r="CS42">
            <v>165</v>
          </cell>
          <cell r="CT42">
            <v>165</v>
          </cell>
          <cell r="CU42">
            <v>662</v>
          </cell>
          <cell r="CX42">
            <v>156.5</v>
          </cell>
          <cell r="CY42">
            <v>156.5</v>
          </cell>
          <cell r="CZ42">
            <v>156.5</v>
          </cell>
          <cell r="DA42">
            <v>626</v>
          </cell>
          <cell r="DD42">
            <v>147.5</v>
          </cell>
          <cell r="DE42">
            <v>147.5</v>
          </cell>
          <cell r="DF42">
            <v>147.5</v>
          </cell>
          <cell r="DG42">
            <v>590</v>
          </cell>
        </row>
        <row r="43">
          <cell r="AI43">
            <v>987</v>
          </cell>
          <cell r="AJ43">
            <v>987</v>
          </cell>
          <cell r="AK43">
            <v>987</v>
          </cell>
          <cell r="AL43">
            <v>987</v>
          </cell>
          <cell r="AP43">
            <v>987</v>
          </cell>
          <cell r="AQ43">
            <v>987</v>
          </cell>
          <cell r="AR43">
            <v>987</v>
          </cell>
          <cell r="AS43">
            <v>3948</v>
          </cell>
          <cell r="AV43">
            <v>987</v>
          </cell>
          <cell r="AW43">
            <v>987</v>
          </cell>
          <cell r="AX43">
            <v>987</v>
          </cell>
          <cell r="AY43">
            <v>3948</v>
          </cell>
          <cell r="BB43">
            <v>916</v>
          </cell>
          <cell r="BC43">
            <v>964</v>
          </cell>
          <cell r="BD43">
            <v>987</v>
          </cell>
          <cell r="BE43">
            <v>3738</v>
          </cell>
          <cell r="BH43">
            <v>1007</v>
          </cell>
          <cell r="BI43">
            <v>761</v>
          </cell>
          <cell r="BJ43">
            <v>1203</v>
          </cell>
          <cell r="BK43">
            <v>3698</v>
          </cell>
          <cell r="BN43">
            <v>665</v>
          </cell>
          <cell r="BO43">
            <v>616</v>
          </cell>
          <cell r="BP43">
            <v>756</v>
          </cell>
          <cell r="BQ43">
            <v>2716</v>
          </cell>
          <cell r="BT43">
            <v>706</v>
          </cell>
          <cell r="BU43">
            <v>686</v>
          </cell>
          <cell r="BV43">
            <v>665</v>
          </cell>
          <cell r="BW43">
            <v>2697</v>
          </cell>
          <cell r="BZ43">
            <v>632</v>
          </cell>
          <cell r="CA43">
            <v>650</v>
          </cell>
          <cell r="CB43">
            <v>618</v>
          </cell>
          <cell r="CC43">
            <v>2462</v>
          </cell>
          <cell r="CF43">
            <v>535</v>
          </cell>
          <cell r="CG43">
            <v>549</v>
          </cell>
          <cell r="CH43">
            <v>539</v>
          </cell>
          <cell r="CI43">
            <v>2083</v>
          </cell>
          <cell r="CL43">
            <v>452</v>
          </cell>
          <cell r="CM43">
            <v>452</v>
          </cell>
          <cell r="CN43">
            <v>473</v>
          </cell>
          <cell r="CO43">
            <v>1807</v>
          </cell>
          <cell r="CR43">
            <v>484</v>
          </cell>
          <cell r="CS43">
            <v>450.75</v>
          </cell>
          <cell r="CT43">
            <v>450.75</v>
          </cell>
          <cell r="CU43">
            <v>1795.5</v>
          </cell>
          <cell r="CX43">
            <v>418</v>
          </cell>
          <cell r="CY43">
            <v>418</v>
          </cell>
          <cell r="CZ43">
            <v>418</v>
          </cell>
          <cell r="DA43">
            <v>1672</v>
          </cell>
          <cell r="DD43">
            <v>371</v>
          </cell>
          <cell r="DE43">
            <v>371</v>
          </cell>
          <cell r="DF43">
            <v>371</v>
          </cell>
          <cell r="DG43">
            <v>1484</v>
          </cell>
        </row>
        <row r="44">
          <cell r="AI44">
            <v>0</v>
          </cell>
          <cell r="AJ44">
            <v>0</v>
          </cell>
          <cell r="AK44">
            <v>0</v>
          </cell>
          <cell r="AL44">
            <v>0</v>
          </cell>
          <cell r="AP44">
            <v>0</v>
          </cell>
          <cell r="AQ44">
            <v>0</v>
          </cell>
          <cell r="AR44">
            <v>0</v>
          </cell>
          <cell r="AS44">
            <v>0</v>
          </cell>
          <cell r="AV44">
            <v>0</v>
          </cell>
          <cell r="AW44">
            <v>0</v>
          </cell>
          <cell r="AX44">
            <v>0</v>
          </cell>
          <cell r="AY44">
            <v>0</v>
          </cell>
          <cell r="BB44">
            <v>0</v>
          </cell>
          <cell r="BC44">
            <v>0</v>
          </cell>
          <cell r="BD44">
            <v>0</v>
          </cell>
          <cell r="BE44">
            <v>0</v>
          </cell>
          <cell r="BH44">
            <v>0</v>
          </cell>
          <cell r="BI44">
            <v>0</v>
          </cell>
          <cell r="BJ44">
            <v>0</v>
          </cell>
          <cell r="BK44">
            <v>0</v>
          </cell>
          <cell r="BN44">
            <v>0</v>
          </cell>
          <cell r="BO44">
            <v>0</v>
          </cell>
          <cell r="BP44">
            <v>0</v>
          </cell>
          <cell r="BQ44">
            <v>0</v>
          </cell>
          <cell r="BT44">
            <v>0</v>
          </cell>
          <cell r="BU44">
            <v>0</v>
          </cell>
          <cell r="BV44">
            <v>0</v>
          </cell>
          <cell r="BW44">
            <v>0</v>
          </cell>
          <cell r="BZ44">
            <v>0</v>
          </cell>
          <cell r="CA44">
            <v>0</v>
          </cell>
          <cell r="CB44">
            <v>0</v>
          </cell>
          <cell r="CC44">
            <v>0</v>
          </cell>
          <cell r="CF44">
            <v>0</v>
          </cell>
          <cell r="CG44">
            <v>0</v>
          </cell>
          <cell r="CH44">
            <v>0</v>
          </cell>
          <cell r="CI44">
            <v>193</v>
          </cell>
          <cell r="CL44">
            <v>49</v>
          </cell>
          <cell r="CM44">
            <v>49</v>
          </cell>
          <cell r="CN44">
            <v>57</v>
          </cell>
          <cell r="CO44">
            <v>194</v>
          </cell>
          <cell r="CR44">
            <v>44</v>
          </cell>
          <cell r="CS44">
            <v>41.75</v>
          </cell>
          <cell r="CT44">
            <v>41.75</v>
          </cell>
          <cell r="CU44">
            <v>166.5</v>
          </cell>
          <cell r="CX44">
            <v>35</v>
          </cell>
          <cell r="CY44">
            <v>35</v>
          </cell>
          <cell r="CZ44">
            <v>35</v>
          </cell>
          <cell r="DA44">
            <v>140</v>
          </cell>
          <cell r="DD44">
            <v>33.25</v>
          </cell>
          <cell r="DE44">
            <v>33.25</v>
          </cell>
          <cell r="DF44">
            <v>33.25</v>
          </cell>
          <cell r="DG44">
            <v>133</v>
          </cell>
        </row>
        <row r="45">
          <cell r="AI45">
            <v>102</v>
          </cell>
          <cell r="AJ45">
            <v>102</v>
          </cell>
          <cell r="AK45">
            <v>102</v>
          </cell>
          <cell r="AL45">
            <v>102</v>
          </cell>
          <cell r="AP45">
            <v>102</v>
          </cell>
          <cell r="AQ45">
            <v>102</v>
          </cell>
          <cell r="AR45">
            <v>102</v>
          </cell>
          <cell r="AS45">
            <v>408</v>
          </cell>
          <cell r="AV45">
            <v>102</v>
          </cell>
          <cell r="AW45">
            <v>102</v>
          </cell>
          <cell r="AX45">
            <v>102</v>
          </cell>
          <cell r="AY45">
            <v>408</v>
          </cell>
          <cell r="BB45">
            <v>106</v>
          </cell>
          <cell r="BC45">
            <v>99</v>
          </cell>
          <cell r="BD45">
            <v>102</v>
          </cell>
          <cell r="BE45">
            <v>413</v>
          </cell>
          <cell r="BH45">
            <v>102</v>
          </cell>
          <cell r="BI45">
            <v>100</v>
          </cell>
          <cell r="BJ45">
            <v>124</v>
          </cell>
          <cell r="BK45">
            <v>423</v>
          </cell>
          <cell r="BN45">
            <v>104</v>
          </cell>
          <cell r="BO45">
            <v>97</v>
          </cell>
          <cell r="BP45">
            <v>97</v>
          </cell>
          <cell r="BQ45">
            <v>397</v>
          </cell>
          <cell r="BT45">
            <v>84</v>
          </cell>
          <cell r="BU45">
            <v>80</v>
          </cell>
          <cell r="BV45">
            <v>89</v>
          </cell>
          <cell r="BW45">
            <v>339</v>
          </cell>
          <cell r="BZ45">
            <v>97</v>
          </cell>
          <cell r="CA45">
            <v>90</v>
          </cell>
          <cell r="CB45">
            <v>85</v>
          </cell>
          <cell r="CC45">
            <v>362</v>
          </cell>
          <cell r="CF45">
            <v>92</v>
          </cell>
          <cell r="CG45">
            <v>83</v>
          </cell>
          <cell r="CH45">
            <v>85</v>
          </cell>
          <cell r="CI45">
            <v>349</v>
          </cell>
          <cell r="CL45">
            <v>68</v>
          </cell>
          <cell r="CM45">
            <v>68</v>
          </cell>
          <cell r="CN45">
            <v>90</v>
          </cell>
          <cell r="CO45">
            <v>292</v>
          </cell>
          <cell r="CR45">
            <v>65</v>
          </cell>
          <cell r="CS45">
            <v>63.5</v>
          </cell>
          <cell r="CT45">
            <v>63.5</v>
          </cell>
          <cell r="CU45">
            <v>250</v>
          </cell>
          <cell r="CX45">
            <v>60</v>
          </cell>
          <cell r="CY45">
            <v>60</v>
          </cell>
          <cell r="CZ45">
            <v>60</v>
          </cell>
          <cell r="DA45">
            <v>240</v>
          </cell>
          <cell r="DD45">
            <v>54.5</v>
          </cell>
          <cell r="DE45">
            <v>54.5</v>
          </cell>
          <cell r="DF45">
            <v>54.5</v>
          </cell>
          <cell r="DG45">
            <v>218</v>
          </cell>
        </row>
        <row r="46">
          <cell r="AI46">
            <v>47</v>
          </cell>
          <cell r="AJ46">
            <v>47</v>
          </cell>
          <cell r="AK46">
            <v>47</v>
          </cell>
          <cell r="AL46">
            <v>47</v>
          </cell>
          <cell r="AP46">
            <v>47</v>
          </cell>
          <cell r="AQ46">
            <v>47</v>
          </cell>
          <cell r="AR46">
            <v>47</v>
          </cell>
          <cell r="AS46">
            <v>188</v>
          </cell>
          <cell r="AV46">
            <v>47</v>
          </cell>
          <cell r="AW46">
            <v>47</v>
          </cell>
          <cell r="AX46">
            <v>47</v>
          </cell>
          <cell r="AY46">
            <v>188</v>
          </cell>
          <cell r="BB46">
            <v>47</v>
          </cell>
          <cell r="BC46">
            <v>47</v>
          </cell>
          <cell r="BD46">
            <v>47</v>
          </cell>
          <cell r="BE46">
            <v>188</v>
          </cell>
          <cell r="BH46">
            <v>47</v>
          </cell>
          <cell r="BI46">
            <v>47</v>
          </cell>
          <cell r="BJ46">
            <v>47</v>
          </cell>
          <cell r="BK46">
            <v>188</v>
          </cell>
          <cell r="BN46">
            <v>45</v>
          </cell>
          <cell r="BO46">
            <v>47</v>
          </cell>
          <cell r="BP46">
            <v>47</v>
          </cell>
          <cell r="BQ46">
            <v>178</v>
          </cell>
          <cell r="BT46">
            <v>44</v>
          </cell>
          <cell r="BU46">
            <v>47</v>
          </cell>
          <cell r="BV46">
            <v>41</v>
          </cell>
          <cell r="BW46">
            <v>164</v>
          </cell>
          <cell r="BZ46">
            <v>39</v>
          </cell>
          <cell r="CA46">
            <v>39</v>
          </cell>
          <cell r="CB46">
            <v>32</v>
          </cell>
          <cell r="CC46">
            <v>137</v>
          </cell>
          <cell r="CF46">
            <v>33</v>
          </cell>
          <cell r="CG46">
            <v>34</v>
          </cell>
          <cell r="CH46">
            <v>28</v>
          </cell>
          <cell r="CI46">
            <v>116</v>
          </cell>
          <cell r="CM46">
            <v>0</v>
          </cell>
          <cell r="CN46">
            <v>0</v>
          </cell>
          <cell r="CO46">
            <v>32</v>
          </cell>
          <cell r="CR46">
            <v>17.75</v>
          </cell>
          <cell r="CS46">
            <v>17.75</v>
          </cell>
          <cell r="CT46">
            <v>17.75</v>
          </cell>
          <cell r="CU46">
            <v>71</v>
          </cell>
          <cell r="CX46">
            <v>11.75</v>
          </cell>
          <cell r="CY46">
            <v>11.75</v>
          </cell>
          <cell r="CZ46">
            <v>11.75</v>
          </cell>
          <cell r="DA46">
            <v>47</v>
          </cell>
          <cell r="DD46">
            <v>0</v>
          </cell>
          <cell r="DE46">
            <v>0</v>
          </cell>
          <cell r="DF46">
            <v>0</v>
          </cell>
          <cell r="DG46">
            <v>0</v>
          </cell>
        </row>
        <row r="47">
          <cell r="AI47">
            <v>0</v>
          </cell>
          <cell r="AJ47">
            <v>0</v>
          </cell>
          <cell r="AK47">
            <v>0</v>
          </cell>
          <cell r="AL47">
            <v>0</v>
          </cell>
          <cell r="AP47">
            <v>0</v>
          </cell>
          <cell r="AQ47">
            <v>0</v>
          </cell>
          <cell r="AR47">
            <v>0</v>
          </cell>
          <cell r="AS47">
            <v>0</v>
          </cell>
          <cell r="AV47">
            <v>0</v>
          </cell>
          <cell r="AW47">
            <v>0</v>
          </cell>
          <cell r="AX47">
            <v>0</v>
          </cell>
          <cell r="AY47">
            <v>0</v>
          </cell>
          <cell r="BB47">
            <v>0</v>
          </cell>
          <cell r="BC47">
            <v>0</v>
          </cell>
          <cell r="BD47">
            <v>0</v>
          </cell>
          <cell r="BE47">
            <v>0</v>
          </cell>
          <cell r="BH47">
            <v>199</v>
          </cell>
          <cell r="BI47">
            <v>199</v>
          </cell>
          <cell r="BJ47">
            <v>158</v>
          </cell>
          <cell r="BK47">
            <v>721</v>
          </cell>
          <cell r="BN47">
            <v>194</v>
          </cell>
          <cell r="BO47">
            <v>193</v>
          </cell>
          <cell r="BP47">
            <v>153</v>
          </cell>
          <cell r="BQ47">
            <v>720</v>
          </cell>
          <cell r="BT47">
            <v>215</v>
          </cell>
          <cell r="BU47">
            <v>208</v>
          </cell>
          <cell r="BV47">
            <v>178</v>
          </cell>
          <cell r="BW47">
            <v>789</v>
          </cell>
          <cell r="BZ47">
            <v>179</v>
          </cell>
          <cell r="CA47">
            <v>197</v>
          </cell>
          <cell r="CB47">
            <v>186</v>
          </cell>
          <cell r="CC47">
            <v>730</v>
          </cell>
          <cell r="CF47">
            <v>168</v>
          </cell>
          <cell r="CG47">
            <v>179</v>
          </cell>
          <cell r="CH47">
            <v>159</v>
          </cell>
          <cell r="CI47">
            <v>652</v>
          </cell>
          <cell r="CL47">
            <v>176</v>
          </cell>
          <cell r="CM47">
            <v>176</v>
          </cell>
          <cell r="CN47">
            <v>163</v>
          </cell>
          <cell r="CO47">
            <v>669</v>
          </cell>
          <cell r="CR47">
            <v>153</v>
          </cell>
          <cell r="CS47">
            <v>154.25</v>
          </cell>
          <cell r="CT47">
            <v>154.25</v>
          </cell>
          <cell r="CU47">
            <v>606.5</v>
          </cell>
          <cell r="CX47">
            <v>139</v>
          </cell>
          <cell r="CY47">
            <v>139</v>
          </cell>
          <cell r="CZ47">
            <v>139</v>
          </cell>
          <cell r="DA47">
            <v>556</v>
          </cell>
          <cell r="DD47">
            <v>128.5</v>
          </cell>
          <cell r="DE47">
            <v>128.5</v>
          </cell>
          <cell r="DF47">
            <v>128.5</v>
          </cell>
          <cell r="DG47">
            <v>514</v>
          </cell>
        </row>
        <row r="48">
          <cell r="AI48">
            <v>0</v>
          </cell>
          <cell r="AJ48">
            <v>0</v>
          </cell>
          <cell r="AK48">
            <v>0</v>
          </cell>
          <cell r="AL48">
            <v>0</v>
          </cell>
          <cell r="AP48">
            <v>0</v>
          </cell>
          <cell r="AQ48">
            <v>0</v>
          </cell>
          <cell r="AR48">
            <v>0</v>
          </cell>
          <cell r="AS48">
            <v>0</v>
          </cell>
          <cell r="AV48">
            <v>0</v>
          </cell>
          <cell r="AW48">
            <v>0</v>
          </cell>
          <cell r="AX48">
            <v>0</v>
          </cell>
          <cell r="AY48">
            <v>0</v>
          </cell>
          <cell r="BB48">
            <v>0</v>
          </cell>
          <cell r="BC48">
            <v>0</v>
          </cell>
          <cell r="BD48">
            <v>0</v>
          </cell>
          <cell r="BE48">
            <v>0</v>
          </cell>
          <cell r="BH48">
            <v>0</v>
          </cell>
          <cell r="BI48">
            <v>0</v>
          </cell>
          <cell r="BJ48">
            <v>0</v>
          </cell>
          <cell r="BK48">
            <v>0</v>
          </cell>
          <cell r="BN48">
            <v>0</v>
          </cell>
          <cell r="BO48">
            <v>0</v>
          </cell>
          <cell r="BP48">
            <v>0</v>
          </cell>
          <cell r="BQ48">
            <v>0</v>
          </cell>
          <cell r="BT48">
            <v>0</v>
          </cell>
          <cell r="BU48">
            <v>0</v>
          </cell>
          <cell r="BV48">
            <v>0</v>
          </cell>
          <cell r="BW48">
            <v>0</v>
          </cell>
          <cell r="BZ48">
            <v>0</v>
          </cell>
          <cell r="CA48">
            <v>0</v>
          </cell>
          <cell r="CB48">
            <v>0</v>
          </cell>
          <cell r="CC48">
            <v>0</v>
          </cell>
          <cell r="CF48">
            <v>0</v>
          </cell>
          <cell r="CG48">
            <v>0</v>
          </cell>
          <cell r="CH48">
            <v>0</v>
          </cell>
          <cell r="CI48">
            <v>0</v>
          </cell>
          <cell r="CL48">
            <v>0</v>
          </cell>
          <cell r="CM48">
            <v>0</v>
          </cell>
          <cell r="CN48">
            <v>0</v>
          </cell>
          <cell r="CO48">
            <v>0</v>
          </cell>
          <cell r="CR48">
            <v>0</v>
          </cell>
          <cell r="CS48">
            <v>0</v>
          </cell>
          <cell r="CT48">
            <v>0</v>
          </cell>
          <cell r="CU48">
            <v>0</v>
          </cell>
          <cell r="CX48">
            <v>8.25</v>
          </cell>
          <cell r="CY48">
            <v>8.25</v>
          </cell>
          <cell r="CZ48">
            <v>8.25</v>
          </cell>
          <cell r="DA48">
            <v>33</v>
          </cell>
          <cell r="DD48">
            <v>9.25</v>
          </cell>
          <cell r="DE48">
            <v>9.25</v>
          </cell>
          <cell r="DF48">
            <v>9.25</v>
          </cell>
          <cell r="DG48">
            <v>37</v>
          </cell>
        </row>
        <row r="51">
          <cell r="AI51">
            <v>599</v>
          </cell>
          <cell r="AJ51">
            <v>599</v>
          </cell>
          <cell r="AK51">
            <v>599</v>
          </cell>
          <cell r="AL51">
            <v>599</v>
          </cell>
          <cell r="AP51">
            <v>599</v>
          </cell>
          <cell r="AQ51">
            <v>599</v>
          </cell>
          <cell r="AR51">
            <v>599</v>
          </cell>
          <cell r="AS51">
            <v>2396</v>
          </cell>
          <cell r="AV51">
            <v>599</v>
          </cell>
          <cell r="AW51">
            <v>599</v>
          </cell>
          <cell r="AX51">
            <v>599</v>
          </cell>
          <cell r="AY51">
            <v>2396</v>
          </cell>
          <cell r="BB51">
            <v>507</v>
          </cell>
          <cell r="BC51">
            <v>527</v>
          </cell>
          <cell r="BD51">
            <v>599</v>
          </cell>
          <cell r="BE51">
            <v>2113</v>
          </cell>
          <cell r="BH51">
            <v>481</v>
          </cell>
          <cell r="BI51">
            <v>541</v>
          </cell>
          <cell r="BJ51">
            <v>566</v>
          </cell>
          <cell r="BK51">
            <v>2129</v>
          </cell>
          <cell r="BN51">
            <v>531</v>
          </cell>
          <cell r="BO51">
            <v>561</v>
          </cell>
          <cell r="BP51">
            <v>598</v>
          </cell>
          <cell r="BQ51">
            <v>2273</v>
          </cell>
          <cell r="BT51">
            <v>498</v>
          </cell>
          <cell r="BU51">
            <v>481</v>
          </cell>
          <cell r="BV51">
            <v>513</v>
          </cell>
          <cell r="BW51">
            <v>2012</v>
          </cell>
          <cell r="BZ51">
            <v>515</v>
          </cell>
          <cell r="CA51">
            <v>494</v>
          </cell>
          <cell r="CB51">
            <v>519</v>
          </cell>
          <cell r="CC51">
            <v>1982</v>
          </cell>
          <cell r="CF51">
            <v>528</v>
          </cell>
          <cell r="CG51">
            <v>479</v>
          </cell>
          <cell r="CH51">
            <v>464</v>
          </cell>
          <cell r="CI51">
            <v>1868</v>
          </cell>
          <cell r="CL51">
            <v>610</v>
          </cell>
          <cell r="CM51">
            <v>536</v>
          </cell>
          <cell r="CN51">
            <v>501</v>
          </cell>
          <cell r="CO51">
            <v>2060</v>
          </cell>
          <cell r="CR51">
            <v>549</v>
          </cell>
          <cell r="CS51">
            <v>517</v>
          </cell>
          <cell r="CT51">
            <v>517</v>
          </cell>
          <cell r="CU51">
            <v>2081</v>
          </cell>
          <cell r="CX51">
            <v>471.5</v>
          </cell>
          <cell r="CY51">
            <v>471.5</v>
          </cell>
          <cell r="CZ51">
            <v>471.5</v>
          </cell>
          <cell r="DA51">
            <v>1886</v>
          </cell>
          <cell r="DD51">
            <v>309.5</v>
          </cell>
          <cell r="DE51">
            <v>309.5</v>
          </cell>
          <cell r="DF51">
            <v>309.5</v>
          </cell>
          <cell r="DG51">
            <v>1238</v>
          </cell>
        </row>
        <row r="52">
          <cell r="AI52">
            <v>0</v>
          </cell>
          <cell r="AJ52">
            <v>0</v>
          </cell>
          <cell r="AK52">
            <v>0</v>
          </cell>
          <cell r="AL52">
            <v>0</v>
          </cell>
          <cell r="AP52">
            <v>0</v>
          </cell>
          <cell r="AQ52">
            <v>0</v>
          </cell>
          <cell r="AR52">
            <v>0</v>
          </cell>
          <cell r="AS52">
            <v>0</v>
          </cell>
          <cell r="AV52">
            <v>0</v>
          </cell>
          <cell r="AW52">
            <v>0</v>
          </cell>
          <cell r="AX52">
            <v>0</v>
          </cell>
          <cell r="AY52">
            <v>0</v>
          </cell>
          <cell r="BB52">
            <v>0</v>
          </cell>
          <cell r="BC52">
            <v>0</v>
          </cell>
          <cell r="BD52">
            <v>0</v>
          </cell>
          <cell r="BE52">
            <v>0</v>
          </cell>
          <cell r="BH52">
            <v>0</v>
          </cell>
          <cell r="BI52">
            <v>0</v>
          </cell>
          <cell r="BJ52">
            <v>0</v>
          </cell>
          <cell r="BK52">
            <v>0</v>
          </cell>
          <cell r="BN52">
            <v>0</v>
          </cell>
          <cell r="BO52">
            <v>0</v>
          </cell>
          <cell r="BP52">
            <v>0</v>
          </cell>
          <cell r="BQ52">
            <v>0</v>
          </cell>
          <cell r="BT52">
            <v>0</v>
          </cell>
          <cell r="BU52">
            <v>0</v>
          </cell>
          <cell r="BV52">
            <v>0</v>
          </cell>
          <cell r="BW52">
            <v>69</v>
          </cell>
          <cell r="BZ52">
            <v>173</v>
          </cell>
          <cell r="CA52">
            <v>166</v>
          </cell>
          <cell r="CB52">
            <v>185</v>
          </cell>
          <cell r="CC52">
            <v>704</v>
          </cell>
          <cell r="CF52">
            <v>169</v>
          </cell>
          <cell r="CG52">
            <v>150</v>
          </cell>
          <cell r="CH52">
            <v>175</v>
          </cell>
          <cell r="CI52">
            <v>631</v>
          </cell>
          <cell r="CL52">
            <v>170</v>
          </cell>
          <cell r="CM52">
            <v>163</v>
          </cell>
          <cell r="CN52">
            <v>170</v>
          </cell>
          <cell r="CO52">
            <v>663</v>
          </cell>
          <cell r="CR52">
            <v>153</v>
          </cell>
          <cell r="CS52">
            <v>162.75</v>
          </cell>
          <cell r="CT52">
            <v>162.75</v>
          </cell>
          <cell r="CU52">
            <v>651</v>
          </cell>
          <cell r="CX52">
            <v>152.25</v>
          </cell>
          <cell r="CY52">
            <v>152.25</v>
          </cell>
          <cell r="CZ52">
            <v>152.25</v>
          </cell>
          <cell r="DA52">
            <v>609</v>
          </cell>
          <cell r="DD52">
            <v>143.75</v>
          </cell>
          <cell r="DE52">
            <v>143.75</v>
          </cell>
          <cell r="DF52">
            <v>143.75</v>
          </cell>
          <cell r="DG52">
            <v>575</v>
          </cell>
        </row>
        <row r="53">
          <cell r="AI53">
            <v>353</v>
          </cell>
          <cell r="AJ53">
            <v>353</v>
          </cell>
          <cell r="AK53">
            <v>353</v>
          </cell>
          <cell r="AL53">
            <v>353</v>
          </cell>
          <cell r="AP53">
            <v>353</v>
          </cell>
          <cell r="AQ53">
            <v>353</v>
          </cell>
          <cell r="AR53">
            <v>353</v>
          </cell>
          <cell r="AS53">
            <v>1412</v>
          </cell>
          <cell r="AV53">
            <v>353</v>
          </cell>
          <cell r="AW53">
            <v>353</v>
          </cell>
          <cell r="AX53">
            <v>353</v>
          </cell>
          <cell r="AY53">
            <v>1412</v>
          </cell>
          <cell r="BB53">
            <v>461</v>
          </cell>
          <cell r="BC53">
            <v>300</v>
          </cell>
          <cell r="BD53">
            <v>353</v>
          </cell>
          <cell r="BE53">
            <v>1507</v>
          </cell>
          <cell r="BH53">
            <v>376</v>
          </cell>
          <cell r="BI53">
            <v>408</v>
          </cell>
          <cell r="BJ53">
            <v>418</v>
          </cell>
          <cell r="BK53">
            <v>1589</v>
          </cell>
          <cell r="BN53">
            <v>355</v>
          </cell>
          <cell r="BO53">
            <v>360</v>
          </cell>
          <cell r="BP53">
            <v>374</v>
          </cell>
          <cell r="BQ53">
            <v>1460</v>
          </cell>
          <cell r="BT53">
            <v>263</v>
          </cell>
          <cell r="BU53">
            <v>293</v>
          </cell>
          <cell r="BV53">
            <v>359</v>
          </cell>
          <cell r="BW53">
            <v>1181</v>
          </cell>
          <cell r="BZ53">
            <v>278</v>
          </cell>
          <cell r="CA53">
            <v>291</v>
          </cell>
          <cell r="CB53">
            <v>273</v>
          </cell>
          <cell r="CC53">
            <v>1146</v>
          </cell>
          <cell r="CF53">
            <v>246</v>
          </cell>
          <cell r="CG53">
            <v>248</v>
          </cell>
          <cell r="CH53">
            <v>267</v>
          </cell>
          <cell r="CI53">
            <v>1007</v>
          </cell>
          <cell r="CL53">
            <v>252</v>
          </cell>
          <cell r="CM53">
            <v>242</v>
          </cell>
          <cell r="CN53">
            <v>245</v>
          </cell>
          <cell r="CO53">
            <v>1006</v>
          </cell>
          <cell r="CR53">
            <v>254</v>
          </cell>
          <cell r="CS53">
            <v>249.5</v>
          </cell>
          <cell r="CT53">
            <v>249.5</v>
          </cell>
          <cell r="CU53">
            <v>1000</v>
          </cell>
          <cell r="CX53">
            <v>247.5</v>
          </cell>
          <cell r="CY53">
            <v>247.5</v>
          </cell>
          <cell r="CZ53">
            <v>247.5</v>
          </cell>
          <cell r="DA53">
            <v>990</v>
          </cell>
          <cell r="DD53">
            <v>241.5</v>
          </cell>
          <cell r="DE53">
            <v>241.5</v>
          </cell>
          <cell r="DF53">
            <v>241.5</v>
          </cell>
          <cell r="DG53">
            <v>966</v>
          </cell>
        </row>
        <row r="54">
          <cell r="AI54">
            <v>325</v>
          </cell>
          <cell r="AJ54">
            <v>325</v>
          </cell>
          <cell r="AK54">
            <v>325</v>
          </cell>
          <cell r="AL54">
            <v>325</v>
          </cell>
          <cell r="AP54">
            <v>325</v>
          </cell>
          <cell r="AQ54">
            <v>325</v>
          </cell>
          <cell r="AR54">
            <v>325</v>
          </cell>
          <cell r="AS54">
            <v>1300</v>
          </cell>
          <cell r="AV54">
            <v>325</v>
          </cell>
          <cell r="AW54">
            <v>325</v>
          </cell>
          <cell r="AX54">
            <v>325</v>
          </cell>
          <cell r="AY54">
            <v>1300</v>
          </cell>
          <cell r="BB54">
            <v>325</v>
          </cell>
          <cell r="BC54">
            <v>325</v>
          </cell>
          <cell r="BD54">
            <v>325</v>
          </cell>
          <cell r="BE54">
            <v>1300</v>
          </cell>
          <cell r="BH54">
            <v>325</v>
          </cell>
          <cell r="BI54">
            <v>325</v>
          </cell>
          <cell r="BJ54">
            <v>325</v>
          </cell>
          <cell r="BK54">
            <v>1300</v>
          </cell>
          <cell r="BN54">
            <v>325</v>
          </cell>
          <cell r="BO54">
            <v>325</v>
          </cell>
          <cell r="BP54">
            <v>325</v>
          </cell>
          <cell r="BQ54">
            <v>1300</v>
          </cell>
        </row>
        <row r="55">
          <cell r="AI55">
            <v>28</v>
          </cell>
          <cell r="AJ55">
            <v>28</v>
          </cell>
          <cell r="AK55">
            <v>28</v>
          </cell>
          <cell r="AL55">
            <v>28</v>
          </cell>
          <cell r="AP55">
            <v>28</v>
          </cell>
          <cell r="AQ55">
            <v>28</v>
          </cell>
          <cell r="AR55">
            <v>28</v>
          </cell>
          <cell r="AS55">
            <v>200</v>
          </cell>
          <cell r="AV55">
            <v>28</v>
          </cell>
          <cell r="AW55">
            <v>28</v>
          </cell>
          <cell r="AX55">
            <v>28</v>
          </cell>
          <cell r="AY55">
            <v>200</v>
          </cell>
          <cell r="BB55">
            <v>136</v>
          </cell>
          <cell r="BC55">
            <v>-25</v>
          </cell>
          <cell r="BD55">
            <v>28</v>
          </cell>
          <cell r="BE55">
            <v>200</v>
          </cell>
          <cell r="BH55">
            <v>51</v>
          </cell>
          <cell r="BI55">
            <v>83</v>
          </cell>
          <cell r="BJ55">
            <v>93</v>
          </cell>
          <cell r="BK55">
            <v>200</v>
          </cell>
          <cell r="BN55">
            <v>30</v>
          </cell>
          <cell r="BO55">
            <v>35</v>
          </cell>
          <cell r="BP55">
            <v>49</v>
          </cell>
          <cell r="BQ55">
            <v>200</v>
          </cell>
        </row>
        <row r="56">
          <cell r="AI56">
            <v>61</v>
          </cell>
          <cell r="AJ56">
            <v>61</v>
          </cell>
          <cell r="AK56">
            <v>61</v>
          </cell>
          <cell r="AL56">
            <v>61</v>
          </cell>
          <cell r="AP56">
            <v>61</v>
          </cell>
          <cell r="AQ56">
            <v>61</v>
          </cell>
          <cell r="AR56">
            <v>61</v>
          </cell>
          <cell r="AS56">
            <v>244</v>
          </cell>
          <cell r="AV56">
            <v>61</v>
          </cell>
          <cell r="AW56">
            <v>61</v>
          </cell>
          <cell r="AX56">
            <v>61</v>
          </cell>
          <cell r="AY56">
            <v>244</v>
          </cell>
          <cell r="BB56">
            <v>56</v>
          </cell>
          <cell r="BC56">
            <v>66</v>
          </cell>
          <cell r="BD56">
            <v>61</v>
          </cell>
          <cell r="BE56">
            <v>243</v>
          </cell>
          <cell r="BH56">
            <v>66</v>
          </cell>
          <cell r="BI56">
            <v>64</v>
          </cell>
          <cell r="BJ56">
            <v>63</v>
          </cell>
          <cell r="BK56">
            <v>255</v>
          </cell>
          <cell r="BN56">
            <v>57</v>
          </cell>
          <cell r="BO56">
            <v>65</v>
          </cell>
          <cell r="BP56">
            <v>65</v>
          </cell>
          <cell r="BQ56">
            <v>248</v>
          </cell>
          <cell r="BT56">
            <v>57</v>
          </cell>
          <cell r="BU56">
            <v>59</v>
          </cell>
          <cell r="BV56">
            <v>61</v>
          </cell>
          <cell r="BW56">
            <v>236</v>
          </cell>
          <cell r="BZ56">
            <v>56</v>
          </cell>
          <cell r="CA56">
            <v>62</v>
          </cell>
          <cell r="CB56">
            <v>66</v>
          </cell>
          <cell r="CC56">
            <v>243</v>
          </cell>
          <cell r="CF56">
            <v>56</v>
          </cell>
          <cell r="CG56">
            <v>58</v>
          </cell>
          <cell r="CH56">
            <v>45</v>
          </cell>
          <cell r="CI56">
            <v>205</v>
          </cell>
          <cell r="CL56">
            <v>60</v>
          </cell>
          <cell r="CM56">
            <v>55</v>
          </cell>
          <cell r="CN56">
            <v>59</v>
          </cell>
          <cell r="CO56">
            <v>230</v>
          </cell>
          <cell r="CR56">
            <v>51</v>
          </cell>
          <cell r="CS56">
            <v>50.25</v>
          </cell>
          <cell r="CT56">
            <v>50.25</v>
          </cell>
          <cell r="CU56">
            <v>201.5</v>
          </cell>
          <cell r="CX56">
            <v>55.5</v>
          </cell>
          <cell r="CY56">
            <v>55.5</v>
          </cell>
          <cell r="CZ56">
            <v>55.5</v>
          </cell>
          <cell r="DA56">
            <v>222</v>
          </cell>
          <cell r="DD56">
            <v>59.5</v>
          </cell>
          <cell r="DE56">
            <v>59.5</v>
          </cell>
          <cell r="DF56">
            <v>59.5</v>
          </cell>
          <cell r="DG56">
            <v>238</v>
          </cell>
        </row>
        <row r="57">
          <cell r="AI57">
            <v>220</v>
          </cell>
          <cell r="AJ57">
            <v>220</v>
          </cell>
          <cell r="AK57">
            <v>220</v>
          </cell>
          <cell r="AL57">
            <v>220</v>
          </cell>
          <cell r="AP57">
            <v>220</v>
          </cell>
          <cell r="AQ57">
            <v>220</v>
          </cell>
          <cell r="AR57">
            <v>220</v>
          </cell>
          <cell r="AS57">
            <v>880</v>
          </cell>
          <cell r="AV57">
            <v>220</v>
          </cell>
          <cell r="AW57">
            <v>220</v>
          </cell>
          <cell r="AX57">
            <v>220</v>
          </cell>
          <cell r="AY57">
            <v>880</v>
          </cell>
          <cell r="BB57">
            <v>222</v>
          </cell>
          <cell r="BC57">
            <v>223</v>
          </cell>
          <cell r="BD57">
            <v>220</v>
          </cell>
          <cell r="BE57">
            <v>883</v>
          </cell>
          <cell r="BH57">
            <v>232</v>
          </cell>
          <cell r="BI57">
            <v>195</v>
          </cell>
          <cell r="BJ57">
            <v>334</v>
          </cell>
          <cell r="BK57">
            <v>1055</v>
          </cell>
          <cell r="BN57">
            <v>140</v>
          </cell>
          <cell r="BO57">
            <v>118</v>
          </cell>
          <cell r="BP57">
            <v>203</v>
          </cell>
          <cell r="BQ57">
            <v>576</v>
          </cell>
          <cell r="BT57">
            <v>88</v>
          </cell>
          <cell r="BU57">
            <v>76</v>
          </cell>
          <cell r="BV57">
            <v>78</v>
          </cell>
          <cell r="BW57">
            <v>323</v>
          </cell>
          <cell r="BZ57">
            <v>104</v>
          </cell>
          <cell r="CA57">
            <v>86</v>
          </cell>
          <cell r="CB57">
            <v>100</v>
          </cell>
          <cell r="CC57">
            <v>389</v>
          </cell>
          <cell r="CF57">
            <v>81</v>
          </cell>
          <cell r="CG57">
            <v>108</v>
          </cell>
          <cell r="CH57">
            <v>91</v>
          </cell>
          <cell r="CI57">
            <v>346</v>
          </cell>
          <cell r="CL57">
            <v>583</v>
          </cell>
          <cell r="CM57">
            <v>58</v>
          </cell>
          <cell r="CN57">
            <v>67</v>
          </cell>
          <cell r="CO57">
            <v>259</v>
          </cell>
          <cell r="CR57">
            <v>596</v>
          </cell>
          <cell r="CS57">
            <v>63.5</v>
          </cell>
          <cell r="CT57">
            <v>63.5</v>
          </cell>
          <cell r="CU57">
            <v>1289</v>
          </cell>
          <cell r="CX57">
            <v>72.5</v>
          </cell>
          <cell r="CY57">
            <v>72.5</v>
          </cell>
          <cell r="CZ57">
            <v>72.5</v>
          </cell>
          <cell r="DA57">
            <v>290</v>
          </cell>
          <cell r="DD57">
            <v>79.5</v>
          </cell>
          <cell r="DE57">
            <v>79.5</v>
          </cell>
          <cell r="DF57">
            <v>79.5</v>
          </cell>
          <cell r="DG57">
            <v>318</v>
          </cell>
        </row>
        <row r="58">
          <cell r="AI58">
            <v>11.667999999999999</v>
          </cell>
          <cell r="AJ58">
            <v>11.667999999999999</v>
          </cell>
          <cell r="AK58">
            <v>11.667999999999999</v>
          </cell>
          <cell r="AL58">
            <v>11.667999999999999</v>
          </cell>
          <cell r="AP58">
            <v>11.667999999999999</v>
          </cell>
          <cell r="AQ58">
            <v>11.667999999999999</v>
          </cell>
          <cell r="AR58">
            <v>11.667999999999999</v>
          </cell>
          <cell r="AS58">
            <v>46.671999999999997</v>
          </cell>
          <cell r="AV58">
            <v>11.667999999999999</v>
          </cell>
          <cell r="AW58">
            <v>11.667999999999999</v>
          </cell>
          <cell r="AX58">
            <v>11.667999999999999</v>
          </cell>
          <cell r="AY58">
            <v>46.671999999999997</v>
          </cell>
          <cell r="BB58">
            <v>11.856</v>
          </cell>
          <cell r="BC58">
            <v>13.319000000000001</v>
          </cell>
          <cell r="BD58">
            <v>11.667999999999999</v>
          </cell>
          <cell r="BE58">
            <v>49.533000000000001</v>
          </cell>
          <cell r="BH58">
            <v>13.359</v>
          </cell>
          <cell r="BI58">
            <v>13.086</v>
          </cell>
          <cell r="BJ58">
            <v>13.718999999999999</v>
          </cell>
          <cell r="BK58">
            <v>53.523000000000003</v>
          </cell>
          <cell r="BN58">
            <v>11.438000000000001</v>
          </cell>
          <cell r="BO58">
            <v>11.329000000000001</v>
          </cell>
          <cell r="BP58">
            <v>12.606</v>
          </cell>
          <cell r="BQ58">
            <v>46.483000000000004</v>
          </cell>
          <cell r="BT58">
            <v>11.519</v>
          </cell>
          <cell r="BU58">
            <v>11.065</v>
          </cell>
          <cell r="BV58">
            <v>10.788</v>
          </cell>
          <cell r="BW58">
            <v>44.298999999999992</v>
          </cell>
          <cell r="BZ58">
            <v>11.64</v>
          </cell>
          <cell r="CA58">
            <v>11.18</v>
          </cell>
          <cell r="CB58">
            <v>10.734999999999999</v>
          </cell>
          <cell r="CC58">
            <v>44.507999999999996</v>
          </cell>
          <cell r="CF58">
            <v>10.87</v>
          </cell>
          <cell r="CG58">
            <v>10.904999999999999</v>
          </cell>
          <cell r="CH58">
            <v>10.53</v>
          </cell>
          <cell r="CI58">
            <v>42.320999999999998</v>
          </cell>
          <cell r="CL58">
            <v>8.4979999999999993</v>
          </cell>
          <cell r="CM58">
            <v>8.4710000000000001</v>
          </cell>
          <cell r="CN58">
            <v>9.1850000000000005</v>
          </cell>
          <cell r="CO58">
            <v>34.341999999999999</v>
          </cell>
          <cell r="CR58">
            <v>8.8580000000000005</v>
          </cell>
          <cell r="CS58">
            <v>8.6207499999999992</v>
          </cell>
          <cell r="CT58">
            <v>8.6207499999999992</v>
          </cell>
          <cell r="CU58">
            <v>34.261500000000005</v>
          </cell>
          <cell r="CX58">
            <v>7.8464999999999998</v>
          </cell>
          <cell r="CY58">
            <v>7.8464999999999998</v>
          </cell>
          <cell r="CZ58">
            <v>7.8464999999999998</v>
          </cell>
          <cell r="DA58">
            <v>31.385999999999999</v>
          </cell>
          <cell r="DD58">
            <v>7.3535000000000004</v>
          </cell>
          <cell r="DE58">
            <v>7.3535000000000004</v>
          </cell>
          <cell r="DF58">
            <v>7.3535000000000004</v>
          </cell>
          <cell r="DG58">
            <v>29.414000000000001</v>
          </cell>
        </row>
        <row r="59">
          <cell r="AI59">
            <v>0</v>
          </cell>
          <cell r="AJ59">
            <v>0</v>
          </cell>
          <cell r="AK59">
            <v>0</v>
          </cell>
          <cell r="AL59">
            <v>0</v>
          </cell>
          <cell r="AP59">
            <v>0</v>
          </cell>
          <cell r="AQ59">
            <v>0</v>
          </cell>
          <cell r="AR59">
            <v>0</v>
          </cell>
          <cell r="AS59">
            <v>0</v>
          </cell>
          <cell r="AV59">
            <v>0</v>
          </cell>
          <cell r="AW59">
            <v>0</v>
          </cell>
          <cell r="AX59">
            <v>0</v>
          </cell>
          <cell r="AY59">
            <v>0</v>
          </cell>
          <cell r="BB59">
            <v>0</v>
          </cell>
          <cell r="BC59">
            <v>0</v>
          </cell>
          <cell r="BD59">
            <v>0</v>
          </cell>
          <cell r="BE59">
            <v>0</v>
          </cell>
          <cell r="BH59">
            <v>0</v>
          </cell>
          <cell r="BI59">
            <v>0</v>
          </cell>
          <cell r="BJ59">
            <v>0</v>
          </cell>
          <cell r="BK59">
            <v>0</v>
          </cell>
          <cell r="BN59">
            <v>0</v>
          </cell>
          <cell r="BO59">
            <v>0</v>
          </cell>
          <cell r="BP59">
            <v>0</v>
          </cell>
          <cell r="BQ59">
            <v>0</v>
          </cell>
          <cell r="BT59">
            <v>0</v>
          </cell>
          <cell r="BU59">
            <v>0</v>
          </cell>
          <cell r="BV59">
            <v>0</v>
          </cell>
          <cell r="BW59">
            <v>0</v>
          </cell>
          <cell r="BZ59">
            <v>0</v>
          </cell>
          <cell r="CA59">
            <v>0</v>
          </cell>
          <cell r="CB59">
            <v>0</v>
          </cell>
          <cell r="CC59">
            <v>0</v>
          </cell>
          <cell r="CF59">
            <v>0</v>
          </cell>
          <cell r="CG59">
            <v>0</v>
          </cell>
          <cell r="CH59">
            <v>0</v>
          </cell>
          <cell r="CI59">
            <v>0</v>
          </cell>
          <cell r="CL59">
            <v>6.25</v>
          </cell>
          <cell r="CM59">
            <v>6.25</v>
          </cell>
          <cell r="CN59">
            <v>6.25</v>
          </cell>
          <cell r="CO59">
            <v>25</v>
          </cell>
          <cell r="CR59">
            <v>6.25</v>
          </cell>
          <cell r="CS59">
            <v>6.25</v>
          </cell>
          <cell r="CT59">
            <v>6.25</v>
          </cell>
          <cell r="CU59">
            <v>25</v>
          </cell>
          <cell r="CX59">
            <v>6.25</v>
          </cell>
          <cell r="CY59">
            <v>6.25</v>
          </cell>
          <cell r="CZ59">
            <v>6.25</v>
          </cell>
          <cell r="DA59">
            <v>25</v>
          </cell>
          <cell r="DD59">
            <v>6.25</v>
          </cell>
          <cell r="DE59">
            <v>6.25</v>
          </cell>
          <cell r="DF59">
            <v>6.25</v>
          </cell>
          <cell r="DG59">
            <v>25</v>
          </cell>
        </row>
        <row r="60">
          <cell r="AI60">
            <v>646</v>
          </cell>
          <cell r="AJ60">
            <v>646</v>
          </cell>
          <cell r="AK60">
            <v>646</v>
          </cell>
          <cell r="AL60">
            <v>646</v>
          </cell>
          <cell r="AP60">
            <v>646</v>
          </cell>
          <cell r="AQ60">
            <v>646</v>
          </cell>
          <cell r="AR60">
            <v>646</v>
          </cell>
          <cell r="AS60">
            <v>2584</v>
          </cell>
          <cell r="AV60">
            <v>646</v>
          </cell>
          <cell r="AW60">
            <v>646</v>
          </cell>
          <cell r="AX60">
            <v>646</v>
          </cell>
          <cell r="AY60">
            <v>2584</v>
          </cell>
          <cell r="BB60">
            <v>817</v>
          </cell>
          <cell r="BC60">
            <v>548</v>
          </cell>
          <cell r="BD60">
            <v>646</v>
          </cell>
          <cell r="BE60">
            <v>2837</v>
          </cell>
          <cell r="BH60">
            <v>756</v>
          </cell>
          <cell r="BI60">
            <v>764</v>
          </cell>
          <cell r="BJ60">
            <v>897</v>
          </cell>
          <cell r="BK60">
            <v>3177</v>
          </cell>
          <cell r="BN60">
            <v>695</v>
          </cell>
          <cell r="BO60">
            <v>709</v>
          </cell>
          <cell r="BP60">
            <v>710</v>
          </cell>
          <cell r="BQ60">
            <v>2785</v>
          </cell>
          <cell r="BT60">
            <v>661</v>
          </cell>
          <cell r="BU60">
            <v>618</v>
          </cell>
          <cell r="BV60">
            <v>651</v>
          </cell>
          <cell r="BW60">
            <v>2546</v>
          </cell>
          <cell r="BZ60">
            <v>580</v>
          </cell>
          <cell r="CA60">
            <v>538</v>
          </cell>
          <cell r="CB60">
            <v>561</v>
          </cell>
          <cell r="CC60">
            <v>2229</v>
          </cell>
          <cell r="CF60">
            <v>516</v>
          </cell>
          <cell r="CG60">
            <v>514</v>
          </cell>
          <cell r="CH60">
            <v>538</v>
          </cell>
          <cell r="CI60">
            <v>2011</v>
          </cell>
          <cell r="CL60">
            <v>354</v>
          </cell>
          <cell r="CM60">
            <v>390</v>
          </cell>
          <cell r="CN60">
            <v>458</v>
          </cell>
          <cell r="CO60">
            <v>1467</v>
          </cell>
          <cell r="CR60">
            <v>234</v>
          </cell>
          <cell r="CS60">
            <v>246.25</v>
          </cell>
          <cell r="CT60">
            <v>246.25</v>
          </cell>
          <cell r="CU60">
            <v>955.5</v>
          </cell>
          <cell r="CX60">
            <v>212.75</v>
          </cell>
          <cell r="CY60">
            <v>212.75</v>
          </cell>
          <cell r="CZ60">
            <v>212.75</v>
          </cell>
          <cell r="DA60">
            <v>851</v>
          </cell>
          <cell r="DD60">
            <v>194.5</v>
          </cell>
          <cell r="DE60">
            <v>194.5</v>
          </cell>
          <cell r="DF60">
            <v>194.5</v>
          </cell>
          <cell r="DG60">
            <v>778</v>
          </cell>
        </row>
        <row r="61">
          <cell r="AI61">
            <v>1294.2777000000001</v>
          </cell>
          <cell r="AJ61">
            <v>1294.2777000000001</v>
          </cell>
          <cell r="AK61">
            <v>1294.2777000000001</v>
          </cell>
          <cell r="AL61">
            <v>1294.2777000000001</v>
          </cell>
          <cell r="AP61">
            <v>1294.2777000000001</v>
          </cell>
          <cell r="AQ61">
            <v>1294.2777000000001</v>
          </cell>
          <cell r="AR61">
            <v>1294.2777000000001</v>
          </cell>
          <cell r="AS61">
            <v>5177.1108000000004</v>
          </cell>
          <cell r="AV61">
            <v>1294.2777000000001</v>
          </cell>
          <cell r="AW61">
            <v>1294.2777000000001</v>
          </cell>
          <cell r="AX61">
            <v>1294.2777000000001</v>
          </cell>
          <cell r="AY61">
            <v>5177.1108000000004</v>
          </cell>
          <cell r="BB61">
            <v>1297.8661000000002</v>
          </cell>
          <cell r="BC61">
            <v>1169.9121</v>
          </cell>
          <cell r="BD61">
            <v>1294.2777000000001</v>
          </cell>
          <cell r="BE61">
            <v>4962.1599000000006</v>
          </cell>
          <cell r="BH61">
            <v>1204.2063000000001</v>
          </cell>
          <cell r="BI61">
            <v>1263.3443</v>
          </cell>
          <cell r="BJ61">
            <v>1438.9018000000001</v>
          </cell>
          <cell r="BK61">
            <v>5245.7967000000008</v>
          </cell>
          <cell r="BN61">
            <v>1137.3213000000001</v>
          </cell>
          <cell r="BO61">
            <v>1161.3903</v>
          </cell>
          <cell r="BP61">
            <v>1301.1754000000001</v>
          </cell>
          <cell r="BQ61">
            <v>4789.5279</v>
          </cell>
          <cell r="BT61">
            <v>956.94540000000006</v>
          </cell>
          <cell r="BU61">
            <v>958.20630000000006</v>
          </cell>
          <cell r="BV61">
            <v>1063.4799</v>
          </cell>
          <cell r="BW61">
            <v>4026.1702000000005</v>
          </cell>
          <cell r="CC61">
            <v>4738.7777999999998</v>
          </cell>
          <cell r="CI61">
            <v>4312.6476999999995</v>
          </cell>
          <cell r="CO61">
            <v>4496.5629000000008</v>
          </cell>
          <cell r="CU61">
            <v>5501.9835999999996</v>
          </cell>
          <cell r="DA61">
            <v>4252.2384999999995</v>
          </cell>
        </row>
        <row r="63">
          <cell r="AI63">
            <v>513</v>
          </cell>
          <cell r="AJ63">
            <v>513</v>
          </cell>
          <cell r="AK63">
            <v>513</v>
          </cell>
          <cell r="AL63">
            <v>513</v>
          </cell>
          <cell r="AP63">
            <v>541.5</v>
          </cell>
          <cell r="AQ63">
            <v>541.5</v>
          </cell>
          <cell r="AR63">
            <v>541.5</v>
          </cell>
          <cell r="AS63">
            <v>2166</v>
          </cell>
          <cell r="AV63">
            <v>524.4</v>
          </cell>
          <cell r="AW63">
            <v>541.5</v>
          </cell>
          <cell r="AX63">
            <v>541.5</v>
          </cell>
          <cell r="AY63">
            <v>2131.8000000000002</v>
          </cell>
          <cell r="BB63">
            <v>442.31999999999994</v>
          </cell>
          <cell r="BC63">
            <v>596.79</v>
          </cell>
          <cell r="BD63">
            <v>560.30999999999995</v>
          </cell>
          <cell r="BE63">
            <v>2098.17</v>
          </cell>
          <cell r="BH63">
            <v>489.05999999999995</v>
          </cell>
          <cell r="BI63">
            <v>445.73999999999995</v>
          </cell>
          <cell r="BJ63">
            <v>493.04999999999995</v>
          </cell>
          <cell r="BK63">
            <v>1964.79</v>
          </cell>
          <cell r="BN63">
            <v>434</v>
          </cell>
          <cell r="BO63">
            <v>443.79999999999995</v>
          </cell>
          <cell r="BP63">
            <v>539.69999999999993</v>
          </cell>
          <cell r="BQ63">
            <v>1835.3999999999996</v>
          </cell>
        </row>
        <row r="64">
          <cell r="AI64">
            <v>4.9999999999999929</v>
          </cell>
          <cell r="AJ64">
            <v>5</v>
          </cell>
          <cell r="AK64">
            <v>5</v>
          </cell>
          <cell r="AL64">
            <v>5</v>
          </cell>
          <cell r="AP64">
            <v>5</v>
          </cell>
          <cell r="AQ64">
            <v>5</v>
          </cell>
          <cell r="AR64">
            <v>5</v>
          </cell>
          <cell r="AV64">
            <v>0</v>
          </cell>
          <cell r="AW64">
            <v>1.6666666666666714</v>
          </cell>
          <cell r="AX64">
            <v>2.5</v>
          </cell>
          <cell r="BB64">
            <v>-2</v>
          </cell>
          <cell r="BC64">
            <v>-2</v>
          </cell>
          <cell r="BD64">
            <v>-0.83333333333334281</v>
          </cell>
          <cell r="BH64">
            <v>20</v>
          </cell>
          <cell r="BI64">
            <v>-25</v>
          </cell>
          <cell r="BJ64">
            <v>-5</v>
          </cell>
          <cell r="BN64">
            <v>40</v>
          </cell>
          <cell r="BO64">
            <v>20</v>
          </cell>
          <cell r="BP64">
            <v>0</v>
          </cell>
        </row>
        <row r="69">
          <cell r="BO69">
            <v>1999</v>
          </cell>
          <cell r="BU69" t="str">
            <v>1998E</v>
          </cell>
          <cell r="CA69">
            <v>1997</v>
          </cell>
          <cell r="CG69">
            <v>1996</v>
          </cell>
          <cell r="CM69">
            <v>1995</v>
          </cell>
          <cell r="CS69">
            <v>1994</v>
          </cell>
          <cell r="CY69">
            <v>1993</v>
          </cell>
          <cell r="DE69">
            <v>1992</v>
          </cell>
        </row>
        <row r="70">
          <cell r="BN70" t="str">
            <v>2QTR</v>
          </cell>
          <cell r="BO70" t="str">
            <v>3QTR</v>
          </cell>
          <cell r="BP70" t="str">
            <v>4QTR</v>
          </cell>
          <cell r="BQ70" t="str">
            <v>YEAR</v>
          </cell>
          <cell r="BT70" t="str">
            <v>2QTR</v>
          </cell>
          <cell r="BU70" t="str">
            <v>3QTR</v>
          </cell>
          <cell r="BV70" t="str">
            <v>4QTR</v>
          </cell>
          <cell r="BW70" t="str">
            <v>YEAR</v>
          </cell>
          <cell r="BZ70" t="str">
            <v>2QTR</v>
          </cell>
          <cell r="CA70" t="str">
            <v>3QTR</v>
          </cell>
          <cell r="CB70" t="str">
            <v>4QTR</v>
          </cell>
          <cell r="CC70" t="str">
            <v>YEAR</v>
          </cell>
          <cell r="CF70" t="str">
            <v>2QTR</v>
          </cell>
          <cell r="CG70" t="str">
            <v>3QTR</v>
          </cell>
          <cell r="CH70" t="str">
            <v>4QTR</v>
          </cell>
          <cell r="CI70" t="str">
            <v>YEAR</v>
          </cell>
          <cell r="CL70" t="str">
            <v>2QTR</v>
          </cell>
          <cell r="CM70" t="str">
            <v>3QTR</v>
          </cell>
          <cell r="CN70" t="str">
            <v>4QTR</v>
          </cell>
          <cell r="CO70" t="str">
            <v>YEAR</v>
          </cell>
          <cell r="CR70" t="str">
            <v>2QTR</v>
          </cell>
          <cell r="CS70" t="str">
            <v>3QTR</v>
          </cell>
          <cell r="CT70" t="str">
            <v>4QTR</v>
          </cell>
          <cell r="CU70" t="str">
            <v>YEAR</v>
          </cell>
          <cell r="CX70" t="str">
            <v>2QTR</v>
          </cell>
          <cell r="CY70" t="str">
            <v>3QTR</v>
          </cell>
          <cell r="CZ70" t="str">
            <v>4QTR</v>
          </cell>
          <cell r="DA70" t="str">
            <v>YEAR</v>
          </cell>
          <cell r="DD70" t="str">
            <v>2QTR</v>
          </cell>
          <cell r="DE70" t="str">
            <v>3QTR</v>
          </cell>
          <cell r="DF70" t="str">
            <v>4QTR</v>
          </cell>
          <cell r="DG70" t="str">
            <v>YEAR</v>
          </cell>
        </row>
        <row r="94">
          <cell r="AK94" t="str">
            <v>2004E</v>
          </cell>
          <cell r="AQ94" t="str">
            <v>2003E</v>
          </cell>
          <cell r="AW94" t="str">
            <v>2002E</v>
          </cell>
          <cell r="BC94">
            <v>2001</v>
          </cell>
          <cell r="BI94">
            <v>2000</v>
          </cell>
          <cell r="BO94">
            <v>1999</v>
          </cell>
          <cell r="BU94">
            <v>1998</v>
          </cell>
          <cell r="CA94">
            <v>1997</v>
          </cell>
          <cell r="CG94">
            <v>1996</v>
          </cell>
          <cell r="CM94">
            <v>1995</v>
          </cell>
          <cell r="CS94">
            <v>1994</v>
          </cell>
          <cell r="CY94">
            <v>1993</v>
          </cell>
          <cell r="DE94">
            <v>1992</v>
          </cell>
        </row>
        <row r="95">
          <cell r="AI95" t="str">
            <v>1QTR</v>
          </cell>
          <cell r="AJ95" t="str">
            <v>2QTR</v>
          </cell>
          <cell r="AK95" t="str">
            <v>3QTR</v>
          </cell>
          <cell r="AL95" t="str">
            <v>4QTR</v>
          </cell>
          <cell r="AP95" t="str">
            <v>2QTR</v>
          </cell>
          <cell r="AQ95" t="str">
            <v>3QTR</v>
          </cell>
          <cell r="AR95" t="str">
            <v>4QTR</v>
          </cell>
          <cell r="AS95" t="str">
            <v>YEAR</v>
          </cell>
          <cell r="AV95" t="str">
            <v>2QTR</v>
          </cell>
          <cell r="AW95" t="str">
            <v>3QTR</v>
          </cell>
          <cell r="AX95" t="str">
            <v>4QTR</v>
          </cell>
          <cell r="AY95" t="str">
            <v>YEAR</v>
          </cell>
          <cell r="BB95" t="str">
            <v>2QTR</v>
          </cell>
          <cell r="BC95" t="str">
            <v>3QTR</v>
          </cell>
          <cell r="BD95" t="str">
            <v>4QTR</v>
          </cell>
          <cell r="BE95" t="str">
            <v>YEAR</v>
          </cell>
          <cell r="BH95" t="str">
            <v>2QTR</v>
          </cell>
          <cell r="BI95" t="str">
            <v>3QTR</v>
          </cell>
          <cell r="BJ95" t="str">
            <v>4QTR</v>
          </cell>
          <cell r="BK95" t="str">
            <v>YEAR</v>
          </cell>
          <cell r="BN95" t="str">
            <v>2QTR</v>
          </cell>
          <cell r="BO95" t="str">
            <v>3QTR</v>
          </cell>
          <cell r="BP95" t="str">
            <v>4QTR</v>
          </cell>
          <cell r="BQ95" t="str">
            <v>YEAR</v>
          </cell>
          <cell r="BT95" t="str">
            <v>2QTR</v>
          </cell>
          <cell r="BU95" t="str">
            <v>3QTR</v>
          </cell>
          <cell r="BV95" t="str">
            <v>4QTR</v>
          </cell>
          <cell r="BW95" t="str">
            <v>YEAR</v>
          </cell>
          <cell r="BZ95" t="str">
            <v>2QTR</v>
          </cell>
          <cell r="CA95" t="str">
            <v>3QTR</v>
          </cell>
          <cell r="CB95" t="str">
            <v>4QTR</v>
          </cell>
          <cell r="CC95" t="str">
            <v>YEAR</v>
          </cell>
          <cell r="CF95" t="str">
            <v>2QTR</v>
          </cell>
          <cell r="CG95" t="str">
            <v>3QTR</v>
          </cell>
          <cell r="CH95" t="str">
            <v>4QTR</v>
          </cell>
          <cell r="CI95" t="str">
            <v>YEAR</v>
          </cell>
          <cell r="CL95" t="str">
            <v>2QTR</v>
          </cell>
          <cell r="CM95" t="str">
            <v>3QTR</v>
          </cell>
          <cell r="CN95" t="str">
            <v>4QTR</v>
          </cell>
          <cell r="CO95" t="str">
            <v>YEAR</v>
          </cell>
          <cell r="CR95" t="str">
            <v>2QTR</v>
          </cell>
          <cell r="CS95" t="str">
            <v>3QTR</v>
          </cell>
          <cell r="CT95" t="str">
            <v>4QTR</v>
          </cell>
          <cell r="CU95" t="str">
            <v>YEAR</v>
          </cell>
          <cell r="CX95" t="str">
            <v>2QTR</v>
          </cell>
          <cell r="CY95" t="str">
            <v>3QTR</v>
          </cell>
          <cell r="CZ95" t="str">
            <v>4QTR</v>
          </cell>
          <cell r="DA95" t="str">
            <v>YEAR</v>
          </cell>
          <cell r="DD95" t="str">
            <v>2QTR</v>
          </cell>
          <cell r="DE95" t="str">
            <v>3QTR</v>
          </cell>
          <cell r="DF95" t="str">
            <v>4QTR</v>
          </cell>
          <cell r="DG95" t="str">
            <v>YEAR</v>
          </cell>
        </row>
        <row r="98">
          <cell r="AI98">
            <v>907.81804624976724</v>
          </cell>
          <cell r="AJ98">
            <v>907.81804624976724</v>
          </cell>
          <cell r="AK98">
            <v>907.81804624976724</v>
          </cell>
          <cell r="AL98">
            <v>907.81804624976724</v>
          </cell>
          <cell r="AP98">
            <v>907.81804624976724</v>
          </cell>
          <cell r="AQ98">
            <v>907.81804624976724</v>
          </cell>
          <cell r="AR98">
            <v>907.81804624976724</v>
          </cell>
          <cell r="AS98">
            <v>907.81804624976724</v>
          </cell>
          <cell r="AV98">
            <v>907.81804624976724</v>
          </cell>
          <cell r="AW98">
            <v>907.81804624976724</v>
          </cell>
          <cell r="AX98">
            <v>907.81804624976724</v>
          </cell>
          <cell r="AY98">
            <v>907.81804624976724</v>
          </cell>
          <cell r="BB98">
            <v>936.18956893496363</v>
          </cell>
          <cell r="BC98">
            <v>883.4989197530864</v>
          </cell>
          <cell r="BD98">
            <v>907.81804624976724</v>
          </cell>
          <cell r="BE98">
            <v>912.43211637844183</v>
          </cell>
          <cell r="BH98">
            <v>852.43122201872211</v>
          </cell>
          <cell r="BI98">
            <v>866.58373617123618</v>
          </cell>
          <cell r="BJ98">
            <v>943.93532515073218</v>
          </cell>
          <cell r="BK98">
            <v>901.34995509443183</v>
          </cell>
          <cell r="BN98">
            <v>967.04053908202684</v>
          </cell>
          <cell r="BO98">
            <v>882.07783439914726</v>
          </cell>
          <cell r="BP98">
            <v>945.2273148148148</v>
          </cell>
          <cell r="BQ98">
            <v>929.59354317536167</v>
          </cell>
          <cell r="BT98">
            <v>976.7352513227512</v>
          </cell>
          <cell r="BU98">
            <v>1230.2200998075998</v>
          </cell>
          <cell r="BV98">
            <v>993.25598864994026</v>
          </cell>
          <cell r="BW98">
            <v>1055.6779418506426</v>
          </cell>
          <cell r="BZ98">
            <v>642.22222222222229</v>
          </cell>
          <cell r="CA98">
            <v>569.81981981981983</v>
          </cell>
          <cell r="CB98">
            <v>147.05882352941174</v>
          </cell>
          <cell r="CC98">
            <v>2907.046071050906</v>
          </cell>
          <cell r="CH98">
            <v>1876.6233766233765</v>
          </cell>
          <cell r="CI98">
            <v>1876.6233766233765</v>
          </cell>
          <cell r="CO98">
            <v>0</v>
          </cell>
          <cell r="CR98">
            <v>5</v>
          </cell>
          <cell r="CS98">
            <v>-30</v>
          </cell>
          <cell r="CU98">
            <v>-20</v>
          </cell>
          <cell r="CX98">
            <v>150</v>
          </cell>
          <cell r="CY98">
            <v>-100</v>
          </cell>
          <cell r="CZ98">
            <v>10</v>
          </cell>
          <cell r="DA98">
            <v>60</v>
          </cell>
          <cell r="DE98">
            <v>10</v>
          </cell>
          <cell r="DF98">
            <v>10</v>
          </cell>
          <cell r="DG98">
            <v>20</v>
          </cell>
        </row>
        <row r="99">
          <cell r="AI99">
            <v>1221.1055276381908</v>
          </cell>
          <cell r="AJ99">
            <v>1221.1055276381908</v>
          </cell>
          <cell r="AK99">
            <v>1221.1055276381908</v>
          </cell>
          <cell r="AL99">
            <v>1221.1055276381908</v>
          </cell>
          <cell r="AP99">
            <v>1221.1055276381908</v>
          </cell>
          <cell r="AQ99">
            <v>1221.1055276381908</v>
          </cell>
          <cell r="AR99">
            <v>1221.1055276381908</v>
          </cell>
          <cell r="AS99">
            <v>1221.1055276381908</v>
          </cell>
          <cell r="AV99">
            <v>1221.1055276381908</v>
          </cell>
          <cell r="AW99">
            <v>1221.1055276381908</v>
          </cell>
          <cell r="AX99">
            <v>1221.1055276381908</v>
          </cell>
          <cell r="AY99">
            <v>1221.1055276381908</v>
          </cell>
          <cell r="BB99">
            <v>1306.22009569378</v>
          </cell>
          <cell r="BC99">
            <v>1148.1481481481483</v>
          </cell>
          <cell r="BD99">
            <v>1221.1055276381908</v>
          </cell>
          <cell r="BE99">
            <v>1234.9477380242147</v>
          </cell>
          <cell r="BH99">
            <v>1054.9450549450551</v>
          </cell>
          <cell r="BI99">
            <v>1097.4025974025974</v>
          </cell>
          <cell r="BJ99">
            <v>1329.4573643410852</v>
          </cell>
          <cell r="BK99">
            <v>1201.7012541721842</v>
          </cell>
          <cell r="BN99">
            <v>1398.7730061349694</v>
          </cell>
          <cell r="BO99">
            <v>1143.8848920863309</v>
          </cell>
          <cell r="BP99">
            <v>1333.3333333333335</v>
          </cell>
          <cell r="BQ99">
            <v>1286.4320184149742</v>
          </cell>
          <cell r="BT99">
            <v>1442.8571428571427</v>
          </cell>
          <cell r="BU99">
            <v>2188.3116883116882</v>
          </cell>
          <cell r="BV99">
            <v>1477.4193548387098</v>
          </cell>
          <cell r="BW99">
            <v>1672.1852144408163</v>
          </cell>
          <cell r="BZ99">
            <v>1926.6666666666667</v>
          </cell>
          <cell r="CA99">
            <v>1709.4594594594596</v>
          </cell>
          <cell r="CB99">
            <v>441.17647058823525</v>
          </cell>
          <cell r="CC99">
            <v>4077.3025967143612</v>
          </cell>
          <cell r="CF99">
            <v>1767.1232876712329</v>
          </cell>
          <cell r="CG99">
            <v>1767.1232876712329</v>
          </cell>
          <cell r="CH99">
            <v>1777.1232876712329</v>
          </cell>
          <cell r="CI99">
            <v>7228.0365296803648</v>
          </cell>
          <cell r="CL99">
            <v>2196.969696969697</v>
          </cell>
          <cell r="CM99">
            <v>2196.969696969697</v>
          </cell>
          <cell r="CN99">
            <v>2187.969696969697</v>
          </cell>
          <cell r="CO99">
            <v>8787.7914438502667</v>
          </cell>
          <cell r="CR99">
            <v>1833.3333333333333</v>
          </cell>
          <cell r="CS99">
            <v>-30</v>
          </cell>
          <cell r="CU99">
            <v>1808.3333333333333</v>
          </cell>
          <cell r="CX99">
            <v>100</v>
          </cell>
          <cell r="CY99">
            <v>-100</v>
          </cell>
          <cell r="CZ99">
            <v>25</v>
          </cell>
          <cell r="DA99">
            <v>105</v>
          </cell>
          <cell r="DE99">
            <v>10</v>
          </cell>
          <cell r="DF99">
            <v>10</v>
          </cell>
          <cell r="DG99">
            <v>40</v>
          </cell>
        </row>
        <row r="100">
          <cell r="AI100">
            <v>568.06805555555547</v>
          </cell>
          <cell r="AJ100">
            <v>568.06805555555547</v>
          </cell>
          <cell r="AK100">
            <v>568.06805555555547</v>
          </cell>
          <cell r="AL100">
            <v>568.06805555555547</v>
          </cell>
          <cell r="AP100">
            <v>568.06805555555547</v>
          </cell>
          <cell r="AQ100">
            <v>568.06805555555547</v>
          </cell>
          <cell r="AR100">
            <v>568.06805555555547</v>
          </cell>
          <cell r="AS100">
            <v>568.06805555555547</v>
          </cell>
          <cell r="AV100">
            <v>568.06805555555547</v>
          </cell>
          <cell r="AW100">
            <v>568.06805555555547</v>
          </cell>
          <cell r="AX100">
            <v>568.06805555555547</v>
          </cell>
          <cell r="AY100">
            <v>568.06805555555547</v>
          </cell>
          <cell r="BB100">
            <v>568.06805555555547</v>
          </cell>
          <cell r="BC100">
            <v>568.06805555555547</v>
          </cell>
          <cell r="BD100">
            <v>568.06805555555547</v>
          </cell>
          <cell r="BE100">
            <v>568.06805555555547</v>
          </cell>
          <cell r="BH100">
            <v>568.06805555555547</v>
          </cell>
          <cell r="BI100">
            <v>568.06805555555547</v>
          </cell>
          <cell r="BJ100">
            <v>568.06805555555547</v>
          </cell>
          <cell r="BK100">
            <v>568.06805555555547</v>
          </cell>
          <cell r="BN100">
            <v>568.06805555555547</v>
          </cell>
          <cell r="BO100">
            <v>568.06805555555547</v>
          </cell>
          <cell r="BP100">
            <v>568.06805555555547</v>
          </cell>
          <cell r="BQ100">
            <v>568.06805555555547</v>
          </cell>
          <cell r="BT100">
            <v>568.06805555555547</v>
          </cell>
          <cell r="BU100">
            <v>568.06805555555547</v>
          </cell>
          <cell r="BV100">
            <v>568.06805555555547</v>
          </cell>
          <cell r="BW100">
            <v>568.06805555555547</v>
          </cell>
          <cell r="BZ100">
            <v>0</v>
          </cell>
          <cell r="CA100">
            <v>0</v>
          </cell>
          <cell r="CB100">
            <v>0</v>
          </cell>
          <cell r="CC100">
            <v>0</v>
          </cell>
          <cell r="CI100">
            <v>0</v>
          </cell>
          <cell r="CO100">
            <v>0</v>
          </cell>
          <cell r="CS100">
            <v>-30</v>
          </cell>
          <cell r="CU100">
            <v>-25</v>
          </cell>
          <cell r="CX100">
            <v>100</v>
          </cell>
          <cell r="CY100">
            <v>-100</v>
          </cell>
          <cell r="CZ100">
            <v>25</v>
          </cell>
          <cell r="DA100">
            <v>105</v>
          </cell>
          <cell r="DE100">
            <v>10</v>
          </cell>
          <cell r="DF100">
            <v>10</v>
          </cell>
          <cell r="DG100">
            <v>40</v>
          </cell>
        </row>
        <row r="101">
          <cell r="AI101">
            <v>934.28055555555557</v>
          </cell>
          <cell r="AJ101">
            <v>934.28055555555557</v>
          </cell>
          <cell r="AK101">
            <v>934.28055555555557</v>
          </cell>
          <cell r="AL101">
            <v>934.28055555555557</v>
          </cell>
          <cell r="AP101">
            <v>934.28055555555557</v>
          </cell>
          <cell r="AQ101">
            <v>934.28055555555557</v>
          </cell>
          <cell r="AR101">
            <v>934.28055555555557</v>
          </cell>
          <cell r="AS101">
            <v>934.28055555555557</v>
          </cell>
          <cell r="AV101">
            <v>934.28055555555557</v>
          </cell>
          <cell r="AW101">
            <v>934.28055555555557</v>
          </cell>
          <cell r="AX101">
            <v>934.28055555555557</v>
          </cell>
          <cell r="AY101">
            <v>934.28055555555557</v>
          </cell>
          <cell r="BB101">
            <v>934.28055555555557</v>
          </cell>
          <cell r="BC101">
            <v>934.28055555555557</v>
          </cell>
          <cell r="BD101">
            <v>934.28055555555557</v>
          </cell>
          <cell r="BE101">
            <v>934.28055555555557</v>
          </cell>
          <cell r="BH101">
            <v>934.28055555555557</v>
          </cell>
          <cell r="BI101">
            <v>934.28055555555557</v>
          </cell>
          <cell r="BJ101">
            <v>934.28055555555557</v>
          </cell>
          <cell r="BK101">
            <v>934.28055555555557</v>
          </cell>
          <cell r="BN101">
            <v>934.28055555555557</v>
          </cell>
          <cell r="BO101">
            <v>934.28055555555557</v>
          </cell>
          <cell r="BP101">
            <v>934.28055555555557</v>
          </cell>
          <cell r="BQ101">
            <v>934.28055555555557</v>
          </cell>
          <cell r="BT101">
            <v>919.28055555555557</v>
          </cell>
          <cell r="BU101">
            <v>934.28055555555557</v>
          </cell>
          <cell r="BV101">
            <v>934.28055555555557</v>
          </cell>
          <cell r="BW101">
            <v>926.78055555555557</v>
          </cell>
          <cell r="BZ101">
            <v>0</v>
          </cell>
          <cell r="CA101">
            <v>0</v>
          </cell>
          <cell r="CB101">
            <v>0</v>
          </cell>
          <cell r="CC101">
            <v>0</v>
          </cell>
          <cell r="CI101">
            <v>0</v>
          </cell>
          <cell r="CO101">
            <v>0</v>
          </cell>
          <cell r="CS101">
            <v>-30</v>
          </cell>
          <cell r="CU101">
            <v>-25</v>
          </cell>
          <cell r="CX101">
            <v>100</v>
          </cell>
          <cell r="CY101">
            <v>-100</v>
          </cell>
          <cell r="CZ101">
            <v>25</v>
          </cell>
          <cell r="DA101">
            <v>105</v>
          </cell>
          <cell r="DE101">
            <v>10</v>
          </cell>
          <cell r="DF101">
            <v>10</v>
          </cell>
          <cell r="DG101">
            <v>40</v>
          </cell>
        </row>
        <row r="102">
          <cell r="AI102">
            <v>409.29059921962096</v>
          </cell>
          <cell r="AJ102">
            <v>450.48559921962101</v>
          </cell>
          <cell r="AK102">
            <v>423.60559921962096</v>
          </cell>
          <cell r="AL102">
            <v>412.94809921962099</v>
          </cell>
          <cell r="AP102">
            <v>450.48559921962101</v>
          </cell>
          <cell r="AQ102">
            <v>423.60559921962096</v>
          </cell>
          <cell r="AR102">
            <v>412.94809921962099</v>
          </cell>
          <cell r="AS102">
            <v>424.08247421962096</v>
          </cell>
          <cell r="AV102">
            <v>421.76309921962098</v>
          </cell>
          <cell r="AW102">
            <v>406.61309921962101</v>
          </cell>
          <cell r="AX102">
            <v>396.46309921962097</v>
          </cell>
          <cell r="AY102">
            <v>397.90059921962097</v>
          </cell>
          <cell r="BB102">
            <v>442.52232142857144</v>
          </cell>
          <cell r="BC102">
            <v>382.39835306227479</v>
          </cell>
          <cell r="BD102">
            <v>345.5964325529543</v>
          </cell>
          <cell r="BE102">
            <v>383.36113039022428</v>
          </cell>
          <cell r="BH102">
            <v>375.73385518590999</v>
          </cell>
          <cell r="BI102">
            <v>365.85365853658533</v>
          </cell>
          <cell r="BJ102">
            <v>353.67762128325506</v>
          </cell>
          <cell r="BK102">
            <v>389.32675495562609</v>
          </cell>
          <cell r="BN102">
            <v>410.3078982597055</v>
          </cell>
          <cell r="BO102">
            <v>426.13636363636368</v>
          </cell>
          <cell r="BP102">
            <v>409.4292803970223</v>
          </cell>
          <cell r="BQ102">
            <v>402.65691016343681</v>
          </cell>
          <cell r="BT102">
            <v>366.30602782071094</v>
          </cell>
          <cell r="BU102">
            <v>360.50156739811911</v>
          </cell>
          <cell r="BV102">
            <v>336.16692426584234</v>
          </cell>
          <cell r="BW102">
            <v>359.46599945560661</v>
          </cell>
          <cell r="BZ102">
            <v>457.57575757575756</v>
          </cell>
          <cell r="CA102">
            <v>433.94715772618093</v>
          </cell>
          <cell r="CB102">
            <v>384.02061855670104</v>
          </cell>
          <cell r="CC102">
            <v>1716.5646606192029</v>
          </cell>
          <cell r="CF102">
            <v>420.37186742118024</v>
          </cell>
          <cell r="CG102">
            <v>440.84400904295404</v>
          </cell>
          <cell r="CH102">
            <v>444.91887275832619</v>
          </cell>
          <cell r="CI102">
            <v>1664.5505908066189</v>
          </cell>
          <cell r="CL102">
            <v>376.30662020905925</v>
          </cell>
          <cell r="CM102">
            <v>376.30662020905925</v>
          </cell>
          <cell r="CN102">
            <v>0</v>
          </cell>
          <cell r="CO102">
            <v>1162.4021079804984</v>
          </cell>
          <cell r="CR102">
            <v>436.44444444444446</v>
          </cell>
          <cell r="CS102">
            <v>0</v>
          </cell>
          <cell r="CT102">
            <v>0</v>
          </cell>
          <cell r="CU102">
            <v>451.44444444444446</v>
          </cell>
          <cell r="CY102">
            <v>-25</v>
          </cell>
          <cell r="CZ102">
            <v>45</v>
          </cell>
          <cell r="DA102">
            <v>100</v>
          </cell>
          <cell r="DE102">
            <v>10</v>
          </cell>
          <cell r="DF102">
            <v>10</v>
          </cell>
          <cell r="DG102">
            <v>55</v>
          </cell>
        </row>
        <row r="103">
          <cell r="CI103">
            <v>0</v>
          </cell>
          <cell r="CO103">
            <v>0</v>
          </cell>
          <cell r="CS103">
            <v>0</v>
          </cell>
          <cell r="CT103">
            <v>0</v>
          </cell>
          <cell r="CU103">
            <v>15</v>
          </cell>
          <cell r="CY103">
            <v>-25</v>
          </cell>
          <cell r="CZ103">
            <v>45</v>
          </cell>
          <cell r="DA103">
            <v>100</v>
          </cell>
          <cell r="DE103">
            <v>10</v>
          </cell>
          <cell r="DF103">
            <v>10</v>
          </cell>
          <cell r="DG103">
            <v>55</v>
          </cell>
        </row>
        <row r="104">
          <cell r="CI104">
            <v>0</v>
          </cell>
          <cell r="CO104">
            <v>0</v>
          </cell>
          <cell r="CS104">
            <v>0</v>
          </cell>
          <cell r="CT104">
            <v>0</v>
          </cell>
          <cell r="CU104">
            <v>15</v>
          </cell>
          <cell r="CY104">
            <v>-25</v>
          </cell>
          <cell r="CZ104">
            <v>45</v>
          </cell>
          <cell r="DA104">
            <v>100</v>
          </cell>
          <cell r="DE104">
            <v>10</v>
          </cell>
          <cell r="DF104">
            <v>10</v>
          </cell>
          <cell r="DG104">
            <v>55</v>
          </cell>
        </row>
        <row r="105">
          <cell r="CI105">
            <v>0</v>
          </cell>
          <cell r="CO105">
            <v>0</v>
          </cell>
          <cell r="CS105">
            <v>0</v>
          </cell>
          <cell r="CT105">
            <v>0</v>
          </cell>
          <cell r="CU105">
            <v>15</v>
          </cell>
          <cell r="CY105">
            <v>-25</v>
          </cell>
          <cell r="CZ105">
            <v>45</v>
          </cell>
          <cell r="DA105">
            <v>100</v>
          </cell>
          <cell r="DE105">
            <v>10</v>
          </cell>
          <cell r="DF105">
            <v>10</v>
          </cell>
          <cell r="DG105">
            <v>55</v>
          </cell>
        </row>
        <row r="106">
          <cell r="CI106">
            <v>0</v>
          </cell>
          <cell r="CO106">
            <v>0</v>
          </cell>
          <cell r="CS106">
            <v>0</v>
          </cell>
          <cell r="CT106">
            <v>0</v>
          </cell>
          <cell r="CU106">
            <v>15</v>
          </cell>
          <cell r="CY106">
            <v>-25</v>
          </cell>
          <cell r="CZ106">
            <v>45</v>
          </cell>
          <cell r="DA106">
            <v>100</v>
          </cell>
          <cell r="DE106">
            <v>10</v>
          </cell>
          <cell r="DF106">
            <v>10</v>
          </cell>
          <cell r="DG106">
            <v>55</v>
          </cell>
        </row>
        <row r="107">
          <cell r="BZ107">
            <v>246.40287769784172</v>
          </cell>
          <cell r="CA107">
            <v>246.26865671641789</v>
          </cell>
          <cell r="CB107">
            <v>242.95010845986982</v>
          </cell>
          <cell r="CC107">
            <v>983.06540565531554</v>
          </cell>
          <cell r="CF107">
            <v>233.89830508474577</v>
          </cell>
          <cell r="CG107">
            <v>238.98305084745763</v>
          </cell>
          <cell r="CH107">
            <v>250</v>
          </cell>
          <cell r="CI107">
            <v>956.35243031236871</v>
          </cell>
          <cell r="CL107">
            <v>243.08588064046577</v>
          </cell>
          <cell r="CM107">
            <v>227.07423580786025</v>
          </cell>
          <cell r="CN107">
            <v>0</v>
          </cell>
          <cell r="CO107">
            <v>715.65929811772048</v>
          </cell>
          <cell r="CS107">
            <v>25</v>
          </cell>
          <cell r="CT107">
            <v>5</v>
          </cell>
          <cell r="CU107">
            <v>35</v>
          </cell>
          <cell r="CX107">
            <v>-45</v>
          </cell>
          <cell r="CZ107">
            <v>20</v>
          </cell>
          <cell r="DA107">
            <v>35</v>
          </cell>
          <cell r="DE107">
            <v>10</v>
          </cell>
          <cell r="DF107">
            <v>10</v>
          </cell>
          <cell r="DG107">
            <v>55</v>
          </cell>
        </row>
        <row r="108">
          <cell r="CC108">
            <v>0</v>
          </cell>
          <cell r="CI108">
            <v>0</v>
          </cell>
          <cell r="CO108">
            <v>0</v>
          </cell>
          <cell r="CS108">
            <v>25</v>
          </cell>
          <cell r="CT108">
            <v>5</v>
          </cell>
          <cell r="CU108">
            <v>35</v>
          </cell>
          <cell r="CX108">
            <v>-45</v>
          </cell>
          <cell r="CZ108">
            <v>20</v>
          </cell>
          <cell r="DA108">
            <v>30</v>
          </cell>
          <cell r="DE108">
            <v>10</v>
          </cell>
          <cell r="DF108">
            <v>10</v>
          </cell>
          <cell r="DG108">
            <v>55</v>
          </cell>
        </row>
        <row r="109">
          <cell r="AI109">
            <v>270.66948245140389</v>
          </cell>
          <cell r="AJ109">
            <v>295.2018574514039</v>
          </cell>
          <cell r="AK109">
            <v>294.08185745140389</v>
          </cell>
          <cell r="AL109">
            <v>281.21935745140388</v>
          </cell>
          <cell r="AP109">
            <v>295.2018574514039</v>
          </cell>
          <cell r="AQ109">
            <v>294.08185745140389</v>
          </cell>
          <cell r="AR109">
            <v>281.21935745140388</v>
          </cell>
          <cell r="AS109">
            <v>285.2931387014039</v>
          </cell>
          <cell r="AV109">
            <v>268.03185745140388</v>
          </cell>
          <cell r="AW109">
            <v>279.03185745140388</v>
          </cell>
          <cell r="AX109">
            <v>266.78185745140388</v>
          </cell>
          <cell r="AY109">
            <v>260.46935745140388</v>
          </cell>
          <cell r="BB109">
            <v>254.58248472505093</v>
          </cell>
          <cell r="BC109">
            <v>251.01214574898785</v>
          </cell>
          <cell r="BD109">
            <v>226.78185745140388</v>
          </cell>
          <cell r="BE109">
            <v>239.88699503258559</v>
          </cell>
          <cell r="BH109">
            <v>255.81395348837208</v>
          </cell>
          <cell r="BI109">
            <v>218.53146853146856</v>
          </cell>
          <cell r="BJ109">
            <v>254.81798715203425</v>
          </cell>
          <cell r="BK109">
            <v>250.13273263484905</v>
          </cell>
          <cell r="BN109">
            <v>294.23459244532802</v>
          </cell>
          <cell r="BO109">
            <v>310.92436974789916</v>
          </cell>
          <cell r="BP109">
            <v>255.90551181102362</v>
          </cell>
          <cell r="BQ109">
            <v>283.33840765768923</v>
          </cell>
          <cell r="BT109">
            <v>232.21757322175733</v>
          </cell>
          <cell r="BU109">
            <v>257.38396624472574</v>
          </cell>
          <cell r="BV109">
            <v>255.50660792951541</v>
          </cell>
          <cell r="BW109">
            <v>245.33666987652256</v>
          </cell>
          <cell r="BZ109">
            <v>246.40287769784172</v>
          </cell>
          <cell r="CA109">
            <v>246.26865671641789</v>
          </cell>
          <cell r="CB109">
            <v>242.95010845986982</v>
          </cell>
          <cell r="CC109">
            <v>983.06540565531554</v>
          </cell>
          <cell r="CF109">
            <v>233.89830508474577</v>
          </cell>
          <cell r="CG109">
            <v>233.89830508474577</v>
          </cell>
          <cell r="CH109">
            <v>223.89830508474577</v>
          </cell>
          <cell r="CI109">
            <v>925.16598963440254</v>
          </cell>
          <cell r="CL109">
            <v>243.08588064046577</v>
          </cell>
          <cell r="CM109">
            <v>275.0858806404658</v>
          </cell>
          <cell r="CN109">
            <v>247.0858806404658</v>
          </cell>
          <cell r="CO109">
            <v>1010.7568235907918</v>
          </cell>
          <cell r="CR109">
            <v>213.09192200557104</v>
          </cell>
          <cell r="CS109">
            <v>25</v>
          </cell>
          <cell r="CT109">
            <v>5</v>
          </cell>
          <cell r="CU109">
            <v>248.09192200557104</v>
          </cell>
          <cell r="CX109">
            <v>-45</v>
          </cell>
          <cell r="CZ109">
            <v>20</v>
          </cell>
          <cell r="DA109">
            <v>30</v>
          </cell>
          <cell r="DE109">
            <v>10</v>
          </cell>
          <cell r="DF109">
            <v>10</v>
          </cell>
          <cell r="DG109">
            <v>55</v>
          </cell>
        </row>
        <row r="110">
          <cell r="AI110">
            <v>198.63006149479654</v>
          </cell>
          <cell r="AJ110">
            <v>215.83006149479652</v>
          </cell>
          <cell r="AK110">
            <v>228.73006149479653</v>
          </cell>
          <cell r="AL110">
            <v>202.93006149479652</v>
          </cell>
          <cell r="AP110">
            <v>215.83006149479655</v>
          </cell>
          <cell r="AQ110">
            <v>228.73006149479656</v>
          </cell>
          <cell r="AR110">
            <v>202.93006149479655</v>
          </cell>
          <cell r="AS110">
            <v>211.53006149479654</v>
          </cell>
          <cell r="AV110">
            <v>191.53506149479659</v>
          </cell>
          <cell r="AW110">
            <v>208.73506149479658</v>
          </cell>
          <cell r="AX110">
            <v>182.93506149479657</v>
          </cell>
          <cell r="AY110">
            <v>191.15881149479657</v>
          </cell>
          <cell r="BB110">
            <v>196.17706237424548</v>
          </cell>
          <cell r="BC110">
            <v>204.87804878048783</v>
          </cell>
          <cell r="BD110">
            <v>167.45506149479661</v>
          </cell>
          <cell r="BE110">
            <v>184.5954918803312</v>
          </cell>
          <cell r="BH110">
            <v>209.25925925925924</v>
          </cell>
          <cell r="BI110">
            <v>220.27972027972029</v>
          </cell>
          <cell r="BJ110">
            <v>140.31007751937983</v>
          </cell>
          <cell r="BK110">
            <v>210.7779297534002</v>
          </cell>
          <cell r="BN110">
            <v>281.56565656565652</v>
          </cell>
          <cell r="BO110">
            <v>308.95522388059698</v>
          </cell>
          <cell r="BP110">
            <v>241.29651860744298</v>
          </cell>
          <cell r="BQ110">
            <v>266.31776733261785</v>
          </cell>
          <cell r="BT110">
            <v>222.35157159487778</v>
          </cell>
          <cell r="BU110">
            <v>274.03846153846155</v>
          </cell>
          <cell r="BV110">
            <v>232.96158612143742</v>
          </cell>
          <cell r="BW110">
            <v>232.6563761512738</v>
          </cell>
          <cell r="BZ110">
            <v>191.02564102564102</v>
          </cell>
          <cell r="CA110">
            <v>192.35668789808918</v>
          </cell>
          <cell r="CB110">
            <v>204.57604306864064</v>
          </cell>
          <cell r="CF110">
            <v>260.62322946175641</v>
          </cell>
          <cell r="CG110">
            <v>252.87356321839081</v>
          </cell>
          <cell r="CH110">
            <v>208.33333333333331</v>
          </cell>
          <cell r="CL110">
            <v>280.93645484949832</v>
          </cell>
          <cell r="CM110">
            <v>280.93645484949832</v>
          </cell>
          <cell r="CN110">
            <v>280.93645484949832</v>
          </cell>
          <cell r="CR110">
            <v>290.71537290715372</v>
          </cell>
        </row>
        <row r="113">
          <cell r="AI113">
            <v>619.09849749582645</v>
          </cell>
          <cell r="AJ113">
            <v>659.09849749582645</v>
          </cell>
          <cell r="AK113">
            <v>679.09849749582645</v>
          </cell>
          <cell r="AL113">
            <v>699.09849749582645</v>
          </cell>
          <cell r="AP113">
            <v>539.09849749582645</v>
          </cell>
          <cell r="AQ113">
            <v>559.09849749582645</v>
          </cell>
          <cell r="AR113">
            <v>579.09849749582645</v>
          </cell>
          <cell r="AS113">
            <v>549.09849749582645</v>
          </cell>
          <cell r="AV113">
            <v>459.09849749582639</v>
          </cell>
          <cell r="AW113">
            <v>479.09849749582639</v>
          </cell>
          <cell r="AX113">
            <v>499.09849749582639</v>
          </cell>
          <cell r="AY113">
            <v>469.09849749582639</v>
          </cell>
          <cell r="BB113">
            <v>546.3510848126233</v>
          </cell>
          <cell r="BC113">
            <v>495.2561669829222</v>
          </cell>
          <cell r="BD113">
            <v>459.09849749582639</v>
          </cell>
          <cell r="BE113">
            <v>542.36393732284296</v>
          </cell>
          <cell r="BH113">
            <v>598.75259875259883</v>
          </cell>
          <cell r="BI113">
            <v>628.46580406654334</v>
          </cell>
          <cell r="BJ113">
            <v>694.34628975265025</v>
          </cell>
          <cell r="BK113">
            <v>622.72019347566527</v>
          </cell>
          <cell r="BN113">
            <v>440.67796610169489</v>
          </cell>
          <cell r="BO113">
            <v>475.93582887700529</v>
          </cell>
          <cell r="BP113">
            <v>515.05016722408027</v>
          </cell>
          <cell r="BQ113">
            <v>465.54892365532635</v>
          </cell>
          <cell r="BT113">
            <v>477.9116465863454</v>
          </cell>
          <cell r="BU113">
            <v>480.24948024948026</v>
          </cell>
          <cell r="BV113">
            <v>432.74853801169587</v>
          </cell>
          <cell r="BW113">
            <v>465.0351085195727</v>
          </cell>
          <cell r="BZ113">
            <v>471.84466019417476</v>
          </cell>
          <cell r="CA113">
            <v>512.14574898785429</v>
          </cell>
          <cell r="CB113">
            <v>524.08477842003856</v>
          </cell>
          <cell r="CC113">
            <v>1988.2513990558123</v>
          </cell>
          <cell r="CF113">
            <v>443.18181818181819</v>
          </cell>
          <cell r="CG113">
            <v>498.95615866388312</v>
          </cell>
          <cell r="CH113">
            <v>493.53448275862064</v>
          </cell>
          <cell r="CI113">
            <v>2070.4331648939942</v>
          </cell>
          <cell r="CL113">
            <v>755.73770491803282</v>
          </cell>
          <cell r="CM113">
            <v>843.28358208955217</v>
          </cell>
          <cell r="CN113">
            <v>0</v>
          </cell>
          <cell r="CO113">
            <v>2264.5560917614048</v>
          </cell>
          <cell r="CR113">
            <v>457.19489981785063</v>
          </cell>
          <cell r="CS113">
            <v>50</v>
          </cell>
          <cell r="CT113">
            <v>70</v>
          </cell>
          <cell r="CU113">
            <v>627.19489981785068</v>
          </cell>
          <cell r="CX113">
            <v>-15</v>
          </cell>
          <cell r="CY113">
            <v>-25</v>
          </cell>
          <cell r="CZ113">
            <v>-10</v>
          </cell>
          <cell r="DA113">
            <v>-85</v>
          </cell>
          <cell r="DD113">
            <v>10</v>
          </cell>
          <cell r="DE113">
            <v>10</v>
          </cell>
          <cell r="DF113">
            <v>-50</v>
          </cell>
          <cell r="DG113">
            <v>-20</v>
          </cell>
        </row>
        <row r="114">
          <cell r="AI114" t="str">
            <v>NA</v>
          </cell>
          <cell r="AJ114" t="str">
            <v>NA</v>
          </cell>
          <cell r="AK114" t="str">
            <v>NA</v>
          </cell>
          <cell r="AL114" t="str">
            <v>NA</v>
          </cell>
          <cell r="AP114" t="str">
            <v>NA</v>
          </cell>
          <cell r="AQ114" t="str">
            <v>NA</v>
          </cell>
          <cell r="AR114" t="str">
            <v>NA</v>
          </cell>
          <cell r="AS114" t="str">
            <v>NA</v>
          </cell>
          <cell r="AV114" t="str">
            <v>NA</v>
          </cell>
          <cell r="AW114" t="str">
            <v>NA</v>
          </cell>
          <cell r="AX114" t="str">
            <v>NA</v>
          </cell>
          <cell r="AY114" t="str">
            <v>NA</v>
          </cell>
          <cell r="BB114" t="str">
            <v>NA</v>
          </cell>
          <cell r="BC114" t="str">
            <v>NA</v>
          </cell>
          <cell r="BD114" t="str">
            <v>NA</v>
          </cell>
          <cell r="BE114" t="str">
            <v>NA</v>
          </cell>
          <cell r="BH114" t="str">
            <v>NA</v>
          </cell>
          <cell r="BI114" t="str">
            <v>NA</v>
          </cell>
          <cell r="BJ114" t="str">
            <v>NA</v>
          </cell>
          <cell r="BK114" t="str">
            <v>NA</v>
          </cell>
          <cell r="BN114" t="str">
            <v>NA</v>
          </cell>
          <cell r="BO114" t="str">
            <v>NA</v>
          </cell>
          <cell r="BP114" t="str">
            <v>NA</v>
          </cell>
          <cell r="BQ114" t="str">
            <v>NA</v>
          </cell>
          <cell r="BT114" t="str">
            <v>NA</v>
          </cell>
          <cell r="BU114" t="str">
            <v>NA</v>
          </cell>
          <cell r="BV114" t="str">
            <v>NA</v>
          </cell>
          <cell r="BW114">
            <v>596.77419354838707</v>
          </cell>
          <cell r="BZ114">
            <v>635.83815028901734</v>
          </cell>
          <cell r="CA114">
            <v>632.53012048192772</v>
          </cell>
          <cell r="CB114">
            <v>605.40540540540542</v>
          </cell>
          <cell r="CC114">
            <v>2430.0236761763508</v>
          </cell>
          <cell r="CF114">
            <v>763.31360946745554</v>
          </cell>
          <cell r="CG114">
            <v>693.33333333333337</v>
          </cell>
          <cell r="CH114">
            <v>622.85714285714289</v>
          </cell>
          <cell r="CI114">
            <v>2886.9114930653395</v>
          </cell>
          <cell r="CL114">
            <v>788.23529411764696</v>
          </cell>
          <cell r="CM114">
            <v>809.81595092024531</v>
          </cell>
          <cell r="CN114">
            <v>0</v>
          </cell>
          <cell r="CO114">
            <v>2248.0512450378919</v>
          </cell>
          <cell r="CR114">
            <v>549.01960784313724</v>
          </cell>
          <cell r="CS114">
            <v>20</v>
          </cell>
          <cell r="CT114">
            <v>49</v>
          </cell>
          <cell r="CU114">
            <v>602.01960784313724</v>
          </cell>
          <cell r="CX114">
            <v>20</v>
          </cell>
          <cell r="CY114">
            <v>-10</v>
          </cell>
          <cell r="CZ114">
            <v>-10</v>
          </cell>
          <cell r="DA114">
            <v>0</v>
          </cell>
          <cell r="DD114">
            <v>-20</v>
          </cell>
          <cell r="DG114">
            <v>-45</v>
          </cell>
        </row>
        <row r="115">
          <cell r="AI115">
            <v>857.70538243626072</v>
          </cell>
          <cell r="AJ115">
            <v>887.70538243626072</v>
          </cell>
          <cell r="AK115">
            <v>917.70538243626072</v>
          </cell>
          <cell r="AL115">
            <v>947.70538243626072</v>
          </cell>
          <cell r="AP115">
            <v>807.70538243626072</v>
          </cell>
          <cell r="AQ115">
            <v>817.70538243626072</v>
          </cell>
          <cell r="AR115">
            <v>827.70538243626072</v>
          </cell>
          <cell r="AS115">
            <v>812.70538243626072</v>
          </cell>
          <cell r="AV115">
            <v>767.70538243626072</v>
          </cell>
          <cell r="AW115">
            <v>777.70538243626072</v>
          </cell>
          <cell r="AX115">
            <v>787.70538243626072</v>
          </cell>
          <cell r="AY115">
            <v>772.70538243626072</v>
          </cell>
          <cell r="BB115">
            <v>609.54446854663775</v>
          </cell>
          <cell r="BC115">
            <v>1036.6666666666667</v>
          </cell>
          <cell r="BD115">
            <v>767.70538243626072</v>
          </cell>
          <cell r="BE115">
            <v>808.31373501035557</v>
          </cell>
          <cell r="BH115">
            <v>755.31914893617022</v>
          </cell>
          <cell r="BI115">
            <v>762.25490196078431</v>
          </cell>
          <cell r="BJ115">
            <v>813.39712918660291</v>
          </cell>
          <cell r="BK115">
            <v>764.26734282450684</v>
          </cell>
          <cell r="BN115">
            <v>650.70422535211276</v>
          </cell>
          <cell r="BO115">
            <v>708.33333333333337</v>
          </cell>
          <cell r="BP115">
            <v>754.01069518716577</v>
          </cell>
          <cell r="BQ115">
            <v>691.33483974847638</v>
          </cell>
          <cell r="BT115">
            <v>764.25855513307977</v>
          </cell>
          <cell r="BU115">
            <v>723.54948805460754</v>
          </cell>
          <cell r="BV115">
            <v>676.88022284122565</v>
          </cell>
          <cell r="BW115">
            <v>741.36003643204026</v>
          </cell>
          <cell r="BZ115">
            <v>712.23021582733804</v>
          </cell>
          <cell r="CA115">
            <v>749.14089347079039</v>
          </cell>
          <cell r="CB115">
            <v>798.53479853479848</v>
          </cell>
          <cell r="CC115">
            <v>2944.1164341487161</v>
          </cell>
          <cell r="CF115">
            <v>800.81300813008136</v>
          </cell>
          <cell r="CG115">
            <v>762.09677419354841</v>
          </cell>
          <cell r="CH115">
            <v>760.29962546816478</v>
          </cell>
          <cell r="CI115">
            <v>3193.1281069787865</v>
          </cell>
          <cell r="CL115">
            <v>1011.9047619047619</v>
          </cell>
          <cell r="CM115">
            <v>1078.5123966942149</v>
          </cell>
          <cell r="CN115">
            <v>0</v>
          </cell>
          <cell r="CO115">
            <v>2948.0950612206998</v>
          </cell>
          <cell r="CR115">
            <v>622.04724409448818</v>
          </cell>
          <cell r="CS115">
            <v>45</v>
          </cell>
          <cell r="CT115">
            <v>90</v>
          </cell>
          <cell r="CU115">
            <v>707.04724409448818</v>
          </cell>
          <cell r="CX115">
            <v>20</v>
          </cell>
          <cell r="CY115">
            <v>50</v>
          </cell>
          <cell r="CZ115">
            <v>0</v>
          </cell>
          <cell r="DA115">
            <v>65</v>
          </cell>
          <cell r="DE115">
            <v>-10</v>
          </cell>
          <cell r="DF115">
            <v>-30</v>
          </cell>
          <cell r="DG115">
            <v>-65</v>
          </cell>
        </row>
        <row r="116">
          <cell r="AI116">
            <v>46.708947548851562</v>
          </cell>
          <cell r="AJ116">
            <v>46.708947548851562</v>
          </cell>
          <cell r="AK116">
            <v>46.708947548851562</v>
          </cell>
          <cell r="AL116">
            <v>46.708947548851562</v>
          </cell>
          <cell r="AP116">
            <v>46.708947548851562</v>
          </cell>
          <cell r="AQ116">
            <v>46.708947548851562</v>
          </cell>
          <cell r="AR116">
            <v>46.708947548851562</v>
          </cell>
          <cell r="AS116">
            <v>46.708947548851562</v>
          </cell>
          <cell r="AV116">
            <v>46.708947548851562</v>
          </cell>
          <cell r="AW116">
            <v>46.708947548851562</v>
          </cell>
          <cell r="AX116">
            <v>46.708947548851562</v>
          </cell>
          <cell r="AY116">
            <v>46.708947548851562</v>
          </cell>
          <cell r="BB116">
            <v>53.475033738191634</v>
          </cell>
          <cell r="BC116">
            <v>44.147458517906749</v>
          </cell>
          <cell r="BD116">
            <v>46.708947548851562</v>
          </cell>
          <cell r="BE116">
            <v>48.257800849582644</v>
          </cell>
          <cell r="BH116">
            <v>46.934650797215362</v>
          </cell>
          <cell r="BI116">
            <v>46.996790463090328</v>
          </cell>
          <cell r="BJ116">
            <v>49.201836868576429</v>
          </cell>
          <cell r="BK116">
            <v>46.525141524884653</v>
          </cell>
          <cell r="BN116">
            <v>43.101940898758521</v>
          </cell>
          <cell r="BO116">
            <v>43.693176802895223</v>
          </cell>
          <cell r="BP116">
            <v>44.740599714421705</v>
          </cell>
          <cell r="BQ116">
            <v>43.077448705954055</v>
          </cell>
          <cell r="BT116">
            <v>43.753798072749369</v>
          </cell>
          <cell r="BU116">
            <v>42.747401717126074</v>
          </cell>
          <cell r="BV116">
            <v>41.342232109751578</v>
          </cell>
          <cell r="BW116">
            <v>42.736917277551584</v>
          </cell>
          <cell r="BZ116">
            <v>39.0893470790378</v>
          </cell>
          <cell r="CA116">
            <v>38.998211091234346</v>
          </cell>
          <cell r="CB116">
            <v>41.173730787144855</v>
          </cell>
          <cell r="CC116">
            <v>160.16332492929683</v>
          </cell>
          <cell r="CF116">
            <v>46.826126954921804</v>
          </cell>
          <cell r="CG116">
            <v>42.274186153140761</v>
          </cell>
          <cell r="CH116">
            <v>41.215574548907888</v>
          </cell>
          <cell r="CI116">
            <v>181.93329979754552</v>
          </cell>
          <cell r="CL116">
            <v>951.97255574614076</v>
          </cell>
          <cell r="CM116">
            <v>951.97255574614076</v>
          </cell>
          <cell r="CN116">
            <v>941.97255574614076</v>
          </cell>
          <cell r="CO116">
            <v>3648.5277814309179</v>
          </cell>
          <cell r="CR116">
            <v>729.86577181208054</v>
          </cell>
          <cell r="CS116">
            <v>30</v>
          </cell>
          <cell r="CT116">
            <v>40</v>
          </cell>
          <cell r="CU116">
            <v>1497.7456304693244</v>
          </cell>
          <cell r="CX116">
            <v>-20</v>
          </cell>
          <cell r="CY116">
            <v>-10</v>
          </cell>
          <cell r="CZ116">
            <v>2</v>
          </cell>
          <cell r="DA116">
            <v>-34</v>
          </cell>
          <cell r="DD116">
            <v>0</v>
          </cell>
          <cell r="DF116">
            <v>-5</v>
          </cell>
          <cell r="DG116">
            <v>-5</v>
          </cell>
        </row>
        <row r="117">
          <cell r="BN117">
            <v>416.24365482233503</v>
          </cell>
          <cell r="BO117">
            <v>486.33879781420762</v>
          </cell>
          <cell r="BP117">
            <v>462.68656716417911</v>
          </cell>
        </row>
        <row r="121">
          <cell r="CB121">
            <v>5.5785115138255792E-2</v>
          </cell>
        </row>
        <row r="125">
          <cell r="AK125" t="str">
            <v>2004E</v>
          </cell>
          <cell r="AQ125" t="str">
            <v>2003E</v>
          </cell>
          <cell r="AW125" t="str">
            <v>2002E</v>
          </cell>
          <cell r="BC125">
            <v>2001</v>
          </cell>
          <cell r="BI125">
            <v>2000</v>
          </cell>
          <cell r="BO125">
            <v>1999</v>
          </cell>
          <cell r="BU125">
            <v>1998</v>
          </cell>
          <cell r="CA125">
            <v>1997</v>
          </cell>
          <cell r="CG125">
            <v>1996</v>
          </cell>
          <cell r="CM125">
            <v>1995</v>
          </cell>
          <cell r="CS125">
            <v>1994</v>
          </cell>
          <cell r="CY125">
            <v>1993</v>
          </cell>
          <cell r="DE125">
            <v>1992</v>
          </cell>
        </row>
        <row r="126">
          <cell r="AI126" t="str">
            <v>1QTR</v>
          </cell>
          <cell r="AJ126" t="str">
            <v>2QTR</v>
          </cell>
          <cell r="AK126" t="str">
            <v>3QTR</v>
          </cell>
          <cell r="AL126" t="str">
            <v>4QTR</v>
          </cell>
          <cell r="AP126" t="str">
            <v>2QTR</v>
          </cell>
          <cell r="AQ126" t="str">
            <v>3QTR</v>
          </cell>
          <cell r="AR126" t="str">
            <v>4QTR</v>
          </cell>
          <cell r="AS126" t="str">
            <v>YEAR</v>
          </cell>
          <cell r="AV126" t="str">
            <v>2QTR</v>
          </cell>
          <cell r="AW126" t="str">
            <v>3QTR</v>
          </cell>
          <cell r="AX126" t="str">
            <v>4QTR</v>
          </cell>
          <cell r="AY126" t="str">
            <v>YEAR</v>
          </cell>
          <cell r="BB126" t="str">
            <v>2QTR</v>
          </cell>
          <cell r="BC126" t="str">
            <v>3QTR</v>
          </cell>
          <cell r="BD126" t="str">
            <v>4QTR</v>
          </cell>
          <cell r="BE126" t="str">
            <v>YEAR</v>
          </cell>
          <cell r="BH126" t="str">
            <v>2QTR</v>
          </cell>
          <cell r="BI126" t="str">
            <v>3QTR</v>
          </cell>
          <cell r="BJ126" t="str">
            <v>4QTR</v>
          </cell>
          <cell r="BK126" t="str">
            <v>YEAR</v>
          </cell>
          <cell r="BN126" t="str">
            <v>2QTR</v>
          </cell>
          <cell r="BO126" t="str">
            <v>3QTR</v>
          </cell>
          <cell r="BP126" t="str">
            <v>4QTR</v>
          </cell>
          <cell r="BQ126" t="str">
            <v>YEAR</v>
          </cell>
          <cell r="BT126" t="str">
            <v>2QTR</v>
          </cell>
          <cell r="BU126" t="str">
            <v>3QTR</v>
          </cell>
          <cell r="BV126" t="str">
            <v>4QTR</v>
          </cell>
          <cell r="BW126" t="str">
            <v>YEAR</v>
          </cell>
          <cell r="BZ126" t="str">
            <v>2QTR</v>
          </cell>
          <cell r="CA126" t="str">
            <v>3QTR</v>
          </cell>
          <cell r="CB126" t="str">
            <v>4QTR</v>
          </cell>
          <cell r="CC126" t="str">
            <v>YEAR</v>
          </cell>
          <cell r="CF126" t="str">
            <v>2QTR</v>
          </cell>
          <cell r="CG126" t="str">
            <v>3QTR</v>
          </cell>
          <cell r="CH126" t="str">
            <v>4QTR</v>
          </cell>
          <cell r="CI126" t="str">
            <v>YEAR</v>
          </cell>
          <cell r="CL126" t="str">
            <v>2QTR</v>
          </cell>
          <cell r="CM126" t="str">
            <v>3QTR</v>
          </cell>
          <cell r="CN126" t="str">
            <v>4QTR</v>
          </cell>
          <cell r="CO126" t="str">
            <v>YEAR</v>
          </cell>
          <cell r="CR126" t="str">
            <v>2QTR</v>
          </cell>
          <cell r="CS126" t="str">
            <v>3QTR</v>
          </cell>
          <cell r="CT126" t="str">
            <v>4QTR</v>
          </cell>
          <cell r="CU126" t="str">
            <v>YEAR</v>
          </cell>
          <cell r="CX126" t="str">
            <v>2QTR</v>
          </cell>
          <cell r="CY126" t="str">
            <v>3QTR</v>
          </cell>
          <cell r="CZ126" t="str">
            <v>4QTR</v>
          </cell>
          <cell r="DA126" t="str">
            <v>YEAR</v>
          </cell>
          <cell r="DD126" t="str">
            <v>2QTR</v>
          </cell>
          <cell r="DE126" t="str">
            <v>3QTR</v>
          </cell>
          <cell r="DF126" t="str">
            <v>4QTR</v>
          </cell>
          <cell r="DG126" t="str">
            <v>YEAR</v>
          </cell>
        </row>
        <row r="127">
          <cell r="BQ127">
            <v>0</v>
          </cell>
          <cell r="BW127">
            <v>0</v>
          </cell>
          <cell r="CC127">
            <v>5</v>
          </cell>
          <cell r="CI127">
            <v>0</v>
          </cell>
          <cell r="CO127">
            <v>0</v>
          </cell>
          <cell r="CR127">
            <v>5</v>
          </cell>
          <cell r="CS127">
            <v>-30</v>
          </cell>
          <cell r="CU127">
            <v>-20</v>
          </cell>
          <cell r="CX127">
            <v>150</v>
          </cell>
          <cell r="CY127">
            <v>-100</v>
          </cell>
          <cell r="CZ127">
            <v>10</v>
          </cell>
          <cell r="DA127">
            <v>60</v>
          </cell>
          <cell r="DE127">
            <v>10</v>
          </cell>
          <cell r="DF127">
            <v>10</v>
          </cell>
          <cell r="DG127">
            <v>20</v>
          </cell>
        </row>
        <row r="128">
          <cell r="BQ128">
            <v>0</v>
          </cell>
          <cell r="BW128">
            <v>0</v>
          </cell>
          <cell r="CC128">
            <v>0</v>
          </cell>
          <cell r="CH128">
            <v>10</v>
          </cell>
          <cell r="CI128">
            <v>10</v>
          </cell>
          <cell r="CL128">
            <v>-8.9126559714791256</v>
          </cell>
          <cell r="CN128">
            <v>-9</v>
          </cell>
          <cell r="CO128">
            <v>-17.912655971479126</v>
          </cell>
          <cell r="CR128">
            <v>5</v>
          </cell>
          <cell r="CS128">
            <v>-30</v>
          </cell>
          <cell r="CU128">
            <v>-20</v>
          </cell>
          <cell r="CX128">
            <v>100</v>
          </cell>
          <cell r="CY128">
            <v>-100</v>
          </cell>
          <cell r="CZ128">
            <v>25</v>
          </cell>
          <cell r="DA128">
            <v>105</v>
          </cell>
          <cell r="DE128">
            <v>10</v>
          </cell>
          <cell r="DF128">
            <v>10</v>
          </cell>
          <cell r="DG128">
            <v>40</v>
          </cell>
        </row>
        <row r="129">
          <cell r="BQ129">
            <v>0</v>
          </cell>
          <cell r="BW129">
            <v>0</v>
          </cell>
          <cell r="CC129">
            <v>0</v>
          </cell>
          <cell r="CH129">
            <v>10</v>
          </cell>
          <cell r="CI129">
            <v>27.333333333333371</v>
          </cell>
          <cell r="CN129">
            <v>-9</v>
          </cell>
          <cell r="CO129">
            <v>-18.333333333333314</v>
          </cell>
          <cell r="CR129">
            <v>5</v>
          </cell>
          <cell r="CS129">
            <v>-30</v>
          </cell>
          <cell r="CU129">
            <v>-20</v>
          </cell>
          <cell r="CX129">
            <v>100</v>
          </cell>
          <cell r="CY129">
            <v>-100</v>
          </cell>
          <cell r="CZ129">
            <v>25</v>
          </cell>
          <cell r="DA129">
            <v>105</v>
          </cell>
          <cell r="DE129">
            <v>10</v>
          </cell>
          <cell r="DF129">
            <v>10</v>
          </cell>
          <cell r="DG129">
            <v>40</v>
          </cell>
        </row>
        <row r="130">
          <cell r="BQ130">
            <v>0</v>
          </cell>
          <cell r="BT130">
            <v>0</v>
          </cell>
          <cell r="BU130">
            <v>15</v>
          </cell>
          <cell r="BW130">
            <v>15</v>
          </cell>
          <cell r="CA130">
            <v>-15</v>
          </cell>
          <cell r="CC130">
            <v>-15</v>
          </cell>
          <cell r="CH130">
            <v>10</v>
          </cell>
          <cell r="CI130">
            <v>27.333333333333371</v>
          </cell>
          <cell r="CN130">
            <v>-9</v>
          </cell>
          <cell r="CO130">
            <v>-18.333333333333314</v>
          </cell>
          <cell r="CR130">
            <v>5</v>
          </cell>
          <cell r="CS130">
            <v>-30</v>
          </cell>
          <cell r="CU130">
            <v>-20</v>
          </cell>
          <cell r="CX130">
            <v>100</v>
          </cell>
          <cell r="CY130">
            <v>-100</v>
          </cell>
          <cell r="CZ130">
            <v>25</v>
          </cell>
          <cell r="DA130">
            <v>105</v>
          </cell>
          <cell r="DE130">
            <v>10</v>
          </cell>
          <cell r="DF130">
            <v>10</v>
          </cell>
          <cell r="DG130">
            <v>40</v>
          </cell>
        </row>
        <row r="131">
          <cell r="AI131">
            <v>-3.6575000000000273</v>
          </cell>
          <cell r="AJ131">
            <v>41.19500000000005</v>
          </cell>
          <cell r="AK131">
            <v>-26.880000000000052</v>
          </cell>
          <cell r="AL131">
            <v>-10.65749999999997</v>
          </cell>
          <cell r="AP131">
            <v>41.19500000000005</v>
          </cell>
          <cell r="AQ131">
            <v>-26.880000000000052</v>
          </cell>
          <cell r="AR131">
            <v>-10.65749999999997</v>
          </cell>
          <cell r="AS131">
            <v>16.485000000000014</v>
          </cell>
          <cell r="AV131">
            <v>55</v>
          </cell>
          <cell r="AW131">
            <v>-15.149999999999977</v>
          </cell>
          <cell r="AX131">
            <v>-10.150000000000034</v>
          </cell>
          <cell r="AY131">
            <v>50.866666666666674</v>
          </cell>
          <cell r="BB131">
            <v>81.783333333333303</v>
          </cell>
          <cell r="BC131">
            <v>-10.116666666666674</v>
          </cell>
          <cell r="BD131">
            <v>-64</v>
          </cell>
          <cell r="BE131">
            <v>13.616666666666674</v>
          </cell>
          <cell r="BH131">
            <v>-19.549999999999955</v>
          </cell>
          <cell r="BI131">
            <v>-37.78333333333336</v>
          </cell>
          <cell r="BJ131">
            <v>-13.150000000000034</v>
          </cell>
          <cell r="BK131">
            <v>-62.016666666666708</v>
          </cell>
          <cell r="BN131">
            <v>39.400000000000034</v>
          </cell>
          <cell r="BO131">
            <v>1.783333333333303</v>
          </cell>
          <cell r="BP131">
            <v>-49.449999999999989</v>
          </cell>
          <cell r="BQ131">
            <v>21.733333333333348</v>
          </cell>
          <cell r="BT131">
            <v>-26.244444444444412</v>
          </cell>
          <cell r="BU131">
            <v>1.2944444444444798</v>
          </cell>
          <cell r="BV131">
            <v>-3</v>
          </cell>
          <cell r="BW131">
            <v>-0.1166666666666174</v>
          </cell>
          <cell r="BZ131">
            <v>16.554630815194116</v>
          </cell>
          <cell r="CA131">
            <v>-23.628599849576631</v>
          </cell>
          <cell r="CB131">
            <v>-49.926539169479895</v>
          </cell>
          <cell r="CC131">
            <v>-54.00050820386241</v>
          </cell>
          <cell r="CF131">
            <v>45</v>
          </cell>
          <cell r="CH131">
            <v>20</v>
          </cell>
          <cell r="CI131">
            <v>65</v>
          </cell>
          <cell r="CL131">
            <v>-33.482247353320759</v>
          </cell>
          <cell r="CN131">
            <v>-9</v>
          </cell>
          <cell r="CO131">
            <v>-72.482247353320759</v>
          </cell>
          <cell r="CS131">
            <v>0</v>
          </cell>
          <cell r="CT131">
            <v>0</v>
          </cell>
          <cell r="CU131">
            <v>15</v>
          </cell>
          <cell r="CY131">
            <v>-25</v>
          </cell>
          <cell r="CZ131">
            <v>45</v>
          </cell>
          <cell r="DA131">
            <v>100</v>
          </cell>
          <cell r="DE131">
            <v>10</v>
          </cell>
          <cell r="DF131">
            <v>10</v>
          </cell>
          <cell r="DG131">
            <v>55</v>
          </cell>
        </row>
        <row r="132">
          <cell r="BQ132">
            <v>0</v>
          </cell>
          <cell r="BW132">
            <v>0</v>
          </cell>
          <cell r="BZ132">
            <v>18</v>
          </cell>
          <cell r="CC132">
            <v>18</v>
          </cell>
          <cell r="CF132">
            <v>45</v>
          </cell>
          <cell r="CH132">
            <v>10</v>
          </cell>
          <cell r="CI132">
            <v>55</v>
          </cell>
          <cell r="CN132">
            <v>-9</v>
          </cell>
          <cell r="CO132">
            <v>-39</v>
          </cell>
          <cell r="CR132">
            <v>7</v>
          </cell>
          <cell r="CS132">
            <v>5</v>
          </cell>
          <cell r="CT132">
            <v>-5</v>
          </cell>
          <cell r="CU132">
            <v>22</v>
          </cell>
          <cell r="CY132">
            <v>-25</v>
          </cell>
          <cell r="CZ132">
            <v>45</v>
          </cell>
          <cell r="DA132">
            <v>100</v>
          </cell>
          <cell r="DE132">
            <v>10</v>
          </cell>
          <cell r="DF132">
            <v>10</v>
          </cell>
          <cell r="DG132">
            <v>55</v>
          </cell>
        </row>
        <row r="133">
          <cell r="BQ133">
            <v>0</v>
          </cell>
          <cell r="BW133">
            <v>0</v>
          </cell>
          <cell r="BZ133">
            <v>18</v>
          </cell>
          <cell r="CC133">
            <v>18</v>
          </cell>
          <cell r="CF133">
            <v>45</v>
          </cell>
          <cell r="CH133">
            <v>20</v>
          </cell>
          <cell r="CI133">
            <v>65</v>
          </cell>
          <cell r="CN133">
            <v>-9</v>
          </cell>
          <cell r="CO133">
            <v>-39</v>
          </cell>
          <cell r="CR133">
            <v>0</v>
          </cell>
          <cell r="CS133">
            <v>0</v>
          </cell>
          <cell r="CT133">
            <v>0</v>
          </cell>
          <cell r="CU133">
            <v>15</v>
          </cell>
          <cell r="CY133">
            <v>-25</v>
          </cell>
          <cell r="CZ133">
            <v>45</v>
          </cell>
          <cell r="DA133">
            <v>100</v>
          </cell>
          <cell r="DE133">
            <v>10</v>
          </cell>
          <cell r="DF133">
            <v>10</v>
          </cell>
          <cell r="DG133">
            <v>55</v>
          </cell>
        </row>
        <row r="134">
          <cell r="BQ134">
            <v>0</v>
          </cell>
          <cell r="BW134">
            <v>0</v>
          </cell>
          <cell r="BZ134">
            <v>18</v>
          </cell>
          <cell r="CC134">
            <v>18</v>
          </cell>
          <cell r="CF134">
            <v>45</v>
          </cell>
          <cell r="CH134">
            <v>10</v>
          </cell>
          <cell r="CI134">
            <v>55</v>
          </cell>
          <cell r="CN134">
            <v>-9</v>
          </cell>
          <cell r="CO134">
            <v>-39</v>
          </cell>
          <cell r="CR134">
            <v>0</v>
          </cell>
          <cell r="CS134">
            <v>0</v>
          </cell>
          <cell r="CT134">
            <v>0</v>
          </cell>
          <cell r="CU134">
            <v>15</v>
          </cell>
          <cell r="CY134">
            <v>-25</v>
          </cell>
          <cell r="CZ134">
            <v>45</v>
          </cell>
          <cell r="DA134">
            <v>100</v>
          </cell>
          <cell r="DE134">
            <v>10</v>
          </cell>
          <cell r="DF134">
            <v>10</v>
          </cell>
          <cell r="DG134">
            <v>55</v>
          </cell>
        </row>
        <row r="135">
          <cell r="BQ135">
            <v>0</v>
          </cell>
          <cell r="BW135">
            <v>0</v>
          </cell>
          <cell r="BZ135">
            <v>18</v>
          </cell>
          <cell r="CC135">
            <v>18</v>
          </cell>
          <cell r="CF135">
            <v>45</v>
          </cell>
          <cell r="CH135">
            <v>20</v>
          </cell>
          <cell r="CI135">
            <v>65</v>
          </cell>
          <cell r="CN135">
            <v>-9</v>
          </cell>
          <cell r="CO135">
            <v>-39</v>
          </cell>
          <cell r="CR135">
            <v>0</v>
          </cell>
          <cell r="CS135">
            <v>0</v>
          </cell>
          <cell r="CT135">
            <v>0</v>
          </cell>
          <cell r="CU135">
            <v>15</v>
          </cell>
          <cell r="CY135">
            <v>-25</v>
          </cell>
          <cell r="CZ135">
            <v>45</v>
          </cell>
          <cell r="DA135">
            <v>100</v>
          </cell>
          <cell r="DE135">
            <v>10</v>
          </cell>
          <cell r="DF135">
            <v>10</v>
          </cell>
          <cell r="DG135">
            <v>55</v>
          </cell>
        </row>
        <row r="136">
          <cell r="AI136">
            <v>-10.549874999999986</v>
          </cell>
          <cell r="AJ136">
            <v>24.532375000000002</v>
          </cell>
          <cell r="AK136">
            <v>-1.1200000000000045</v>
          </cell>
          <cell r="AL136">
            <v>-12.862500000000011</v>
          </cell>
          <cell r="AP136">
            <v>24.532375000000002</v>
          </cell>
          <cell r="AQ136">
            <v>-1.1200000000000045</v>
          </cell>
          <cell r="AR136">
            <v>-12.862500000000011</v>
          </cell>
          <cell r="AS136">
            <v>14.4375</v>
          </cell>
          <cell r="AV136">
            <v>40</v>
          </cell>
          <cell r="AW136">
            <v>11</v>
          </cell>
          <cell r="AX136">
            <v>-12.25</v>
          </cell>
          <cell r="AY136">
            <v>40</v>
          </cell>
          <cell r="BB136">
            <v>59.716666666666669</v>
          </cell>
          <cell r="BC136">
            <v>-12.733333333333348</v>
          </cell>
          <cell r="BD136">
            <v>-20</v>
          </cell>
          <cell r="BE136">
            <v>26.416666666666657</v>
          </cell>
          <cell r="BH136">
            <v>-13</v>
          </cell>
          <cell r="BI136">
            <v>-25</v>
          </cell>
          <cell r="BJ136">
            <v>-12.25</v>
          </cell>
          <cell r="BK136">
            <v>-47.433333333333337</v>
          </cell>
          <cell r="BN136">
            <v>25.133333333333383</v>
          </cell>
          <cell r="BO136">
            <v>16.766666666666652</v>
          </cell>
          <cell r="BP136">
            <v>-77.633333333333326</v>
          </cell>
          <cell r="BQ136">
            <v>-17.96666666666664</v>
          </cell>
          <cell r="BT136">
            <v>-5.0666666666666629</v>
          </cell>
          <cell r="BU136">
            <v>25</v>
          </cell>
          <cell r="BV136">
            <v>-20</v>
          </cell>
          <cell r="BW136">
            <v>-7.4000000000000341</v>
          </cell>
          <cell r="BZ136">
            <v>0</v>
          </cell>
          <cell r="CA136">
            <v>0</v>
          </cell>
          <cell r="CB136">
            <v>-5</v>
          </cell>
          <cell r="CC136">
            <v>-10</v>
          </cell>
          <cell r="CI136">
            <v>0</v>
          </cell>
          <cell r="CO136">
            <v>0</v>
          </cell>
          <cell r="CR136">
            <v>0</v>
          </cell>
          <cell r="CS136">
            <v>25</v>
          </cell>
          <cell r="CT136">
            <v>5</v>
          </cell>
          <cell r="CU136">
            <v>35</v>
          </cell>
          <cell r="CX136">
            <v>-45</v>
          </cell>
          <cell r="CZ136">
            <v>20</v>
          </cell>
          <cell r="DA136">
            <v>35</v>
          </cell>
          <cell r="DE136">
            <v>10</v>
          </cell>
          <cell r="DF136">
            <v>10</v>
          </cell>
          <cell r="DG136">
            <v>55</v>
          </cell>
        </row>
        <row r="137">
          <cell r="AI137">
            <v>-10.549874999999986</v>
          </cell>
          <cell r="AJ137">
            <v>24.532375000000002</v>
          </cell>
          <cell r="AK137">
            <v>-1.1200000000000045</v>
          </cell>
          <cell r="AL137">
            <v>-12.862500000000011</v>
          </cell>
          <cell r="AP137">
            <v>24.532375000000002</v>
          </cell>
          <cell r="AQ137">
            <v>-1.1200000000000045</v>
          </cell>
          <cell r="AR137">
            <v>-12.862500000000011</v>
          </cell>
          <cell r="AS137">
            <v>14.4375</v>
          </cell>
          <cell r="AV137">
            <v>40</v>
          </cell>
          <cell r="AW137">
            <v>11</v>
          </cell>
          <cell r="AX137">
            <v>-12.25</v>
          </cell>
          <cell r="AY137">
            <v>40</v>
          </cell>
          <cell r="BB137">
            <v>59.716666666666669</v>
          </cell>
          <cell r="BC137">
            <v>-12.733333333333348</v>
          </cell>
          <cell r="BD137">
            <v>-20</v>
          </cell>
          <cell r="BE137">
            <v>26.416666666666657</v>
          </cell>
          <cell r="BH137">
            <v>-13</v>
          </cell>
          <cell r="BI137">
            <v>-25</v>
          </cell>
          <cell r="BJ137">
            <v>-12.25</v>
          </cell>
          <cell r="BK137">
            <v>-47.433333333333337</v>
          </cell>
          <cell r="BN137">
            <v>25.133333333333383</v>
          </cell>
          <cell r="BO137">
            <v>16.766666666666652</v>
          </cell>
          <cell r="BP137">
            <v>-77.633333333333326</v>
          </cell>
          <cell r="BQ137">
            <v>-17.96666666666664</v>
          </cell>
          <cell r="BT137">
            <v>0</v>
          </cell>
          <cell r="BW137">
            <v>0</v>
          </cell>
          <cell r="CA137">
            <v>0</v>
          </cell>
          <cell r="CB137">
            <v>9</v>
          </cell>
          <cell r="CC137">
            <v>-1</v>
          </cell>
          <cell r="CG137">
            <v>0</v>
          </cell>
          <cell r="CH137">
            <v>-10</v>
          </cell>
          <cell r="CI137">
            <v>-20</v>
          </cell>
          <cell r="CM137">
            <v>32</v>
          </cell>
          <cell r="CN137">
            <v>-28</v>
          </cell>
          <cell r="CO137">
            <v>-26</v>
          </cell>
          <cell r="CR137">
            <v>0</v>
          </cell>
          <cell r="CS137">
            <v>25</v>
          </cell>
          <cell r="CT137">
            <v>5</v>
          </cell>
          <cell r="CU137">
            <v>35</v>
          </cell>
          <cell r="CX137">
            <v>-45</v>
          </cell>
          <cell r="CZ137">
            <v>20</v>
          </cell>
          <cell r="DA137">
            <v>30</v>
          </cell>
          <cell r="DE137">
            <v>10</v>
          </cell>
          <cell r="DF137">
            <v>10</v>
          </cell>
          <cell r="DG137">
            <v>55</v>
          </cell>
        </row>
        <row r="138">
          <cell r="BQ138">
            <v>0</v>
          </cell>
          <cell r="BW138">
            <v>0</v>
          </cell>
          <cell r="BZ138">
            <v>0</v>
          </cell>
          <cell r="CA138">
            <v>0</v>
          </cell>
          <cell r="CB138">
            <v>9</v>
          </cell>
          <cell r="CC138">
            <v>-1</v>
          </cell>
          <cell r="CF138">
            <v>0</v>
          </cell>
          <cell r="CG138">
            <v>0</v>
          </cell>
          <cell r="CH138">
            <v>-28</v>
          </cell>
          <cell r="CI138">
            <v>-38</v>
          </cell>
          <cell r="CL138">
            <v>-2.4133010289286574</v>
          </cell>
          <cell r="CM138">
            <v>32</v>
          </cell>
          <cell r="CN138">
            <v>-28</v>
          </cell>
          <cell r="CO138">
            <v>-28.413301028928657</v>
          </cell>
          <cell r="CR138">
            <v>0</v>
          </cell>
          <cell r="CS138">
            <v>15</v>
          </cell>
          <cell r="CT138">
            <v>5</v>
          </cell>
          <cell r="CU138">
            <v>25</v>
          </cell>
          <cell r="CX138">
            <v>-45</v>
          </cell>
          <cell r="CZ138">
            <v>20</v>
          </cell>
          <cell r="DA138">
            <v>30</v>
          </cell>
          <cell r="DE138">
            <v>10</v>
          </cell>
          <cell r="DF138">
            <v>10</v>
          </cell>
          <cell r="DG138">
            <v>55</v>
          </cell>
        </row>
        <row r="139">
          <cell r="AI139">
            <v>-4.3</v>
          </cell>
          <cell r="AJ139">
            <v>17.2</v>
          </cell>
          <cell r="AK139">
            <v>12.9</v>
          </cell>
          <cell r="AL139">
            <v>-25.8</v>
          </cell>
          <cell r="AP139">
            <v>17.2</v>
          </cell>
          <cell r="AQ139">
            <v>12.9</v>
          </cell>
          <cell r="AR139">
            <v>-25.8</v>
          </cell>
          <cell r="AS139">
            <v>19.994999999999994</v>
          </cell>
          <cell r="AV139">
            <v>10.105</v>
          </cell>
          <cell r="AW139">
            <v>17.2</v>
          </cell>
          <cell r="AX139">
            <v>-25.8</v>
          </cell>
          <cell r="AY139">
            <v>15.48</v>
          </cell>
          <cell r="BB139">
            <v>49.636333333333333</v>
          </cell>
          <cell r="BC139">
            <v>-10.879000000000005</v>
          </cell>
          <cell r="BD139">
            <v>-34</v>
          </cell>
          <cell r="BE139">
            <v>-15.122999999999987</v>
          </cell>
          <cell r="BH139">
            <v>-17.18566666666668</v>
          </cell>
          <cell r="BI139">
            <v>-55</v>
          </cell>
          <cell r="BJ139">
            <v>-13.487666666666694</v>
          </cell>
          <cell r="BK139">
            <v>-62.510666666666737</v>
          </cell>
          <cell r="BN139">
            <v>61.174666666666631</v>
          </cell>
          <cell r="BO139">
            <v>10.535</v>
          </cell>
          <cell r="BP139">
            <v>-58.393999999999956</v>
          </cell>
          <cell r="BQ139">
            <v>13.315666666666679</v>
          </cell>
          <cell r="BT139">
            <v>32.923666666666662</v>
          </cell>
          <cell r="BU139">
            <v>60</v>
          </cell>
          <cell r="BV139">
            <v>-40</v>
          </cell>
          <cell r="BW139">
            <v>46.757000000000005</v>
          </cell>
          <cell r="BZ139">
            <v>0</v>
          </cell>
          <cell r="CF139">
            <v>-10</v>
          </cell>
          <cell r="CG139">
            <v>-5</v>
          </cell>
          <cell r="CH139">
            <v>-20</v>
          </cell>
          <cell r="CL139">
            <v>-14.479504403472845</v>
          </cell>
        </row>
        <row r="140">
          <cell r="AI140">
            <v>40</v>
          </cell>
          <cell r="AJ140">
            <v>40</v>
          </cell>
          <cell r="AK140">
            <v>20</v>
          </cell>
          <cell r="AL140">
            <v>20</v>
          </cell>
          <cell r="AP140">
            <v>20</v>
          </cell>
          <cell r="AQ140">
            <v>20</v>
          </cell>
          <cell r="AR140">
            <v>20</v>
          </cell>
          <cell r="AS140">
            <v>80</v>
          </cell>
          <cell r="AV140">
            <v>20</v>
          </cell>
          <cell r="AW140">
            <v>20</v>
          </cell>
          <cell r="AX140">
            <v>20</v>
          </cell>
          <cell r="AY140">
            <v>40</v>
          </cell>
          <cell r="BB140">
            <v>-100</v>
          </cell>
          <cell r="BC140">
            <v>-95</v>
          </cell>
          <cell r="BD140">
            <v>20</v>
          </cell>
          <cell r="BE140">
            <v>-225</v>
          </cell>
          <cell r="BH140">
            <v>40</v>
          </cell>
          <cell r="BI140">
            <v>35</v>
          </cell>
          <cell r="BJ140">
            <v>0</v>
          </cell>
          <cell r="BK140">
            <v>115</v>
          </cell>
          <cell r="BN140">
            <v>20</v>
          </cell>
          <cell r="BO140">
            <v>10</v>
          </cell>
          <cell r="BP140">
            <v>40</v>
          </cell>
          <cell r="BQ140">
            <v>70</v>
          </cell>
          <cell r="BT140">
            <v>9.071940488070398</v>
          </cell>
          <cell r="BU140">
            <v>1</v>
          </cell>
          <cell r="BV140">
            <v>-40</v>
          </cell>
          <cell r="BW140">
            <v>-88.895672684387193</v>
          </cell>
          <cell r="BZ140">
            <v>18.143880976140796</v>
          </cell>
          <cell r="CA140">
            <v>40.301088793679526</v>
          </cell>
          <cell r="CB140">
            <v>11.93902943218427</v>
          </cell>
          <cell r="CC140">
            <v>98.1681777377934</v>
          </cell>
          <cell r="CF140">
            <v>-158.75895854123195</v>
          </cell>
          <cell r="CG140">
            <v>54.431642928422384</v>
          </cell>
          <cell r="CH140">
            <v>-15</v>
          </cell>
          <cell r="CI140">
            <v>-282.6222443980767</v>
          </cell>
          <cell r="CL140">
            <v>90.202900164212792</v>
          </cell>
          <cell r="CM140">
            <v>65</v>
          </cell>
          <cell r="CN140">
            <v>-25</v>
          </cell>
          <cell r="CO140">
            <v>200.20290016421279</v>
          </cell>
          <cell r="CR140">
            <v>30</v>
          </cell>
          <cell r="CS140">
            <v>50</v>
          </cell>
          <cell r="CT140">
            <v>70</v>
          </cell>
          <cell r="CU140">
            <v>200</v>
          </cell>
          <cell r="CX140">
            <v>-15</v>
          </cell>
          <cell r="CY140">
            <v>-25</v>
          </cell>
          <cell r="CZ140">
            <v>-10</v>
          </cell>
          <cell r="DA140">
            <v>-85</v>
          </cell>
          <cell r="DD140">
            <v>10</v>
          </cell>
          <cell r="DE140">
            <v>10</v>
          </cell>
          <cell r="DF140">
            <v>-50</v>
          </cell>
          <cell r="DG140">
            <v>-20</v>
          </cell>
        </row>
        <row r="141">
          <cell r="AI141">
            <v>15</v>
          </cell>
          <cell r="AJ141">
            <v>15</v>
          </cell>
          <cell r="AK141">
            <v>15</v>
          </cell>
          <cell r="AL141">
            <v>15</v>
          </cell>
          <cell r="AP141">
            <v>15</v>
          </cell>
          <cell r="AQ141">
            <v>15</v>
          </cell>
          <cell r="AR141">
            <v>15</v>
          </cell>
          <cell r="AS141">
            <v>60</v>
          </cell>
          <cell r="AV141">
            <v>0</v>
          </cell>
          <cell r="AW141">
            <v>20</v>
          </cell>
          <cell r="AX141">
            <v>0</v>
          </cell>
          <cell r="AY141">
            <v>-15</v>
          </cell>
          <cell r="BB141">
            <v>0</v>
          </cell>
          <cell r="BC141">
            <v>-50</v>
          </cell>
          <cell r="BD141">
            <v>-60</v>
          </cell>
          <cell r="BE141">
            <v>-110</v>
          </cell>
          <cell r="BH141">
            <v>30</v>
          </cell>
          <cell r="BI141">
            <v>15</v>
          </cell>
          <cell r="BJ141">
            <v>25</v>
          </cell>
          <cell r="BK141">
            <v>80</v>
          </cell>
          <cell r="BN141">
            <v>-45</v>
          </cell>
          <cell r="BO141">
            <v>-18</v>
          </cell>
          <cell r="BP141">
            <v>25</v>
          </cell>
          <cell r="BQ141">
            <v>-63</v>
          </cell>
          <cell r="BT141">
            <v>-23</v>
          </cell>
          <cell r="BU141">
            <v>-9.071940488070398</v>
          </cell>
          <cell r="BV141">
            <v>-5</v>
          </cell>
          <cell r="BW141">
            <v>-27.464029755964802</v>
          </cell>
          <cell r="BZ141">
            <v>45.287761952281592</v>
          </cell>
          <cell r="CA141">
            <v>0</v>
          </cell>
          <cell r="CB141">
            <v>-27.124715076522307</v>
          </cell>
          <cell r="CC141">
            <v>-4.516804344416709</v>
          </cell>
          <cell r="CF141">
            <v>-50</v>
          </cell>
          <cell r="CG141">
            <v>-90.909090909090878</v>
          </cell>
          <cell r="CH141">
            <v>-50</v>
          </cell>
          <cell r="CI141">
            <v>-190.90909090909088</v>
          </cell>
          <cell r="CL141">
            <v>138.23529411764696</v>
          </cell>
          <cell r="CM141">
            <v>0</v>
          </cell>
          <cell r="CN141">
            <v>30</v>
          </cell>
          <cell r="CO141">
            <v>218.23529411764696</v>
          </cell>
          <cell r="CR141">
            <v>10</v>
          </cell>
          <cell r="CS141">
            <v>20</v>
          </cell>
          <cell r="CT141">
            <v>49</v>
          </cell>
          <cell r="CU141">
            <v>63</v>
          </cell>
          <cell r="CX141">
            <v>20</v>
          </cell>
          <cell r="CY141">
            <v>-10</v>
          </cell>
          <cell r="CZ141">
            <v>-10</v>
          </cell>
          <cell r="DA141">
            <v>0</v>
          </cell>
          <cell r="DD141">
            <v>-20</v>
          </cell>
          <cell r="DG141">
            <v>-45</v>
          </cell>
        </row>
        <row r="142">
          <cell r="AI142">
            <v>30</v>
          </cell>
          <cell r="AJ142">
            <v>30</v>
          </cell>
          <cell r="AK142">
            <v>30</v>
          </cell>
          <cell r="AL142">
            <v>30</v>
          </cell>
          <cell r="AP142">
            <v>10</v>
          </cell>
          <cell r="AQ142">
            <v>10</v>
          </cell>
          <cell r="AR142">
            <v>10</v>
          </cell>
          <cell r="AS142">
            <v>40</v>
          </cell>
          <cell r="AV142">
            <v>10</v>
          </cell>
          <cell r="AW142">
            <v>10</v>
          </cell>
          <cell r="AX142">
            <v>10</v>
          </cell>
          <cell r="AY142">
            <v>20</v>
          </cell>
          <cell r="BB142">
            <v>-20</v>
          </cell>
          <cell r="BC142">
            <v>-25</v>
          </cell>
          <cell r="BD142">
            <v>-15</v>
          </cell>
          <cell r="BE142">
            <v>-60</v>
          </cell>
          <cell r="BH142">
            <v>10</v>
          </cell>
          <cell r="BI142">
            <v>-15</v>
          </cell>
          <cell r="BJ142">
            <v>10</v>
          </cell>
          <cell r="BK142">
            <v>5</v>
          </cell>
          <cell r="BN142">
            <v>15</v>
          </cell>
          <cell r="BO142">
            <v>20</v>
          </cell>
          <cell r="BP142">
            <v>40</v>
          </cell>
          <cell r="BQ142">
            <v>45</v>
          </cell>
          <cell r="BT142">
            <v>-20</v>
          </cell>
          <cell r="BU142">
            <v>-40</v>
          </cell>
          <cell r="BV142">
            <v>-50</v>
          </cell>
          <cell r="BW142">
            <v>-110</v>
          </cell>
          <cell r="BZ142">
            <v>53.515104780912637</v>
          </cell>
          <cell r="CA142">
            <v>30</v>
          </cell>
          <cell r="CB142">
            <v>49.393905064008095</v>
          </cell>
          <cell r="CC142">
            <v>146.17808359979691</v>
          </cell>
          <cell r="CF142">
            <v>-100</v>
          </cell>
          <cell r="CG142">
            <v>0</v>
          </cell>
          <cell r="CH142">
            <v>-30</v>
          </cell>
          <cell r="CI142">
            <v>-290</v>
          </cell>
          <cell r="CL142">
            <v>154.22685928303918</v>
          </cell>
          <cell r="CM142">
            <v>35</v>
          </cell>
          <cell r="CN142">
            <v>-40</v>
          </cell>
          <cell r="CO142">
            <v>259.22685928303918</v>
          </cell>
          <cell r="CR142">
            <v>40</v>
          </cell>
          <cell r="CS142">
            <v>45</v>
          </cell>
          <cell r="CT142">
            <v>90</v>
          </cell>
          <cell r="CU142">
            <v>125</v>
          </cell>
          <cell r="CX142">
            <v>20</v>
          </cell>
          <cell r="CY142">
            <v>50</v>
          </cell>
          <cell r="CZ142">
            <v>0</v>
          </cell>
          <cell r="DA142">
            <v>65</v>
          </cell>
          <cell r="DE142">
            <v>-10</v>
          </cell>
          <cell r="DF142">
            <v>-30</v>
          </cell>
          <cell r="DG142">
            <v>-65</v>
          </cell>
        </row>
        <row r="143">
          <cell r="AI143">
            <v>5</v>
          </cell>
          <cell r="AJ143">
            <v>5</v>
          </cell>
          <cell r="AK143">
            <v>5</v>
          </cell>
          <cell r="AL143">
            <v>5</v>
          </cell>
          <cell r="AP143">
            <v>10</v>
          </cell>
          <cell r="AQ143">
            <v>10</v>
          </cell>
          <cell r="AR143">
            <v>10</v>
          </cell>
          <cell r="AS143">
            <v>40</v>
          </cell>
          <cell r="AV143">
            <v>0</v>
          </cell>
          <cell r="AW143">
            <v>5</v>
          </cell>
          <cell r="AX143">
            <v>5</v>
          </cell>
          <cell r="AY143">
            <v>5</v>
          </cell>
          <cell r="BB143">
            <v>-15</v>
          </cell>
          <cell r="BC143">
            <v>-10</v>
          </cell>
          <cell r="BD143">
            <v>-15</v>
          </cell>
          <cell r="BE143">
            <v>-50</v>
          </cell>
          <cell r="BH143">
            <v>35</v>
          </cell>
          <cell r="BI143">
            <v>10</v>
          </cell>
          <cell r="BJ143">
            <v>0</v>
          </cell>
          <cell r="BK143">
            <v>45</v>
          </cell>
          <cell r="BN143">
            <v>25</v>
          </cell>
          <cell r="BO143">
            <v>40</v>
          </cell>
          <cell r="BP143">
            <v>25</v>
          </cell>
          <cell r="BQ143">
            <v>75</v>
          </cell>
          <cell r="BT143">
            <v>0</v>
          </cell>
          <cell r="BU143">
            <v>-15</v>
          </cell>
          <cell r="BV143">
            <v>-15</v>
          </cell>
          <cell r="BW143">
            <v>-10</v>
          </cell>
          <cell r="BZ143">
            <v>-25</v>
          </cell>
          <cell r="CA143">
            <v>7</v>
          </cell>
          <cell r="CB143">
            <v>40</v>
          </cell>
          <cell r="CC143">
            <v>12</v>
          </cell>
          <cell r="CF143">
            <v>-65</v>
          </cell>
          <cell r="CG143">
            <v>-55</v>
          </cell>
          <cell r="CH143">
            <v>0</v>
          </cell>
          <cell r="CI143">
            <v>-170</v>
          </cell>
          <cell r="CL143">
            <v>149.36244155364477</v>
          </cell>
          <cell r="CM143">
            <v>0</v>
          </cell>
          <cell r="CN143">
            <v>-10</v>
          </cell>
          <cell r="CO143">
            <v>184.36244155364477</v>
          </cell>
          <cell r="CR143">
            <v>30</v>
          </cell>
          <cell r="CS143">
            <v>30</v>
          </cell>
          <cell r="CT143">
            <v>40</v>
          </cell>
          <cell r="CU143">
            <v>115</v>
          </cell>
          <cell r="CX143">
            <v>-20</v>
          </cell>
          <cell r="CY143">
            <v>-10</v>
          </cell>
          <cell r="CZ143">
            <v>2</v>
          </cell>
          <cell r="DA143">
            <v>-34</v>
          </cell>
          <cell r="DD143">
            <v>0</v>
          </cell>
          <cell r="DF143">
            <v>-5</v>
          </cell>
          <cell r="DG143">
            <v>-5</v>
          </cell>
        </row>
        <row r="146">
          <cell r="AI146">
            <v>342.52749999999997</v>
          </cell>
          <cell r="AJ146">
            <v>383.72250000000003</v>
          </cell>
          <cell r="AK146">
            <v>356.84249999999997</v>
          </cell>
          <cell r="AL146">
            <v>346.185</v>
          </cell>
          <cell r="AP146">
            <v>383.72250000000003</v>
          </cell>
          <cell r="AQ146">
            <v>356.84249999999997</v>
          </cell>
          <cell r="AR146">
            <v>346.185</v>
          </cell>
          <cell r="AS146">
            <v>357.31937499999998</v>
          </cell>
          <cell r="AV146">
            <v>355</v>
          </cell>
          <cell r="AW146">
            <v>339.85</v>
          </cell>
          <cell r="AX146">
            <v>329.7</v>
          </cell>
          <cell r="AY146">
            <v>331.13749999999999</v>
          </cell>
          <cell r="BB146">
            <v>365.45</v>
          </cell>
          <cell r="BC146">
            <v>320.33333333333331</v>
          </cell>
          <cell r="BD146">
            <v>278.83333333333331</v>
          </cell>
          <cell r="BE146">
            <v>312.07083333333333</v>
          </cell>
          <cell r="BH146">
            <v>336.65000000000003</v>
          </cell>
          <cell r="BI146">
            <v>293.86666666666667</v>
          </cell>
          <cell r="BJ146">
            <v>277.71666666666664</v>
          </cell>
          <cell r="BK146">
            <v>323.10833333333335</v>
          </cell>
          <cell r="BN146">
            <v>423.40000000000003</v>
          </cell>
          <cell r="BO146">
            <v>425.18333333333334</v>
          </cell>
          <cell r="BP146">
            <v>375.73333333333335</v>
          </cell>
          <cell r="BQ146">
            <v>402.07916666666671</v>
          </cell>
          <cell r="BT146">
            <v>341.5888888888889</v>
          </cell>
          <cell r="BU146">
            <v>342.88333333333338</v>
          </cell>
          <cell r="BV146">
            <v>339.88333333333338</v>
          </cell>
          <cell r="BW146">
            <v>348.04722222222227</v>
          </cell>
          <cell r="BZ146">
            <v>442.75</v>
          </cell>
          <cell r="CA146">
            <v>411.66666666666669</v>
          </cell>
          <cell r="CB146">
            <v>340</v>
          </cell>
          <cell r="CC146">
            <v>407.97916666666669</v>
          </cell>
          <cell r="CF146">
            <v>302.66666666666669</v>
          </cell>
          <cell r="CG146">
            <v>334.33333333333331</v>
          </cell>
          <cell r="CH146">
            <v>325.33333333333331</v>
          </cell>
          <cell r="CI146">
            <v>326.25</v>
          </cell>
          <cell r="CL146">
            <v>334.66666666666669</v>
          </cell>
          <cell r="CM146">
            <v>334.33333333333331</v>
          </cell>
          <cell r="CN146">
            <v>325.33333333333331</v>
          </cell>
          <cell r="CO146">
            <v>342.25</v>
          </cell>
          <cell r="CR146">
            <v>389</v>
          </cell>
          <cell r="CS146">
            <v>379</v>
          </cell>
          <cell r="CT146">
            <v>384</v>
          </cell>
          <cell r="CU146">
            <v>404.25</v>
          </cell>
          <cell r="CX146">
            <v>362</v>
          </cell>
          <cell r="CY146">
            <v>342</v>
          </cell>
          <cell r="CZ146">
            <v>444.33333333333331</v>
          </cell>
          <cell r="DA146">
            <v>394.58333333333331</v>
          </cell>
        </row>
        <row r="147">
          <cell r="AI147">
            <v>292.63762500000001</v>
          </cell>
          <cell r="AJ147">
            <v>317.17</v>
          </cell>
          <cell r="AK147">
            <v>316.05</v>
          </cell>
          <cell r="AL147">
            <v>303.1875</v>
          </cell>
          <cell r="AP147">
            <v>317.17</v>
          </cell>
          <cell r="AQ147">
            <v>316.05</v>
          </cell>
          <cell r="AR147">
            <v>303.1875</v>
          </cell>
          <cell r="AS147">
            <v>307.26128125000002</v>
          </cell>
          <cell r="AV147">
            <v>290</v>
          </cell>
          <cell r="AW147">
            <v>301</v>
          </cell>
          <cell r="AX147">
            <v>288.75</v>
          </cell>
          <cell r="AY147">
            <v>282.4375</v>
          </cell>
          <cell r="BB147">
            <v>302.06666666666666</v>
          </cell>
          <cell r="BC147">
            <v>279.33333333333331</v>
          </cell>
          <cell r="BD147">
            <v>248.75</v>
          </cell>
          <cell r="BE147">
            <v>268.125</v>
          </cell>
          <cell r="BH147">
            <v>272.41666666666669</v>
          </cell>
          <cell r="BI147">
            <v>255.16666666666666</v>
          </cell>
          <cell r="BJ147">
            <v>242.91666666666666</v>
          </cell>
          <cell r="BK147">
            <v>263.97916666666669</v>
          </cell>
          <cell r="BN147">
            <v>343.4666666666667</v>
          </cell>
          <cell r="BO147">
            <v>360.23333333333335</v>
          </cell>
          <cell r="BP147">
            <v>282.60000000000002</v>
          </cell>
          <cell r="BQ147">
            <v>326.1583333333333</v>
          </cell>
          <cell r="BT147">
            <v>260.26666666666665</v>
          </cell>
          <cell r="BU147">
            <v>307.21666666666664</v>
          </cell>
          <cell r="BV147">
            <v>300.56666666666666</v>
          </cell>
          <cell r="BW147">
            <v>283.3458333333333</v>
          </cell>
          <cell r="BZ147">
            <v>256</v>
          </cell>
          <cell r="CA147">
            <v>263.66666666666669</v>
          </cell>
          <cell r="CB147">
            <v>272.66666666666669</v>
          </cell>
          <cell r="CC147">
            <v>264.50000000000006</v>
          </cell>
          <cell r="CF147">
            <v>355</v>
          </cell>
          <cell r="CG147">
            <v>387</v>
          </cell>
          <cell r="CH147">
            <v>359</v>
          </cell>
          <cell r="CI147">
            <v>355.75</v>
          </cell>
          <cell r="CL147">
            <v>355</v>
          </cell>
          <cell r="CM147">
            <v>387</v>
          </cell>
          <cell r="CN147">
            <v>359</v>
          </cell>
          <cell r="CO147">
            <v>367.75</v>
          </cell>
          <cell r="CR147">
            <v>343</v>
          </cell>
          <cell r="CS147">
            <v>375</v>
          </cell>
          <cell r="CT147">
            <v>400</v>
          </cell>
          <cell r="CU147">
            <v>367.75</v>
          </cell>
          <cell r="CX147">
            <v>325</v>
          </cell>
          <cell r="CY147">
            <v>316.66666666666669</v>
          </cell>
          <cell r="CZ147">
            <v>341.66666666666669</v>
          </cell>
          <cell r="DA147">
            <v>345.33333333333337</v>
          </cell>
        </row>
        <row r="148">
          <cell r="AI148">
            <v>175</v>
          </cell>
          <cell r="AJ148">
            <v>195</v>
          </cell>
          <cell r="AK148">
            <v>210</v>
          </cell>
          <cell r="AL148">
            <v>180</v>
          </cell>
          <cell r="AP148">
            <v>195</v>
          </cell>
          <cell r="AQ148">
            <v>210</v>
          </cell>
          <cell r="AR148">
            <v>180</v>
          </cell>
          <cell r="AS148">
            <v>190</v>
          </cell>
          <cell r="AV148">
            <v>166.75</v>
          </cell>
          <cell r="AW148">
            <v>186.75</v>
          </cell>
          <cell r="AX148">
            <v>156.75</v>
          </cell>
          <cell r="AY148">
            <v>166.3125</v>
          </cell>
          <cell r="BB148">
            <v>189.9</v>
          </cell>
          <cell r="BC148">
            <v>177.25</v>
          </cell>
          <cell r="BD148">
            <v>138.75</v>
          </cell>
          <cell r="BE148">
            <v>159.52083333333334</v>
          </cell>
          <cell r="BH148">
            <v>240.01666666666665</v>
          </cell>
          <cell r="BI148">
            <v>170.98333333333335</v>
          </cell>
          <cell r="BJ148">
            <v>155.29999999999998</v>
          </cell>
          <cell r="BK148">
            <v>206.57499999999999</v>
          </cell>
          <cell r="BN148">
            <v>288.71666666666664</v>
          </cell>
          <cell r="BO148">
            <v>300.96666666666664</v>
          </cell>
          <cell r="BP148">
            <v>233.06666666666669</v>
          </cell>
          <cell r="BQ148">
            <v>260.08333333333331</v>
          </cell>
          <cell r="BT148">
            <v>195.78333333333333</v>
          </cell>
          <cell r="BU148">
            <v>289.01666666666665</v>
          </cell>
          <cell r="BV148">
            <v>175.56666666666669</v>
          </cell>
          <cell r="BW148">
            <v>204.46666666666667</v>
          </cell>
          <cell r="BZ148">
            <v>126.16666666666667</v>
          </cell>
          <cell r="CA148">
            <v>145.83333333333334</v>
          </cell>
          <cell r="CB148">
            <v>163.66666666666666</v>
          </cell>
          <cell r="CC148">
            <v>142.45833333333331</v>
          </cell>
          <cell r="CF148">
            <v>210</v>
          </cell>
          <cell r="CG148">
            <v>270</v>
          </cell>
          <cell r="CH148">
            <v>250</v>
          </cell>
          <cell r="CI148">
            <v>233.0625</v>
          </cell>
          <cell r="CL148">
            <v>210</v>
          </cell>
          <cell r="CM148">
            <v>270</v>
          </cell>
          <cell r="CN148">
            <v>250</v>
          </cell>
          <cell r="CO148">
            <v>242.25</v>
          </cell>
          <cell r="CR148">
            <v>242</v>
          </cell>
          <cell r="CS148">
            <v>290</v>
          </cell>
          <cell r="CT148">
            <v>270</v>
          </cell>
          <cell r="CU148">
            <v>265.25</v>
          </cell>
          <cell r="CX148">
            <v>209</v>
          </cell>
          <cell r="CY148">
            <v>201</v>
          </cell>
          <cell r="CZ148">
            <v>226</v>
          </cell>
          <cell r="DA148">
            <v>232.25</v>
          </cell>
        </row>
        <row r="153">
          <cell r="AK153" t="str">
            <v>2004E</v>
          </cell>
          <cell r="AQ153" t="str">
            <v>2003E</v>
          </cell>
          <cell r="AW153" t="str">
            <v>2002E</v>
          </cell>
          <cell r="BC153">
            <v>2001</v>
          </cell>
          <cell r="BI153">
            <v>2000</v>
          </cell>
          <cell r="BO153">
            <v>1999</v>
          </cell>
          <cell r="BU153">
            <v>1998</v>
          </cell>
          <cell r="CA153">
            <v>1997</v>
          </cell>
          <cell r="CG153">
            <v>1996</v>
          </cell>
          <cell r="CM153">
            <v>1995</v>
          </cell>
          <cell r="CS153">
            <v>1994</v>
          </cell>
          <cell r="CY153">
            <v>1993</v>
          </cell>
          <cell r="DE153">
            <v>1992</v>
          </cell>
        </row>
        <row r="154">
          <cell r="AI154" t="str">
            <v>1QTR</v>
          </cell>
          <cell r="AJ154" t="str">
            <v>2QTR</v>
          </cell>
          <cell r="AK154" t="str">
            <v>3QTR</v>
          </cell>
          <cell r="AL154" t="str">
            <v>4QTR</v>
          </cell>
          <cell r="AP154" t="str">
            <v>2QTR</v>
          </cell>
          <cell r="AQ154" t="str">
            <v>3QTR</v>
          </cell>
          <cell r="AR154" t="str">
            <v>4QTR</v>
          </cell>
          <cell r="AS154" t="str">
            <v>YEAR</v>
          </cell>
          <cell r="AV154" t="str">
            <v>2QTR</v>
          </cell>
          <cell r="AW154" t="str">
            <v>3QTR</v>
          </cell>
          <cell r="AX154" t="str">
            <v>4QTR</v>
          </cell>
          <cell r="AY154" t="str">
            <v>YEAR</v>
          </cell>
          <cell r="BB154" t="str">
            <v>2QTR</v>
          </cell>
          <cell r="BC154" t="str">
            <v>3QTR</v>
          </cell>
          <cell r="BD154" t="str">
            <v>4QTR</v>
          </cell>
          <cell r="BE154" t="str">
            <v>YEAR</v>
          </cell>
          <cell r="BH154" t="str">
            <v>2QTR</v>
          </cell>
          <cell r="BI154" t="str">
            <v>3QTR</v>
          </cell>
          <cell r="BJ154" t="str">
            <v>4QTR</v>
          </cell>
          <cell r="BK154" t="str">
            <v>YEAR</v>
          </cell>
          <cell r="BN154" t="str">
            <v>2QTR</v>
          </cell>
          <cell r="BO154" t="str">
            <v>3QTR</v>
          </cell>
          <cell r="BP154" t="str">
            <v>4QTR</v>
          </cell>
          <cell r="BQ154" t="str">
            <v>YEAR</v>
          </cell>
          <cell r="BT154" t="str">
            <v>2QTR</v>
          </cell>
          <cell r="BU154" t="str">
            <v>3QTR</v>
          </cell>
          <cell r="BV154" t="str">
            <v>4QTR</v>
          </cell>
          <cell r="BW154" t="str">
            <v>YEAR</v>
          </cell>
          <cell r="BZ154" t="str">
            <v>2QTR</v>
          </cell>
          <cell r="CA154" t="str">
            <v>3QTR</v>
          </cell>
          <cell r="CB154" t="str">
            <v>4QTR</v>
          </cell>
          <cell r="CC154" t="str">
            <v>YEAR</v>
          </cell>
          <cell r="CF154" t="str">
            <v>2QTR</v>
          </cell>
          <cell r="CG154" t="str">
            <v>3QTR</v>
          </cell>
          <cell r="CH154" t="str">
            <v>4QTR</v>
          </cell>
          <cell r="CI154" t="str">
            <v>YEAR</v>
          </cell>
          <cell r="CL154" t="str">
            <v>2QTR</v>
          </cell>
          <cell r="CM154" t="str">
            <v>3QTR</v>
          </cell>
          <cell r="CN154" t="str">
            <v>4QTR</v>
          </cell>
          <cell r="CO154" t="str">
            <v>YEAR</v>
          </cell>
          <cell r="CR154" t="str">
            <v>2QTR</v>
          </cell>
          <cell r="CS154" t="str">
            <v>3QTR</v>
          </cell>
          <cell r="CT154" t="str">
            <v>4QTR</v>
          </cell>
          <cell r="CU154" t="str">
            <v>YEAR</v>
          </cell>
          <cell r="CX154" t="str">
            <v>2QTR</v>
          </cell>
          <cell r="CY154" t="str">
            <v>3QTR</v>
          </cell>
          <cell r="CZ154" t="str">
            <v>4QTR</v>
          </cell>
          <cell r="DA154" t="str">
            <v>YEAR</v>
          </cell>
          <cell r="DD154" t="str">
            <v>2QTR</v>
          </cell>
          <cell r="DE154" t="str">
            <v>3QTR</v>
          </cell>
          <cell r="DF154" t="str">
            <v>4QTR</v>
          </cell>
          <cell r="DG154" t="str">
            <v>YEAR</v>
          </cell>
        </row>
        <row r="157">
          <cell r="AI157">
            <v>194</v>
          </cell>
          <cell r="AJ157">
            <v>194</v>
          </cell>
          <cell r="AK157">
            <v>194</v>
          </cell>
          <cell r="AL157">
            <v>194</v>
          </cell>
          <cell r="AP157">
            <v>194</v>
          </cell>
          <cell r="AQ157">
            <v>194</v>
          </cell>
          <cell r="AR157">
            <v>194</v>
          </cell>
          <cell r="AS157">
            <v>776</v>
          </cell>
          <cell r="AV157">
            <v>194</v>
          </cell>
          <cell r="AW157">
            <v>194</v>
          </cell>
          <cell r="AX157">
            <v>194</v>
          </cell>
          <cell r="AY157">
            <v>776</v>
          </cell>
          <cell r="BB157">
            <v>227</v>
          </cell>
          <cell r="BC157">
            <v>201</v>
          </cell>
          <cell r="BD157">
            <v>194</v>
          </cell>
          <cell r="BE157">
            <v>856</v>
          </cell>
          <cell r="BH157">
            <v>329</v>
          </cell>
          <cell r="BI157">
            <v>118</v>
          </cell>
          <cell r="BJ157">
            <v>274</v>
          </cell>
          <cell r="BK157">
            <v>986</v>
          </cell>
          <cell r="BN157">
            <v>170</v>
          </cell>
          <cell r="BO157">
            <v>162</v>
          </cell>
          <cell r="BP157">
            <v>155</v>
          </cell>
          <cell r="BQ157">
            <v>626</v>
          </cell>
          <cell r="BT157">
            <v>144</v>
          </cell>
          <cell r="BU157">
            <v>144</v>
          </cell>
          <cell r="BV157">
            <v>171</v>
          </cell>
          <cell r="BW157">
            <v>599</v>
          </cell>
          <cell r="CB157">
            <v>177</v>
          </cell>
          <cell r="CC157">
            <v>760</v>
          </cell>
          <cell r="CI157">
            <v>830</v>
          </cell>
          <cell r="CN157">
            <v>850</v>
          </cell>
          <cell r="CU157">
            <v>877</v>
          </cell>
        </row>
        <row r="158">
          <cell r="AI158">
            <v>48</v>
          </cell>
          <cell r="AJ158">
            <v>48</v>
          </cell>
          <cell r="AK158">
            <v>48</v>
          </cell>
          <cell r="AL158">
            <v>48</v>
          </cell>
          <cell r="AP158">
            <v>48</v>
          </cell>
          <cell r="AQ158">
            <v>48</v>
          </cell>
          <cell r="AR158">
            <v>48</v>
          </cell>
          <cell r="AS158">
            <v>192</v>
          </cell>
          <cell r="AV158">
            <v>48</v>
          </cell>
          <cell r="AW158">
            <v>48</v>
          </cell>
          <cell r="AX158">
            <v>48</v>
          </cell>
          <cell r="AY158">
            <v>192</v>
          </cell>
          <cell r="BB158">
            <v>39</v>
          </cell>
          <cell r="BC158">
            <v>44</v>
          </cell>
          <cell r="BD158">
            <v>48</v>
          </cell>
          <cell r="BE158">
            <v>168</v>
          </cell>
          <cell r="BH158">
            <v>35</v>
          </cell>
          <cell r="BI158">
            <v>33</v>
          </cell>
          <cell r="BJ158">
            <v>13</v>
          </cell>
          <cell r="BK158">
            <v>96</v>
          </cell>
          <cell r="BN158">
            <v>6</v>
          </cell>
          <cell r="BO158">
            <v>4</v>
          </cell>
          <cell r="BP158">
            <v>6</v>
          </cell>
          <cell r="BQ158">
            <v>30</v>
          </cell>
          <cell r="BT158">
            <v>9</v>
          </cell>
          <cell r="BU158">
            <v>9</v>
          </cell>
          <cell r="BV158">
            <v>8</v>
          </cell>
          <cell r="BW158">
            <v>37</v>
          </cell>
          <cell r="CB158">
            <v>5</v>
          </cell>
          <cell r="CC158">
            <v>37</v>
          </cell>
          <cell r="CI158">
            <v>37</v>
          </cell>
          <cell r="CN158">
            <v>32</v>
          </cell>
          <cell r="CU158">
            <v>25</v>
          </cell>
        </row>
        <row r="159">
          <cell r="AI159">
            <v>242</v>
          </cell>
          <cell r="AJ159">
            <v>242</v>
          </cell>
          <cell r="AK159">
            <v>242</v>
          </cell>
          <cell r="AL159">
            <v>242</v>
          </cell>
          <cell r="AP159">
            <v>242</v>
          </cell>
          <cell r="AQ159">
            <v>242</v>
          </cell>
          <cell r="AR159">
            <v>242</v>
          </cell>
          <cell r="AS159">
            <v>968</v>
          </cell>
          <cell r="AV159">
            <v>242</v>
          </cell>
          <cell r="AW159">
            <v>242</v>
          </cell>
          <cell r="AX159">
            <v>242</v>
          </cell>
          <cell r="AY159">
            <v>968</v>
          </cell>
          <cell r="BB159">
            <v>266</v>
          </cell>
          <cell r="BC159">
            <v>245</v>
          </cell>
          <cell r="BD159">
            <v>242</v>
          </cell>
          <cell r="BE159">
            <v>1024</v>
          </cell>
          <cell r="BH159">
            <v>364</v>
          </cell>
          <cell r="BI159">
            <v>151</v>
          </cell>
          <cell r="BJ159">
            <v>287</v>
          </cell>
          <cell r="BK159">
            <v>1082</v>
          </cell>
          <cell r="BN159">
            <v>176</v>
          </cell>
          <cell r="BO159">
            <v>166</v>
          </cell>
          <cell r="BP159">
            <v>161</v>
          </cell>
          <cell r="BQ159">
            <v>656</v>
          </cell>
          <cell r="BT159">
            <v>153</v>
          </cell>
          <cell r="BU159">
            <v>153</v>
          </cell>
          <cell r="BV159">
            <v>179</v>
          </cell>
          <cell r="BW159">
            <v>636</v>
          </cell>
          <cell r="CB159">
            <v>182</v>
          </cell>
          <cell r="CC159">
            <v>797</v>
          </cell>
          <cell r="CI159">
            <v>867</v>
          </cell>
          <cell r="CN159">
            <v>882</v>
          </cell>
          <cell r="CU159">
            <v>902</v>
          </cell>
        </row>
        <row r="160">
          <cell r="CA160" t="str">
            <v xml:space="preserve"> </v>
          </cell>
        </row>
        <row r="161">
          <cell r="AI161">
            <v>49</v>
          </cell>
          <cell r="AJ161">
            <v>49</v>
          </cell>
          <cell r="AK161">
            <v>49</v>
          </cell>
          <cell r="AL161">
            <v>49</v>
          </cell>
          <cell r="AP161">
            <v>49</v>
          </cell>
          <cell r="AQ161">
            <v>49</v>
          </cell>
          <cell r="AR161">
            <v>49</v>
          </cell>
          <cell r="AS161">
            <v>196</v>
          </cell>
          <cell r="AV161">
            <v>49</v>
          </cell>
          <cell r="AW161">
            <v>49</v>
          </cell>
          <cell r="AX161">
            <v>49</v>
          </cell>
          <cell r="AY161">
            <v>196</v>
          </cell>
          <cell r="BB161">
            <v>46</v>
          </cell>
          <cell r="BC161">
            <v>47</v>
          </cell>
          <cell r="BD161">
            <v>49</v>
          </cell>
          <cell r="BE161">
            <v>195</v>
          </cell>
          <cell r="BH161">
            <v>55</v>
          </cell>
          <cell r="BI161">
            <v>51</v>
          </cell>
          <cell r="BJ161">
            <v>69</v>
          </cell>
          <cell r="BK161">
            <v>228</v>
          </cell>
          <cell r="BN161">
            <v>58</v>
          </cell>
          <cell r="BO161">
            <v>-3</v>
          </cell>
          <cell r="BP161">
            <v>85</v>
          </cell>
          <cell r="BQ161">
            <v>194</v>
          </cell>
          <cell r="BT161">
            <v>58</v>
          </cell>
          <cell r="BU161">
            <v>193</v>
          </cell>
          <cell r="BV161">
            <v>58</v>
          </cell>
          <cell r="BW161">
            <v>228</v>
          </cell>
          <cell r="BZ161">
            <v>289</v>
          </cell>
          <cell r="CA161">
            <v>253</v>
          </cell>
          <cell r="CB161">
            <v>60</v>
          </cell>
          <cell r="CC161">
            <v>232</v>
          </cell>
          <cell r="CF161">
            <v>258</v>
          </cell>
          <cell r="CG161">
            <v>266</v>
          </cell>
          <cell r="CH161">
            <v>289</v>
          </cell>
          <cell r="CI161">
            <v>1066</v>
          </cell>
          <cell r="CL161">
            <v>290</v>
          </cell>
          <cell r="CM161">
            <v>264</v>
          </cell>
          <cell r="CR161">
            <v>253</v>
          </cell>
        </row>
        <row r="162">
          <cell r="AI162">
            <v>734.267335</v>
          </cell>
          <cell r="AJ162">
            <v>808.17116500000009</v>
          </cell>
          <cell r="AK162">
            <v>759.94844499999999</v>
          </cell>
          <cell r="AL162">
            <v>740.82889</v>
          </cell>
          <cell r="AP162">
            <v>808.17116500000009</v>
          </cell>
          <cell r="AQ162">
            <v>759.94844499999999</v>
          </cell>
          <cell r="AR162">
            <v>740.82889</v>
          </cell>
          <cell r="AS162">
            <v>3043.215835</v>
          </cell>
          <cell r="AV162">
            <v>756.64300000000003</v>
          </cell>
          <cell r="AW162">
            <v>729.46390000000008</v>
          </cell>
          <cell r="AX162">
            <v>711.25480000000005</v>
          </cell>
          <cell r="AY162">
            <v>2855.3347000000003</v>
          </cell>
          <cell r="BB162">
            <v>793</v>
          </cell>
          <cell r="BC162">
            <v>743</v>
          </cell>
          <cell r="BD162">
            <v>620</v>
          </cell>
          <cell r="BE162">
            <v>2761</v>
          </cell>
          <cell r="BH162">
            <v>768</v>
          </cell>
          <cell r="BI162">
            <v>660</v>
          </cell>
          <cell r="BJ162">
            <v>678</v>
          </cell>
          <cell r="BK162">
            <v>2812</v>
          </cell>
          <cell r="BN162">
            <v>613</v>
          </cell>
          <cell r="BO162">
            <v>600</v>
          </cell>
          <cell r="BP162">
            <v>660</v>
          </cell>
          <cell r="BQ162">
            <v>2318</v>
          </cell>
          <cell r="BT162">
            <v>474</v>
          </cell>
          <cell r="BU162">
            <v>460</v>
          </cell>
          <cell r="BV162">
            <v>435</v>
          </cell>
          <cell r="BW162">
            <v>1793</v>
          </cell>
          <cell r="BZ162">
            <v>604</v>
          </cell>
          <cell r="CA162">
            <v>542</v>
          </cell>
          <cell r="CB162">
            <v>447</v>
          </cell>
          <cell r="CC162">
            <v>2094</v>
          </cell>
          <cell r="CF162">
            <v>520</v>
          </cell>
          <cell r="CG162">
            <v>585</v>
          </cell>
          <cell r="CH162">
            <v>521</v>
          </cell>
          <cell r="CI162">
            <v>1988</v>
          </cell>
          <cell r="CL162">
            <v>432</v>
          </cell>
          <cell r="CM162">
            <v>432</v>
          </cell>
          <cell r="CR162">
            <v>491</v>
          </cell>
        </row>
        <row r="163">
          <cell r="AI163">
            <v>125.31997037499995</v>
          </cell>
          <cell r="AJ163">
            <v>136.67845999999994</v>
          </cell>
          <cell r="AK163">
            <v>136.15989999999994</v>
          </cell>
          <cell r="AL163">
            <v>130.20456249999992</v>
          </cell>
          <cell r="AP163">
            <v>136.67845999999997</v>
          </cell>
          <cell r="AQ163">
            <v>136.15989999999996</v>
          </cell>
          <cell r="AR163">
            <v>130.20456249999995</v>
          </cell>
          <cell r="AS163">
            <v>528.36289287499983</v>
          </cell>
          <cell r="AV163">
            <v>124.09875</v>
          </cell>
          <cell r="AW163">
            <v>129.19174999999998</v>
          </cell>
          <cell r="AX163">
            <v>123.51999999999998</v>
          </cell>
          <cell r="AY163">
            <v>482.38924999999995</v>
          </cell>
          <cell r="BB163">
            <v>125</v>
          </cell>
          <cell r="BC163">
            <v>124</v>
          </cell>
          <cell r="BD163">
            <v>105</v>
          </cell>
          <cell r="BE163">
            <v>456</v>
          </cell>
          <cell r="BH163">
            <v>143</v>
          </cell>
          <cell r="BI163">
            <v>125</v>
          </cell>
          <cell r="BJ163">
            <v>119</v>
          </cell>
          <cell r="BK163">
            <v>514</v>
          </cell>
          <cell r="BN163">
            <v>148</v>
          </cell>
          <cell r="BO163">
            <v>148</v>
          </cell>
          <cell r="BP163">
            <v>130</v>
          </cell>
          <cell r="BQ163">
            <v>539</v>
          </cell>
          <cell r="BT163">
            <v>111</v>
          </cell>
          <cell r="BU163">
            <v>122</v>
          </cell>
          <cell r="BV163">
            <v>116</v>
          </cell>
          <cell r="BW163">
            <v>452</v>
          </cell>
          <cell r="BZ163">
            <v>137</v>
          </cell>
          <cell r="CA163">
            <v>132</v>
          </cell>
          <cell r="CB163">
            <v>112</v>
          </cell>
          <cell r="CC163">
            <v>502</v>
          </cell>
          <cell r="CF163">
            <v>138</v>
          </cell>
          <cell r="CG163">
            <v>141</v>
          </cell>
          <cell r="CH163">
            <v>127</v>
          </cell>
          <cell r="CI163">
            <v>519</v>
          </cell>
          <cell r="CL163">
            <v>167</v>
          </cell>
          <cell r="CM163">
            <v>156</v>
          </cell>
          <cell r="CR163">
            <v>153</v>
          </cell>
        </row>
        <row r="164">
          <cell r="AI164">
            <v>207.76972500000002</v>
          </cell>
          <cell r="AJ164">
            <v>224.74612500000001</v>
          </cell>
          <cell r="AK164">
            <v>237.47842500000002</v>
          </cell>
          <cell r="AL164">
            <v>212.01382500000003</v>
          </cell>
          <cell r="AP164">
            <v>224.74612500000001</v>
          </cell>
          <cell r="AQ164">
            <v>237.47842500000002</v>
          </cell>
          <cell r="AR164">
            <v>212.01382500000003</v>
          </cell>
          <cell r="AS164">
            <v>882.00810000000001</v>
          </cell>
          <cell r="AV164">
            <v>200.76696000000001</v>
          </cell>
          <cell r="AW164">
            <v>217.74336</v>
          </cell>
          <cell r="AX164">
            <v>192.27876000000001</v>
          </cell>
          <cell r="AY164">
            <v>801.58240499999999</v>
          </cell>
          <cell r="BB164">
            <v>195</v>
          </cell>
          <cell r="BC164">
            <v>210</v>
          </cell>
          <cell r="BD164">
            <v>177</v>
          </cell>
          <cell r="BE164">
            <v>741</v>
          </cell>
          <cell r="BH164">
            <v>226</v>
          </cell>
          <cell r="BI164">
            <v>189</v>
          </cell>
          <cell r="BJ164">
            <v>181</v>
          </cell>
          <cell r="BK164">
            <v>828</v>
          </cell>
          <cell r="BN164">
            <v>223</v>
          </cell>
          <cell r="BO164">
            <v>207</v>
          </cell>
          <cell r="BP164">
            <v>201</v>
          </cell>
          <cell r="BQ164">
            <v>825</v>
          </cell>
          <cell r="BT164">
            <v>191</v>
          </cell>
          <cell r="BU164">
            <v>228</v>
          </cell>
          <cell r="BV164">
            <v>188</v>
          </cell>
          <cell r="BW164">
            <v>765</v>
          </cell>
          <cell r="BZ164">
            <v>149</v>
          </cell>
          <cell r="CA164">
            <v>151</v>
          </cell>
          <cell r="CB164">
            <v>152</v>
          </cell>
          <cell r="CC164">
            <v>594</v>
          </cell>
          <cell r="CF164">
            <v>184</v>
          </cell>
          <cell r="CG164">
            <v>176</v>
          </cell>
          <cell r="CH164">
            <v>140</v>
          </cell>
          <cell r="CI164">
            <v>667</v>
          </cell>
          <cell r="CL164">
            <v>168</v>
          </cell>
          <cell r="CM164">
            <v>197</v>
          </cell>
          <cell r="CR164">
            <v>191</v>
          </cell>
        </row>
        <row r="165">
          <cell r="AI165">
            <v>69</v>
          </cell>
          <cell r="AJ165">
            <v>69</v>
          </cell>
          <cell r="AK165">
            <v>69</v>
          </cell>
          <cell r="AL165">
            <v>69</v>
          </cell>
          <cell r="AP165">
            <v>69</v>
          </cell>
          <cell r="AQ165">
            <v>69</v>
          </cell>
          <cell r="AR165">
            <v>69</v>
          </cell>
          <cell r="AS165">
            <v>276</v>
          </cell>
          <cell r="AV165">
            <v>69</v>
          </cell>
          <cell r="AW165">
            <v>69</v>
          </cell>
          <cell r="AX165">
            <v>69</v>
          </cell>
          <cell r="AY165">
            <v>276</v>
          </cell>
          <cell r="BB165">
            <v>75</v>
          </cell>
          <cell r="BC165">
            <v>70</v>
          </cell>
          <cell r="BD165">
            <v>69</v>
          </cell>
          <cell r="BE165">
            <v>292</v>
          </cell>
          <cell r="BH165">
            <v>74</v>
          </cell>
          <cell r="BI165">
            <v>71</v>
          </cell>
          <cell r="BJ165">
            <v>83</v>
          </cell>
          <cell r="BK165">
            <v>301</v>
          </cell>
          <cell r="BN165">
            <v>72</v>
          </cell>
          <cell r="BO165">
            <v>68</v>
          </cell>
          <cell r="BP165">
            <v>71</v>
          </cell>
          <cell r="BQ165">
            <v>280</v>
          </cell>
          <cell r="BT165">
            <v>61</v>
          </cell>
          <cell r="BU165">
            <v>55</v>
          </cell>
          <cell r="BV165">
            <v>60</v>
          </cell>
          <cell r="BW165">
            <v>240</v>
          </cell>
          <cell r="BZ165">
            <v>74</v>
          </cell>
          <cell r="CA165">
            <v>67</v>
          </cell>
          <cell r="CB165">
            <v>65</v>
          </cell>
          <cell r="CC165">
            <v>272</v>
          </cell>
          <cell r="CF165">
            <v>62</v>
          </cell>
          <cell r="CG165">
            <v>58</v>
          </cell>
          <cell r="CH165">
            <v>60</v>
          </cell>
          <cell r="CI165">
            <v>235</v>
          </cell>
          <cell r="CL165">
            <v>47</v>
          </cell>
          <cell r="CM165">
            <v>44</v>
          </cell>
          <cell r="CR165">
            <v>45</v>
          </cell>
        </row>
        <row r="166">
          <cell r="AI166">
            <v>245.06271837500003</v>
          </cell>
          <cell r="AJ166">
            <v>246.21574000000004</v>
          </cell>
          <cell r="AK166">
            <v>246.16310000000004</v>
          </cell>
          <cell r="AL166">
            <v>245.55856250000005</v>
          </cell>
          <cell r="AP166">
            <v>246.21574000000001</v>
          </cell>
          <cell r="AQ166">
            <v>246.16310000000001</v>
          </cell>
          <cell r="AR166">
            <v>245.55856250000002</v>
          </cell>
          <cell r="AS166">
            <v>983.00012087499999</v>
          </cell>
          <cell r="AV166">
            <v>244.93875</v>
          </cell>
          <cell r="AW166">
            <v>245.45574999999999</v>
          </cell>
          <cell r="AX166">
            <v>244.88</v>
          </cell>
          <cell r="AY166">
            <v>978.33325000000002</v>
          </cell>
          <cell r="BB166">
            <v>309</v>
          </cell>
          <cell r="BC166">
            <v>290</v>
          </cell>
          <cell r="BD166">
            <v>243</v>
          </cell>
          <cell r="BE166">
            <v>1060</v>
          </cell>
          <cell r="BH166">
            <v>393</v>
          </cell>
          <cell r="BI166">
            <v>248</v>
          </cell>
          <cell r="BJ166">
            <v>260</v>
          </cell>
          <cell r="BK166">
            <v>1231</v>
          </cell>
          <cell r="BN166">
            <v>95</v>
          </cell>
          <cell r="BO166">
            <v>99</v>
          </cell>
          <cell r="BP166">
            <v>136</v>
          </cell>
          <cell r="BQ166">
            <v>409</v>
          </cell>
          <cell r="BT166">
            <v>86</v>
          </cell>
          <cell r="BU166">
            <v>95</v>
          </cell>
          <cell r="BV166">
            <v>85</v>
          </cell>
          <cell r="BW166">
            <v>330</v>
          </cell>
          <cell r="BZ166">
            <v>80</v>
          </cell>
          <cell r="CA166">
            <v>80</v>
          </cell>
          <cell r="CB166">
            <v>67</v>
          </cell>
          <cell r="CC166">
            <v>284</v>
          </cell>
          <cell r="CF166">
            <v>63</v>
          </cell>
          <cell r="CG166">
            <v>70</v>
          </cell>
          <cell r="CH166">
            <v>58</v>
          </cell>
          <cell r="CI166">
            <v>233</v>
          </cell>
          <cell r="CL166">
            <v>42</v>
          </cell>
          <cell r="CR166">
            <v>42</v>
          </cell>
        </row>
        <row r="167">
          <cell r="AI167">
            <v>0</v>
          </cell>
          <cell r="AJ167">
            <v>0</v>
          </cell>
          <cell r="AK167">
            <v>0</v>
          </cell>
          <cell r="AL167">
            <v>0</v>
          </cell>
          <cell r="AP167">
            <v>0</v>
          </cell>
          <cell r="AQ167">
            <v>0</v>
          </cell>
          <cell r="AR167">
            <v>0</v>
          </cell>
          <cell r="AS167">
            <v>0</v>
          </cell>
          <cell r="AV167">
            <v>0</v>
          </cell>
          <cell r="AW167">
            <v>0</v>
          </cell>
          <cell r="AX167">
            <v>0</v>
          </cell>
          <cell r="AY167">
            <v>0</v>
          </cell>
          <cell r="BB167">
            <v>0</v>
          </cell>
          <cell r="BC167">
            <v>0</v>
          </cell>
          <cell r="BD167">
            <v>0</v>
          </cell>
          <cell r="BE167">
            <v>0</v>
          </cell>
          <cell r="BH167">
            <v>0</v>
          </cell>
          <cell r="BI167">
            <v>0</v>
          </cell>
          <cell r="BJ167">
            <v>0</v>
          </cell>
          <cell r="BK167">
            <v>0</v>
          </cell>
          <cell r="BN167">
            <v>0</v>
          </cell>
          <cell r="BO167">
            <v>0</v>
          </cell>
          <cell r="BP167">
            <v>0</v>
          </cell>
          <cell r="BQ167">
            <v>0</v>
          </cell>
          <cell r="BT167">
            <v>0</v>
          </cell>
          <cell r="BU167">
            <v>0</v>
          </cell>
          <cell r="BV167">
            <v>0</v>
          </cell>
          <cell r="BW167">
            <v>0</v>
          </cell>
          <cell r="BZ167">
            <v>0</v>
          </cell>
          <cell r="CA167">
            <v>0</v>
          </cell>
          <cell r="CB167">
            <v>0</v>
          </cell>
          <cell r="CC167">
            <v>0</v>
          </cell>
          <cell r="CF167">
            <v>0</v>
          </cell>
          <cell r="CG167">
            <v>0</v>
          </cell>
          <cell r="CH167">
            <v>0</v>
          </cell>
          <cell r="CI167">
            <v>0</v>
          </cell>
          <cell r="CL167">
            <v>34</v>
          </cell>
          <cell r="CR167">
            <v>39</v>
          </cell>
        </row>
        <row r="168">
          <cell r="AI168">
            <v>183</v>
          </cell>
          <cell r="AJ168">
            <v>183</v>
          </cell>
          <cell r="AK168">
            <v>183</v>
          </cell>
          <cell r="AL168">
            <v>183</v>
          </cell>
          <cell r="AP168">
            <v>183</v>
          </cell>
          <cell r="AQ168">
            <v>183</v>
          </cell>
          <cell r="AR168">
            <v>183</v>
          </cell>
          <cell r="AS168">
            <v>732</v>
          </cell>
          <cell r="AV168">
            <v>183</v>
          </cell>
          <cell r="AW168">
            <v>183</v>
          </cell>
          <cell r="AX168">
            <v>183</v>
          </cell>
          <cell r="AY168">
            <v>732</v>
          </cell>
          <cell r="BB168">
            <v>205</v>
          </cell>
          <cell r="BC168">
            <v>196</v>
          </cell>
          <cell r="BD168">
            <v>183</v>
          </cell>
          <cell r="BE168">
            <v>749</v>
          </cell>
          <cell r="BH168">
            <v>267</v>
          </cell>
          <cell r="BI168">
            <v>262</v>
          </cell>
          <cell r="BJ168">
            <v>194</v>
          </cell>
          <cell r="BK168">
            <v>1034</v>
          </cell>
          <cell r="BN168">
            <v>203</v>
          </cell>
          <cell r="BO168">
            <v>218</v>
          </cell>
          <cell r="BP168">
            <v>208</v>
          </cell>
          <cell r="BQ168">
            <v>791</v>
          </cell>
          <cell r="BT168">
            <v>179</v>
          </cell>
          <cell r="BU168">
            <v>180</v>
          </cell>
          <cell r="BV168">
            <v>163</v>
          </cell>
          <cell r="BW168">
            <v>667</v>
          </cell>
          <cell r="BZ168">
            <v>172</v>
          </cell>
          <cell r="CA168">
            <v>164</v>
          </cell>
          <cell r="CB168">
            <v>144</v>
          </cell>
          <cell r="CC168">
            <v>599</v>
          </cell>
          <cell r="CF168">
            <v>143</v>
          </cell>
          <cell r="CG168">
            <v>141</v>
          </cell>
          <cell r="CH168">
            <v>124</v>
          </cell>
          <cell r="CI168">
            <v>511</v>
          </cell>
          <cell r="CL168">
            <v>91</v>
          </cell>
          <cell r="CO168">
            <v>430</v>
          </cell>
          <cell r="CR168">
            <v>35</v>
          </cell>
          <cell r="CU168">
            <v>401</v>
          </cell>
        </row>
        <row r="169">
          <cell r="AI169">
            <v>1613.4197487500001</v>
          </cell>
          <cell r="AJ169">
            <v>1716.81149</v>
          </cell>
          <cell r="AK169">
            <v>1680.7498699999999</v>
          </cell>
          <cell r="AL169">
            <v>1629.6058400000002</v>
          </cell>
          <cell r="AP169">
            <v>1716.81149</v>
          </cell>
          <cell r="AQ169">
            <v>1680.7498699999999</v>
          </cell>
          <cell r="AR169">
            <v>1629.6058400000002</v>
          </cell>
          <cell r="AS169">
            <v>6640.5869487500004</v>
          </cell>
          <cell r="AV169">
            <v>1627.4474600000001</v>
          </cell>
          <cell r="AW169">
            <v>1622.8547600000002</v>
          </cell>
          <cell r="AX169">
            <v>1572.9335599999999</v>
          </cell>
          <cell r="AY169">
            <v>6321.6396050000003</v>
          </cell>
          <cell r="BB169">
            <v>1748</v>
          </cell>
          <cell r="BC169">
            <v>1680</v>
          </cell>
          <cell r="BD169">
            <v>1446</v>
          </cell>
          <cell r="BE169">
            <v>6254</v>
          </cell>
          <cell r="BH169">
            <v>1926</v>
          </cell>
          <cell r="BI169">
            <v>1606</v>
          </cell>
          <cell r="BJ169">
            <v>1584</v>
          </cell>
          <cell r="BK169">
            <v>6948</v>
          </cell>
          <cell r="BN169">
            <v>1412</v>
          </cell>
          <cell r="BO169">
            <v>1337</v>
          </cell>
          <cell r="BP169">
            <v>1491</v>
          </cell>
          <cell r="BQ169">
            <v>5356</v>
          </cell>
          <cell r="BT169">
            <v>1160</v>
          </cell>
          <cell r="BU169">
            <v>1333</v>
          </cell>
          <cell r="BV169">
            <v>1105</v>
          </cell>
          <cell r="BW169">
            <v>4475</v>
          </cell>
          <cell r="BZ169">
            <v>1505</v>
          </cell>
          <cell r="CA169">
            <v>1389</v>
          </cell>
          <cell r="CB169">
            <v>1047</v>
          </cell>
          <cell r="CC169">
            <v>4577</v>
          </cell>
          <cell r="CF169">
            <v>1368</v>
          </cell>
          <cell r="CG169">
            <v>1437</v>
          </cell>
          <cell r="CH169">
            <v>1319</v>
          </cell>
          <cell r="CI169">
            <v>5240</v>
          </cell>
          <cell r="CL169">
            <v>1271</v>
          </cell>
          <cell r="CR169">
            <v>1249</v>
          </cell>
        </row>
        <row r="170">
          <cell r="BV170" t="str">
            <v xml:space="preserve"> </v>
          </cell>
          <cell r="BW170" t="str">
            <v xml:space="preserve"> </v>
          </cell>
        </row>
        <row r="172">
          <cell r="AI172">
            <v>366.19999999999987</v>
          </cell>
          <cell r="AJ172">
            <v>388.99999999999989</v>
          </cell>
          <cell r="AK172">
            <v>400.39999999999986</v>
          </cell>
          <cell r="AL172">
            <v>411.79999999999984</v>
          </cell>
          <cell r="AP172">
            <v>320.59999999999991</v>
          </cell>
          <cell r="AQ172">
            <v>331.99999999999989</v>
          </cell>
          <cell r="AR172">
            <v>343.39999999999986</v>
          </cell>
          <cell r="AS172">
            <v>1305.1999999999996</v>
          </cell>
          <cell r="AV172">
            <v>275</v>
          </cell>
          <cell r="AW172">
            <v>286.39999999999998</v>
          </cell>
          <cell r="AX172">
            <v>297.79999999999995</v>
          </cell>
          <cell r="AY172">
            <v>1122.8</v>
          </cell>
          <cell r="BB172">
            <v>277</v>
          </cell>
          <cell r="BC172">
            <v>261</v>
          </cell>
          <cell r="BD172">
            <v>275</v>
          </cell>
          <cell r="BE172">
            <v>1134</v>
          </cell>
          <cell r="BH172">
            <v>288</v>
          </cell>
          <cell r="BI172">
            <v>340</v>
          </cell>
          <cell r="BJ172">
            <v>393</v>
          </cell>
          <cell r="BK172">
            <v>1329</v>
          </cell>
          <cell r="BN172">
            <v>234</v>
          </cell>
          <cell r="BO172">
            <v>267</v>
          </cell>
          <cell r="BP172">
            <v>308</v>
          </cell>
          <cell r="BQ172">
            <v>1060</v>
          </cell>
          <cell r="BT172">
            <v>238</v>
          </cell>
          <cell r="BU172">
            <v>231</v>
          </cell>
          <cell r="BV172">
            <v>222</v>
          </cell>
          <cell r="BW172">
            <v>935</v>
          </cell>
          <cell r="BZ172">
            <v>243</v>
          </cell>
          <cell r="CA172">
            <v>253</v>
          </cell>
          <cell r="CB172">
            <v>272</v>
          </cell>
          <cell r="CC172">
            <v>986</v>
          </cell>
          <cell r="CF172">
            <v>234</v>
          </cell>
          <cell r="CG172">
            <v>239</v>
          </cell>
          <cell r="CH172">
            <v>229</v>
          </cell>
          <cell r="CI172">
            <v>954</v>
          </cell>
          <cell r="CL172">
            <v>461</v>
          </cell>
          <cell r="CM172">
            <v>452</v>
          </cell>
          <cell r="CR172">
            <v>251</v>
          </cell>
        </row>
        <row r="173">
          <cell r="AI173">
            <v>0</v>
          </cell>
          <cell r="AJ173">
            <v>0</v>
          </cell>
          <cell r="AK173">
            <v>0</v>
          </cell>
          <cell r="AL173">
            <v>0</v>
          </cell>
          <cell r="AP173">
            <v>0</v>
          </cell>
          <cell r="AQ173">
            <v>0</v>
          </cell>
          <cell r="AR173">
            <v>0</v>
          </cell>
          <cell r="AS173">
            <v>0</v>
          </cell>
          <cell r="AV173">
            <v>0</v>
          </cell>
          <cell r="AW173">
            <v>0</v>
          </cell>
          <cell r="AX173">
            <v>0</v>
          </cell>
          <cell r="AY173">
            <v>0</v>
          </cell>
          <cell r="BB173">
            <v>0</v>
          </cell>
          <cell r="BC173">
            <v>0</v>
          </cell>
          <cell r="BD173">
            <v>0</v>
          </cell>
          <cell r="BE173">
            <v>0</v>
          </cell>
          <cell r="BH173">
            <v>0</v>
          </cell>
          <cell r="BI173">
            <v>0</v>
          </cell>
          <cell r="BJ173">
            <v>0</v>
          </cell>
          <cell r="BK173">
            <v>0</v>
          </cell>
          <cell r="BN173">
            <v>0</v>
          </cell>
          <cell r="BO173">
            <v>0</v>
          </cell>
          <cell r="BP173">
            <v>0</v>
          </cell>
          <cell r="BQ173">
            <v>0</v>
          </cell>
          <cell r="BT173">
            <v>0</v>
          </cell>
          <cell r="BU173">
            <v>0</v>
          </cell>
          <cell r="BV173">
            <v>0</v>
          </cell>
          <cell r="BW173">
            <v>37</v>
          </cell>
          <cell r="BZ173">
            <v>110</v>
          </cell>
          <cell r="CA173">
            <v>105</v>
          </cell>
          <cell r="CB173">
            <v>112</v>
          </cell>
          <cell r="CC173">
            <v>416</v>
          </cell>
          <cell r="CF173">
            <v>129</v>
          </cell>
          <cell r="CG173">
            <v>104</v>
          </cell>
          <cell r="CH173">
            <v>109</v>
          </cell>
          <cell r="CI173">
            <v>451</v>
          </cell>
          <cell r="CL173">
            <v>134</v>
          </cell>
          <cell r="CM173">
            <v>132</v>
          </cell>
          <cell r="CR173">
            <v>84</v>
          </cell>
        </row>
        <row r="174">
          <cell r="AI174">
            <v>302.76999999999981</v>
          </cell>
          <cell r="AJ174">
            <v>313.35999999999979</v>
          </cell>
          <cell r="AK174">
            <v>323.94999999999976</v>
          </cell>
          <cell r="AL174">
            <v>334.53999999999974</v>
          </cell>
          <cell r="AP174">
            <v>285.11999999999989</v>
          </cell>
          <cell r="AQ174">
            <v>288.64999999999986</v>
          </cell>
          <cell r="AR174">
            <v>292.17999999999984</v>
          </cell>
          <cell r="AS174">
            <v>1147.5399999999995</v>
          </cell>
          <cell r="AV174">
            <v>271</v>
          </cell>
          <cell r="AW174">
            <v>274.52999999999997</v>
          </cell>
          <cell r="AX174">
            <v>278.05999999999995</v>
          </cell>
          <cell r="AY174">
            <v>1091.06</v>
          </cell>
          <cell r="BB174">
            <v>281</v>
          </cell>
          <cell r="BC174">
            <v>311</v>
          </cell>
          <cell r="BD174">
            <v>271</v>
          </cell>
          <cell r="BE174">
            <v>1185</v>
          </cell>
          <cell r="BH174">
            <v>284</v>
          </cell>
          <cell r="BI174">
            <v>311</v>
          </cell>
          <cell r="BJ174">
            <v>340</v>
          </cell>
          <cell r="BK174">
            <v>1216</v>
          </cell>
          <cell r="BN174">
            <v>231</v>
          </cell>
          <cell r="BO174">
            <v>255</v>
          </cell>
          <cell r="BP174">
            <v>282</v>
          </cell>
          <cell r="BQ174">
            <v>1010</v>
          </cell>
          <cell r="BT174">
            <v>201</v>
          </cell>
          <cell r="BU174">
            <v>212</v>
          </cell>
          <cell r="BV174">
            <v>243</v>
          </cell>
          <cell r="BW174">
            <v>869</v>
          </cell>
          <cell r="BZ174">
            <v>198</v>
          </cell>
          <cell r="CA174">
            <v>218</v>
          </cell>
          <cell r="CB174">
            <v>218</v>
          </cell>
          <cell r="CC174">
            <v>842</v>
          </cell>
          <cell r="CF174">
            <v>197</v>
          </cell>
          <cell r="CG174">
            <v>189</v>
          </cell>
          <cell r="CH174">
            <v>203</v>
          </cell>
          <cell r="CI174">
            <v>803</v>
          </cell>
          <cell r="CL174">
            <v>255</v>
          </cell>
          <cell r="CM174">
            <v>261</v>
          </cell>
          <cell r="CR174">
            <v>158</v>
          </cell>
        </row>
        <row r="175">
          <cell r="AI175">
            <v>140.64500000000001</v>
          </cell>
          <cell r="AJ175">
            <v>140.64500000000001</v>
          </cell>
          <cell r="AK175">
            <v>142.05000000000001</v>
          </cell>
          <cell r="AL175">
            <v>143.45500000000001</v>
          </cell>
          <cell r="AP175">
            <v>133.62</v>
          </cell>
          <cell r="AQ175">
            <v>136.43</v>
          </cell>
          <cell r="AR175">
            <v>139.24</v>
          </cell>
          <cell r="AS175">
            <v>542.91000000000008</v>
          </cell>
          <cell r="AV175">
            <v>128</v>
          </cell>
          <cell r="AW175">
            <v>129.405</v>
          </cell>
          <cell r="AX175">
            <v>130.81</v>
          </cell>
          <cell r="AY175">
            <v>514.80999999999995</v>
          </cell>
          <cell r="BB175">
            <v>132</v>
          </cell>
          <cell r="BC175">
            <v>142</v>
          </cell>
          <cell r="BD175">
            <v>128</v>
          </cell>
          <cell r="BE175">
            <v>544</v>
          </cell>
          <cell r="BH175">
            <v>166</v>
          </cell>
          <cell r="BI175">
            <v>142</v>
          </cell>
          <cell r="BJ175">
            <v>157</v>
          </cell>
          <cell r="BK175">
            <v>619</v>
          </cell>
          <cell r="BN175">
            <v>82</v>
          </cell>
          <cell r="BO175">
            <v>89</v>
          </cell>
          <cell r="BP175">
            <v>124</v>
          </cell>
          <cell r="BQ175">
            <v>369</v>
          </cell>
          <cell r="BT175">
            <v>77</v>
          </cell>
          <cell r="BU175">
            <v>73</v>
          </cell>
          <cell r="BV175">
            <v>72</v>
          </cell>
          <cell r="BW175">
            <v>298</v>
          </cell>
          <cell r="BZ175">
            <v>72</v>
          </cell>
          <cell r="CA175">
            <v>73</v>
          </cell>
          <cell r="CB175">
            <v>84</v>
          </cell>
          <cell r="CC175">
            <v>301</v>
          </cell>
          <cell r="CF175">
            <v>76</v>
          </cell>
          <cell r="CG175">
            <v>78</v>
          </cell>
          <cell r="CH175">
            <v>62</v>
          </cell>
          <cell r="CI175">
            <v>281</v>
          </cell>
          <cell r="CL175">
            <v>87</v>
          </cell>
          <cell r="CM175">
            <v>82</v>
          </cell>
          <cell r="CR175">
            <v>59</v>
          </cell>
        </row>
        <row r="176">
          <cell r="AI176">
            <v>545</v>
          </cell>
          <cell r="AJ176">
            <v>545</v>
          </cell>
          <cell r="AK176">
            <v>545</v>
          </cell>
          <cell r="AL176">
            <v>545</v>
          </cell>
          <cell r="AP176">
            <v>545</v>
          </cell>
          <cell r="AQ176">
            <v>545</v>
          </cell>
          <cell r="AR176">
            <v>545</v>
          </cell>
          <cell r="AS176">
            <v>2180</v>
          </cell>
          <cell r="AV176">
            <v>545</v>
          </cell>
          <cell r="AW176">
            <v>545</v>
          </cell>
          <cell r="AX176">
            <v>545</v>
          </cell>
          <cell r="AY176">
            <v>2180</v>
          </cell>
          <cell r="BB176">
            <v>634</v>
          </cell>
          <cell r="BC176">
            <v>588</v>
          </cell>
          <cell r="BD176">
            <v>545</v>
          </cell>
          <cell r="BE176">
            <v>2385</v>
          </cell>
          <cell r="BH176">
            <v>627</v>
          </cell>
          <cell r="BI176">
            <v>615</v>
          </cell>
          <cell r="BJ176">
            <v>675</v>
          </cell>
          <cell r="BK176">
            <v>2491</v>
          </cell>
          <cell r="BN176">
            <v>493</v>
          </cell>
          <cell r="BO176">
            <v>495</v>
          </cell>
          <cell r="BP176">
            <v>564</v>
          </cell>
          <cell r="BQ176">
            <v>2005</v>
          </cell>
          <cell r="BT176">
            <v>504</v>
          </cell>
          <cell r="BU176">
            <v>473</v>
          </cell>
          <cell r="BV176">
            <v>446</v>
          </cell>
          <cell r="BW176">
            <v>1894</v>
          </cell>
          <cell r="BZ176">
            <v>455</v>
          </cell>
          <cell r="CA176">
            <v>436</v>
          </cell>
          <cell r="CB176">
            <v>442</v>
          </cell>
          <cell r="CC176">
            <v>1781</v>
          </cell>
          <cell r="CF176">
            <v>509</v>
          </cell>
          <cell r="CG176">
            <v>461</v>
          </cell>
          <cell r="CH176">
            <v>434</v>
          </cell>
          <cell r="CI176">
            <v>1921</v>
          </cell>
          <cell r="CL176">
            <v>468</v>
          </cell>
          <cell r="CM176">
            <v>474</v>
          </cell>
          <cell r="CR176">
            <v>376</v>
          </cell>
        </row>
        <row r="177">
          <cell r="AI177">
            <v>49</v>
          </cell>
          <cell r="AJ177">
            <v>49</v>
          </cell>
          <cell r="AK177">
            <v>49</v>
          </cell>
          <cell r="AL177">
            <v>49</v>
          </cell>
          <cell r="AP177">
            <v>49</v>
          </cell>
          <cell r="AQ177">
            <v>49</v>
          </cell>
          <cell r="AR177">
            <v>49</v>
          </cell>
          <cell r="AS177">
            <v>196</v>
          </cell>
          <cell r="AV177">
            <v>49</v>
          </cell>
          <cell r="AW177">
            <v>49</v>
          </cell>
          <cell r="AX177">
            <v>49</v>
          </cell>
          <cell r="AY177">
            <v>196</v>
          </cell>
          <cell r="BB177">
            <v>57</v>
          </cell>
          <cell r="BC177">
            <v>43</v>
          </cell>
          <cell r="BD177">
            <v>49</v>
          </cell>
          <cell r="BE177">
            <v>212</v>
          </cell>
          <cell r="BH177">
            <v>107</v>
          </cell>
          <cell r="BI177">
            <v>78</v>
          </cell>
          <cell r="BJ177">
            <v>75</v>
          </cell>
          <cell r="BK177">
            <v>355</v>
          </cell>
          <cell r="BN177">
            <v>49</v>
          </cell>
          <cell r="BO177">
            <v>67</v>
          </cell>
          <cell r="BP177">
            <v>79</v>
          </cell>
          <cell r="BQ177">
            <v>239</v>
          </cell>
          <cell r="BT177">
            <v>51</v>
          </cell>
          <cell r="BU177">
            <v>45</v>
          </cell>
          <cell r="BV177">
            <v>40</v>
          </cell>
          <cell r="BW177">
            <v>191</v>
          </cell>
          <cell r="BZ177">
            <v>42</v>
          </cell>
          <cell r="CA177">
            <v>53</v>
          </cell>
          <cell r="CB177">
            <v>51</v>
          </cell>
          <cell r="CC177">
            <v>189</v>
          </cell>
          <cell r="CF177">
            <v>32</v>
          </cell>
          <cell r="CG177">
            <v>33</v>
          </cell>
          <cell r="CH177">
            <v>39</v>
          </cell>
          <cell r="CI177">
            <v>140</v>
          </cell>
          <cell r="CL177">
            <v>89</v>
          </cell>
          <cell r="CM177">
            <v>71</v>
          </cell>
          <cell r="CR177">
            <v>23</v>
          </cell>
        </row>
        <row r="178">
          <cell r="AI178">
            <v>0</v>
          </cell>
          <cell r="AJ178">
            <v>0</v>
          </cell>
          <cell r="AK178">
            <v>0</v>
          </cell>
          <cell r="AL178">
            <v>0</v>
          </cell>
          <cell r="AP178">
            <v>0</v>
          </cell>
          <cell r="AQ178">
            <v>0</v>
          </cell>
          <cell r="AR178">
            <v>0</v>
          </cell>
          <cell r="AS178">
            <v>0</v>
          </cell>
          <cell r="AV178">
            <v>0</v>
          </cell>
          <cell r="AW178">
            <v>0</v>
          </cell>
          <cell r="AX178">
            <v>0</v>
          </cell>
          <cell r="AY178">
            <v>0</v>
          </cell>
          <cell r="BB178">
            <v>0</v>
          </cell>
          <cell r="BC178">
            <v>0</v>
          </cell>
          <cell r="BD178">
            <v>0</v>
          </cell>
          <cell r="BE178">
            <v>0</v>
          </cell>
          <cell r="BH178">
            <v>0</v>
          </cell>
          <cell r="BI178">
            <v>0</v>
          </cell>
          <cell r="BJ178">
            <v>0</v>
          </cell>
          <cell r="BK178">
            <v>0</v>
          </cell>
          <cell r="BN178">
            <v>0</v>
          </cell>
          <cell r="BO178">
            <v>0</v>
          </cell>
          <cell r="BP178">
            <v>0</v>
          </cell>
          <cell r="BQ178">
            <v>0</v>
          </cell>
          <cell r="BT178">
            <v>8</v>
          </cell>
          <cell r="BU178">
            <v>7</v>
          </cell>
          <cell r="BV178">
            <v>4</v>
          </cell>
          <cell r="BW178">
            <v>30</v>
          </cell>
          <cell r="BZ178">
            <v>18</v>
          </cell>
          <cell r="CA178">
            <v>11</v>
          </cell>
          <cell r="CB178">
            <v>10</v>
          </cell>
          <cell r="CC178">
            <v>57</v>
          </cell>
          <cell r="CF178">
            <v>17</v>
          </cell>
          <cell r="CG178">
            <v>16</v>
          </cell>
          <cell r="CH178">
            <v>14</v>
          </cell>
          <cell r="CI178">
            <v>63</v>
          </cell>
          <cell r="CL178">
            <v>17</v>
          </cell>
          <cell r="CM178">
            <v>16</v>
          </cell>
          <cell r="CR178">
            <v>12</v>
          </cell>
        </row>
        <row r="179">
          <cell r="AI179">
            <v>42</v>
          </cell>
          <cell r="AJ179">
            <v>42</v>
          </cell>
          <cell r="AK179">
            <v>42</v>
          </cell>
          <cell r="AL179">
            <v>42</v>
          </cell>
          <cell r="AP179">
            <v>42</v>
          </cell>
          <cell r="AQ179">
            <v>42</v>
          </cell>
          <cell r="AR179">
            <v>42</v>
          </cell>
          <cell r="AS179">
            <v>168</v>
          </cell>
          <cell r="AV179">
            <v>42</v>
          </cell>
          <cell r="AW179">
            <v>42</v>
          </cell>
          <cell r="AX179">
            <v>42</v>
          </cell>
          <cell r="AY179">
            <v>168</v>
          </cell>
          <cell r="BB179">
            <v>45</v>
          </cell>
          <cell r="BC179">
            <v>47</v>
          </cell>
          <cell r="BD179">
            <v>42</v>
          </cell>
          <cell r="BE179">
            <v>195</v>
          </cell>
          <cell r="BH179">
            <v>56</v>
          </cell>
          <cell r="BI179">
            <v>60</v>
          </cell>
          <cell r="BJ179">
            <v>53</v>
          </cell>
          <cell r="BK179">
            <v>233</v>
          </cell>
          <cell r="BN179">
            <v>11</v>
          </cell>
          <cell r="BO179">
            <v>80</v>
          </cell>
          <cell r="BP179">
            <v>40</v>
          </cell>
          <cell r="BQ179">
            <v>149</v>
          </cell>
          <cell r="BT179">
            <v>10</v>
          </cell>
          <cell r="BU179">
            <v>27</v>
          </cell>
          <cell r="BV179">
            <v>16</v>
          </cell>
          <cell r="BW179">
            <v>66</v>
          </cell>
          <cell r="BZ179">
            <v>6</v>
          </cell>
          <cell r="CA179">
            <v>11</v>
          </cell>
          <cell r="CB179">
            <v>10</v>
          </cell>
          <cell r="CC179">
            <v>37</v>
          </cell>
          <cell r="CF179">
            <v>7</v>
          </cell>
          <cell r="CG179">
            <v>10</v>
          </cell>
          <cell r="CH179">
            <v>10</v>
          </cell>
          <cell r="CI179">
            <v>35</v>
          </cell>
          <cell r="CL179">
            <v>-15</v>
          </cell>
          <cell r="CM179">
            <v>9</v>
          </cell>
          <cell r="CR179">
            <v>32</v>
          </cell>
        </row>
        <row r="180">
          <cell r="AI180">
            <v>1445.6149999999998</v>
          </cell>
          <cell r="AJ180">
            <v>1479.0049999999997</v>
          </cell>
          <cell r="AK180">
            <v>1502.3999999999996</v>
          </cell>
          <cell r="AL180">
            <v>1525.7949999999996</v>
          </cell>
          <cell r="AP180">
            <v>1375.3399999999997</v>
          </cell>
          <cell r="AQ180">
            <v>1393.0799999999997</v>
          </cell>
          <cell r="AR180">
            <v>1410.8199999999997</v>
          </cell>
          <cell r="AS180">
            <v>5539.6499999999987</v>
          </cell>
          <cell r="AV180">
            <v>1310</v>
          </cell>
          <cell r="AW180">
            <v>1326.335</v>
          </cell>
          <cell r="AX180">
            <v>1342.6699999999998</v>
          </cell>
          <cell r="AY180">
            <v>5272.67</v>
          </cell>
          <cell r="BB180">
            <v>1426</v>
          </cell>
          <cell r="BC180">
            <v>1392</v>
          </cell>
          <cell r="BD180">
            <v>1310</v>
          </cell>
          <cell r="BE180">
            <v>5655</v>
          </cell>
          <cell r="BH180">
            <v>1528</v>
          </cell>
          <cell r="BI180">
            <v>1546</v>
          </cell>
          <cell r="BJ180">
            <v>1693</v>
          </cell>
          <cell r="BK180">
            <v>6243</v>
          </cell>
          <cell r="BN180">
            <v>1100</v>
          </cell>
          <cell r="BO180">
            <v>1253</v>
          </cell>
          <cell r="BP180">
            <v>1397</v>
          </cell>
          <cell r="BQ180">
            <v>4832</v>
          </cell>
          <cell r="BT180">
            <v>1089</v>
          </cell>
          <cell r="BU180">
            <v>1068</v>
          </cell>
          <cell r="BV180">
            <v>1043</v>
          </cell>
          <cell r="BW180">
            <v>4320</v>
          </cell>
          <cell r="BZ180">
            <v>1144</v>
          </cell>
          <cell r="CA180">
            <v>1160</v>
          </cell>
          <cell r="CB180">
            <v>1199</v>
          </cell>
          <cell r="CC180">
            <v>4609</v>
          </cell>
          <cell r="CF180">
            <v>1201</v>
          </cell>
          <cell r="CG180">
            <v>1130</v>
          </cell>
          <cell r="CH180">
            <v>1100</v>
          </cell>
          <cell r="CI180">
            <v>4648</v>
          </cell>
          <cell r="CL180">
            <v>1496</v>
          </cell>
          <cell r="CM180">
            <v>1497</v>
          </cell>
          <cell r="CR180">
            <v>995</v>
          </cell>
        </row>
        <row r="181">
          <cell r="BW181" t="str">
            <v xml:space="preserve"> </v>
          </cell>
        </row>
        <row r="182">
          <cell r="AI182">
            <v>334</v>
          </cell>
          <cell r="AJ182">
            <v>334</v>
          </cell>
          <cell r="AK182">
            <v>334</v>
          </cell>
          <cell r="AL182">
            <v>334</v>
          </cell>
          <cell r="AP182">
            <v>334</v>
          </cell>
          <cell r="AQ182">
            <v>334</v>
          </cell>
          <cell r="AR182">
            <v>334</v>
          </cell>
          <cell r="AS182">
            <v>1336</v>
          </cell>
          <cell r="AV182">
            <v>334</v>
          </cell>
          <cell r="AW182">
            <v>334</v>
          </cell>
          <cell r="AX182">
            <v>334</v>
          </cell>
          <cell r="AY182">
            <v>1336</v>
          </cell>
          <cell r="BB182">
            <v>371</v>
          </cell>
          <cell r="BC182">
            <v>392</v>
          </cell>
          <cell r="BD182">
            <v>364</v>
          </cell>
          <cell r="BE182">
            <v>1461</v>
          </cell>
          <cell r="BH182">
            <v>324</v>
          </cell>
          <cell r="BI182">
            <v>341</v>
          </cell>
          <cell r="BJ182">
            <v>434</v>
          </cell>
          <cell r="BK182">
            <v>1377</v>
          </cell>
          <cell r="BN182">
            <v>314</v>
          </cell>
          <cell r="BO182">
            <v>311</v>
          </cell>
          <cell r="BP182">
            <v>335</v>
          </cell>
          <cell r="BQ182">
            <v>1236</v>
          </cell>
          <cell r="BT182">
            <v>247</v>
          </cell>
          <cell r="BU182">
            <v>297</v>
          </cell>
          <cell r="BV182">
            <v>383</v>
          </cell>
          <cell r="BW182">
            <v>1192</v>
          </cell>
          <cell r="BZ182">
            <v>229</v>
          </cell>
          <cell r="CA182">
            <v>241</v>
          </cell>
          <cell r="CB182">
            <v>409</v>
          </cell>
          <cell r="CC182">
            <v>1093</v>
          </cell>
          <cell r="CF182">
            <v>195</v>
          </cell>
          <cell r="CG182">
            <v>177</v>
          </cell>
          <cell r="CH182">
            <v>245</v>
          </cell>
          <cell r="CI182">
            <v>800</v>
          </cell>
        </row>
        <row r="183">
          <cell r="CC183">
            <v>0</v>
          </cell>
          <cell r="CF183">
            <v>48</v>
          </cell>
          <cell r="CG183">
            <v>56</v>
          </cell>
          <cell r="CH183">
            <v>56</v>
          </cell>
          <cell r="CI183">
            <v>209</v>
          </cell>
        </row>
        <row r="184">
          <cell r="AI184">
            <v>36</v>
          </cell>
          <cell r="AJ184">
            <v>36</v>
          </cell>
          <cell r="AK184">
            <v>36</v>
          </cell>
          <cell r="AL184">
            <v>36</v>
          </cell>
          <cell r="AP184">
            <v>36</v>
          </cell>
          <cell r="AQ184">
            <v>36</v>
          </cell>
          <cell r="AR184">
            <v>36</v>
          </cell>
          <cell r="AS184">
            <v>144</v>
          </cell>
          <cell r="AV184">
            <v>36</v>
          </cell>
          <cell r="AW184">
            <v>36</v>
          </cell>
          <cell r="AX184">
            <v>36</v>
          </cell>
          <cell r="AY184">
            <v>144</v>
          </cell>
          <cell r="BB184">
            <v>41</v>
          </cell>
          <cell r="BC184">
            <v>33</v>
          </cell>
          <cell r="BD184">
            <v>36</v>
          </cell>
          <cell r="BE184">
            <v>151</v>
          </cell>
          <cell r="BH184">
            <v>45</v>
          </cell>
          <cell r="BI184">
            <v>46</v>
          </cell>
          <cell r="BJ184">
            <v>44</v>
          </cell>
          <cell r="BK184">
            <v>180</v>
          </cell>
          <cell r="BN184">
            <v>42</v>
          </cell>
          <cell r="BO184">
            <v>53</v>
          </cell>
          <cell r="BP184">
            <v>49</v>
          </cell>
          <cell r="BQ184">
            <v>182</v>
          </cell>
          <cell r="BT184">
            <v>35</v>
          </cell>
          <cell r="BU184">
            <v>38</v>
          </cell>
          <cell r="BV184">
            <v>41</v>
          </cell>
          <cell r="BW184">
            <v>151</v>
          </cell>
          <cell r="BZ184">
            <v>31</v>
          </cell>
          <cell r="CA184">
            <v>33</v>
          </cell>
          <cell r="CB184">
            <v>33</v>
          </cell>
          <cell r="CC184">
            <v>134</v>
          </cell>
          <cell r="CF184">
            <v>74</v>
          </cell>
          <cell r="CG184">
            <v>52</v>
          </cell>
          <cell r="CH184">
            <v>51</v>
          </cell>
          <cell r="CI184">
            <v>217</v>
          </cell>
          <cell r="CL184">
            <v>81</v>
          </cell>
          <cell r="CM184">
            <v>60</v>
          </cell>
          <cell r="CR184">
            <v>68</v>
          </cell>
        </row>
        <row r="185">
          <cell r="BW185" t="str">
            <v xml:space="preserve"> </v>
          </cell>
        </row>
        <row r="186">
          <cell r="AI186">
            <v>3671.0347487499998</v>
          </cell>
          <cell r="AJ186">
            <v>3807.8164899999997</v>
          </cell>
          <cell r="AK186">
            <v>3795.1498699999993</v>
          </cell>
          <cell r="AL186">
            <v>3767.4008399999998</v>
          </cell>
          <cell r="AP186">
            <v>3704.1514899999997</v>
          </cell>
          <cell r="AQ186">
            <v>3685.8298699999996</v>
          </cell>
          <cell r="AR186">
            <v>3652.4258399999999</v>
          </cell>
          <cell r="AS186">
            <v>14628.23694875</v>
          </cell>
          <cell r="AV186">
            <v>3549.4474600000003</v>
          </cell>
          <cell r="AW186">
            <v>3561.1897600000002</v>
          </cell>
          <cell r="AX186">
            <v>3527.6035599999996</v>
          </cell>
          <cell r="AY186">
            <v>14042.309605</v>
          </cell>
          <cell r="BB186">
            <v>3852</v>
          </cell>
          <cell r="BC186">
            <v>3742</v>
          </cell>
          <cell r="BD186">
            <v>3398</v>
          </cell>
          <cell r="BE186">
            <v>14545</v>
          </cell>
          <cell r="BH186">
            <v>4187</v>
          </cell>
          <cell r="BI186">
            <v>3690</v>
          </cell>
          <cell r="BJ186">
            <v>4042</v>
          </cell>
          <cell r="BK186">
            <v>15830</v>
          </cell>
          <cell r="BN186">
            <v>3044</v>
          </cell>
          <cell r="BO186">
            <v>3120</v>
          </cell>
          <cell r="BP186">
            <v>3433</v>
          </cell>
          <cell r="BQ186">
            <v>12262</v>
          </cell>
          <cell r="BT186">
            <v>2531</v>
          </cell>
          <cell r="BU186">
            <v>2736</v>
          </cell>
          <cell r="BV186">
            <v>2751</v>
          </cell>
          <cell r="BW186">
            <v>10458</v>
          </cell>
          <cell r="BZ186">
            <v>2909</v>
          </cell>
          <cell r="CA186">
            <v>2823</v>
          </cell>
          <cell r="CB186">
            <v>2870</v>
          </cell>
          <cell r="CC186">
            <v>11210</v>
          </cell>
          <cell r="CF186">
            <v>2886</v>
          </cell>
          <cell r="CG186">
            <v>2852</v>
          </cell>
          <cell r="CH186">
            <v>2771</v>
          </cell>
          <cell r="CI186">
            <v>11114</v>
          </cell>
        </row>
        <row r="187">
          <cell r="BW187" t="str">
            <v xml:space="preserve"> </v>
          </cell>
        </row>
        <row r="191">
          <cell r="AK191" t="str">
            <v>2004E</v>
          </cell>
          <cell r="AQ191" t="str">
            <v>2003E</v>
          </cell>
          <cell r="AW191" t="str">
            <v>2002E</v>
          </cell>
          <cell r="BC191">
            <v>2001</v>
          </cell>
          <cell r="BI191">
            <v>2000</v>
          </cell>
          <cell r="BO191">
            <v>1999</v>
          </cell>
          <cell r="BU191">
            <v>1998</v>
          </cell>
          <cell r="CA191">
            <v>1997</v>
          </cell>
          <cell r="CG191">
            <v>1996</v>
          </cell>
          <cell r="CM191">
            <v>1995</v>
          </cell>
          <cell r="CS191">
            <v>1994</v>
          </cell>
          <cell r="CY191">
            <v>1993</v>
          </cell>
          <cell r="DE191">
            <v>1992</v>
          </cell>
        </row>
        <row r="192">
          <cell r="AI192" t="str">
            <v>1QTR</v>
          </cell>
          <cell r="AJ192" t="str">
            <v>2QTR</v>
          </cell>
          <cell r="AK192" t="str">
            <v>3QTR</v>
          </cell>
          <cell r="AL192" t="str">
            <v>4QTR</v>
          </cell>
          <cell r="AP192" t="str">
            <v>2QTR</v>
          </cell>
          <cell r="AQ192" t="str">
            <v>3QTR</v>
          </cell>
          <cell r="AR192" t="str">
            <v>4QTR</v>
          </cell>
          <cell r="AS192" t="str">
            <v>YEAR</v>
          </cell>
          <cell r="AV192" t="str">
            <v>2QTR</v>
          </cell>
          <cell r="AW192" t="str">
            <v>3QTR</v>
          </cell>
          <cell r="AX192" t="str">
            <v>4QTR</v>
          </cell>
          <cell r="AY192" t="str">
            <v>YEAR</v>
          </cell>
          <cell r="BB192" t="str">
            <v>2QTR</v>
          </cell>
          <cell r="BC192" t="str">
            <v>3QTR</v>
          </cell>
          <cell r="BD192" t="str">
            <v>4QTR</v>
          </cell>
          <cell r="BE192" t="str">
            <v>YEAR</v>
          </cell>
          <cell r="BH192" t="str">
            <v>2QTR</v>
          </cell>
          <cell r="BI192" t="str">
            <v>3QTR</v>
          </cell>
          <cell r="BJ192" t="str">
            <v>4QTR</v>
          </cell>
          <cell r="BK192" t="str">
            <v>YEAR</v>
          </cell>
          <cell r="BN192" t="str">
            <v>2QTR</v>
          </cell>
          <cell r="BO192" t="str">
            <v>3QTR</v>
          </cell>
          <cell r="BP192" t="str">
            <v>4QTR</v>
          </cell>
          <cell r="BQ192" t="str">
            <v>YEAR</v>
          </cell>
          <cell r="BT192" t="str">
            <v>2QTR</v>
          </cell>
          <cell r="BU192" t="str">
            <v>3QTR</v>
          </cell>
          <cell r="BV192" t="str">
            <v>4QTR</v>
          </cell>
          <cell r="BW192" t="str">
            <v>YEAR</v>
          </cell>
          <cell r="BZ192" t="str">
            <v>2QTR</v>
          </cell>
          <cell r="CA192" t="str">
            <v>3QTR</v>
          </cell>
          <cell r="CB192" t="str">
            <v>4QTR</v>
          </cell>
          <cell r="CC192" t="str">
            <v>YEAR</v>
          </cell>
          <cell r="CF192" t="str">
            <v>2QTR</v>
          </cell>
          <cell r="CG192" t="str">
            <v>3QTR</v>
          </cell>
          <cell r="CH192" t="str">
            <v>4QTR</v>
          </cell>
          <cell r="CI192" t="str">
            <v>YEAR</v>
          </cell>
          <cell r="CL192" t="str">
            <v>2QTR</v>
          </cell>
          <cell r="CM192" t="str">
            <v>3QTR</v>
          </cell>
          <cell r="CN192" t="str">
            <v>4QTR</v>
          </cell>
          <cell r="CO192" t="str">
            <v>YEAR</v>
          </cell>
          <cell r="CR192" t="str">
            <v>2QTR</v>
          </cell>
          <cell r="CS192" t="str">
            <v>3QTR</v>
          </cell>
          <cell r="CT192" t="str">
            <v>4QTR</v>
          </cell>
          <cell r="CU192" t="str">
            <v>YEAR</v>
          </cell>
          <cell r="CX192" t="str">
            <v>2QTR</v>
          </cell>
          <cell r="CY192" t="str">
            <v>3QTR</v>
          </cell>
          <cell r="CZ192" t="str">
            <v>4QTR</v>
          </cell>
          <cell r="DA192" t="str">
            <v>YEAR</v>
          </cell>
          <cell r="DD192" t="str">
            <v>2QTR</v>
          </cell>
          <cell r="DE192" t="str">
            <v>3QTR</v>
          </cell>
          <cell r="DF192" t="str">
            <v>4QTR</v>
          </cell>
          <cell r="DG192" t="str">
            <v>YEAR</v>
          </cell>
        </row>
        <row r="195">
          <cell r="AI195">
            <v>0</v>
          </cell>
          <cell r="AJ195">
            <v>0</v>
          </cell>
          <cell r="AK195">
            <v>0</v>
          </cell>
          <cell r="AL195">
            <v>0</v>
          </cell>
          <cell r="AP195">
            <v>0</v>
          </cell>
          <cell r="AQ195">
            <v>0</v>
          </cell>
          <cell r="AR195">
            <v>0</v>
          </cell>
          <cell r="AS195">
            <v>0</v>
          </cell>
          <cell r="AV195">
            <v>0</v>
          </cell>
          <cell r="AW195">
            <v>0</v>
          </cell>
          <cell r="AX195">
            <v>0</v>
          </cell>
          <cell r="AY195">
            <v>0</v>
          </cell>
          <cell r="BB195">
            <v>0</v>
          </cell>
          <cell r="BC195">
            <v>0</v>
          </cell>
          <cell r="BD195">
            <v>0</v>
          </cell>
          <cell r="BE195">
            <v>0</v>
          </cell>
          <cell r="BH195">
            <v>0</v>
          </cell>
          <cell r="BI195">
            <v>0</v>
          </cell>
          <cell r="BJ195">
            <v>0</v>
          </cell>
          <cell r="BK195">
            <v>0</v>
          </cell>
          <cell r="BN195">
            <v>0</v>
          </cell>
          <cell r="BO195">
            <v>0</v>
          </cell>
          <cell r="BP195">
            <v>0</v>
          </cell>
          <cell r="BQ195">
            <v>0</v>
          </cell>
        </row>
        <row r="196">
          <cell r="AL196">
            <v>8.1</v>
          </cell>
          <cell r="AP196">
            <v>8.1</v>
          </cell>
          <cell r="AR196">
            <v>8.1</v>
          </cell>
          <cell r="AS196">
            <v>32.4</v>
          </cell>
          <cell r="AV196">
            <v>8.1</v>
          </cell>
          <cell r="AX196">
            <v>8.1</v>
          </cell>
          <cell r="AY196">
            <v>32.4</v>
          </cell>
          <cell r="BB196">
            <v>8.1</v>
          </cell>
          <cell r="BD196">
            <v>8.1</v>
          </cell>
          <cell r="BE196">
            <v>32.4</v>
          </cell>
          <cell r="BH196">
            <v>3</v>
          </cell>
          <cell r="BK196">
            <v>9</v>
          </cell>
          <cell r="BN196">
            <v>6</v>
          </cell>
          <cell r="BO196">
            <v>0</v>
          </cell>
          <cell r="BP196">
            <v>6</v>
          </cell>
          <cell r="BQ196">
            <v>48</v>
          </cell>
        </row>
        <row r="197">
          <cell r="AI197">
            <v>0</v>
          </cell>
          <cell r="AJ197">
            <v>0</v>
          </cell>
          <cell r="AK197">
            <v>0</v>
          </cell>
          <cell r="AL197">
            <v>8.1</v>
          </cell>
          <cell r="AP197">
            <v>8.1</v>
          </cell>
          <cell r="AQ197">
            <v>0</v>
          </cell>
          <cell r="AR197">
            <v>8.1</v>
          </cell>
          <cell r="AS197">
            <v>32.4</v>
          </cell>
          <cell r="AV197">
            <v>8.1</v>
          </cell>
          <cell r="AW197">
            <v>0</v>
          </cell>
          <cell r="AX197">
            <v>8.1</v>
          </cell>
          <cell r="AY197">
            <v>32.4</v>
          </cell>
          <cell r="BB197">
            <v>8.1</v>
          </cell>
          <cell r="BC197">
            <v>0</v>
          </cell>
          <cell r="BD197">
            <v>8.1</v>
          </cell>
          <cell r="BE197">
            <v>32.4</v>
          </cell>
          <cell r="BH197">
            <v>3</v>
          </cell>
          <cell r="BI197">
            <v>0</v>
          </cell>
          <cell r="BJ197">
            <v>0</v>
          </cell>
          <cell r="BK197">
            <v>9</v>
          </cell>
          <cell r="BN197">
            <v>6</v>
          </cell>
          <cell r="BO197">
            <v>0</v>
          </cell>
          <cell r="BP197">
            <v>6</v>
          </cell>
          <cell r="BQ197">
            <v>48</v>
          </cell>
        </row>
        <row r="199">
          <cell r="AI199">
            <v>0</v>
          </cell>
          <cell r="AJ199">
            <v>0</v>
          </cell>
          <cell r="AK199">
            <v>0</v>
          </cell>
          <cell r="AL199">
            <v>0</v>
          </cell>
          <cell r="AP199">
            <v>0</v>
          </cell>
          <cell r="AQ199">
            <v>0</v>
          </cell>
          <cell r="AR199">
            <v>0</v>
          </cell>
          <cell r="AS199">
            <v>0</v>
          </cell>
          <cell r="AV199">
            <v>0</v>
          </cell>
          <cell r="AW199">
            <v>0</v>
          </cell>
          <cell r="AX199">
            <v>0</v>
          </cell>
          <cell r="AY199">
            <v>0</v>
          </cell>
          <cell r="BB199">
            <v>0</v>
          </cell>
          <cell r="BC199">
            <v>0</v>
          </cell>
          <cell r="BD199">
            <v>0</v>
          </cell>
          <cell r="BE199">
            <v>0</v>
          </cell>
          <cell r="BH199">
            <v>0</v>
          </cell>
          <cell r="BI199">
            <v>0</v>
          </cell>
          <cell r="BJ199">
            <v>0</v>
          </cell>
          <cell r="BK199">
            <v>0</v>
          </cell>
          <cell r="BN199">
            <v>0</v>
          </cell>
          <cell r="BO199">
            <v>0</v>
          </cell>
          <cell r="BP199">
            <v>0</v>
          </cell>
          <cell r="BQ199">
            <v>0</v>
          </cell>
          <cell r="BT199">
            <v>0</v>
          </cell>
          <cell r="BU199">
            <v>0</v>
          </cell>
          <cell r="BV199">
            <v>0</v>
          </cell>
          <cell r="BW199">
            <v>0</v>
          </cell>
          <cell r="BZ199">
            <v>0</v>
          </cell>
          <cell r="CA199">
            <v>0</v>
          </cell>
          <cell r="CB199">
            <v>0</v>
          </cell>
          <cell r="CC199">
            <v>5.5</v>
          </cell>
          <cell r="CF199">
            <v>0</v>
          </cell>
          <cell r="CG199">
            <v>0</v>
          </cell>
          <cell r="CH199">
            <v>0</v>
          </cell>
          <cell r="CI199">
            <v>0</v>
          </cell>
          <cell r="CL199">
            <v>0</v>
          </cell>
          <cell r="CM199">
            <v>0</v>
          </cell>
          <cell r="CN199">
            <v>0</v>
          </cell>
          <cell r="CO199">
            <v>0</v>
          </cell>
          <cell r="CR199">
            <v>0.34875</v>
          </cell>
          <cell r="CS199">
            <v>-2.0924999999999998</v>
          </cell>
          <cell r="CT199">
            <v>-25</v>
          </cell>
          <cell r="CU199">
            <v>-26.395</v>
          </cell>
          <cell r="CX199">
            <v>25.237500000000001</v>
          </cell>
          <cell r="CY199">
            <v>-60.57</v>
          </cell>
          <cell r="CZ199">
            <v>1.6825000000000001</v>
          </cell>
          <cell r="DA199">
            <v>-33.65</v>
          </cell>
          <cell r="DD199">
            <v>0</v>
          </cell>
          <cell r="DE199">
            <v>1.3</v>
          </cell>
          <cell r="DF199">
            <v>1.3</v>
          </cell>
        </row>
        <row r="200">
          <cell r="AI200">
            <v>-4.571875000000035</v>
          </cell>
          <cell r="AJ200">
            <v>51.493750000000063</v>
          </cell>
          <cell r="AK200">
            <v>-33.600000000000065</v>
          </cell>
          <cell r="AL200">
            <v>-13.321874999999963</v>
          </cell>
          <cell r="AP200">
            <v>51.493750000000063</v>
          </cell>
          <cell r="AQ200">
            <v>-33.600000000000065</v>
          </cell>
          <cell r="AR200">
            <v>-13.321874999999963</v>
          </cell>
          <cell r="AS200">
            <v>138.09687500000001</v>
          </cell>
          <cell r="AV200">
            <v>68.75</v>
          </cell>
          <cell r="AW200">
            <v>-18.937499999999972</v>
          </cell>
          <cell r="AX200">
            <v>-12.687500000000043</v>
          </cell>
          <cell r="AY200">
            <v>261.52083333333343</v>
          </cell>
          <cell r="BB200">
            <v>115.3962833333333</v>
          </cell>
          <cell r="BC200">
            <v>-13.647383333333345</v>
          </cell>
          <cell r="BD200">
            <v>-77.055999999999997</v>
          </cell>
          <cell r="BE200">
            <v>275.56268333333344</v>
          </cell>
          <cell r="BH200">
            <v>-29.012199999999932</v>
          </cell>
          <cell r="BI200">
            <v>-49.949566666666705</v>
          </cell>
          <cell r="BJ200">
            <v>-18.92285000000005</v>
          </cell>
          <cell r="BK200">
            <v>-159.19031666666672</v>
          </cell>
          <cell r="BN200">
            <v>46.255600000000044</v>
          </cell>
          <cell r="BO200">
            <v>1.9028166666666344</v>
          </cell>
          <cell r="BP200">
            <v>-62.900399999999983</v>
          </cell>
          <cell r="BQ200">
            <v>201.95203333333342</v>
          </cell>
          <cell r="BT200">
            <v>-27.425444444444409</v>
          </cell>
          <cell r="BU200">
            <v>1.2776166666667015</v>
          </cell>
          <cell r="BV200">
            <v>-3.0390000000000001</v>
          </cell>
          <cell r="BW200">
            <v>26.346566666666774</v>
          </cell>
          <cell r="BZ200">
            <v>17.067824370465132</v>
          </cell>
          <cell r="CA200">
            <v>-24.006657447169854</v>
          </cell>
          <cell r="CB200">
            <v>-47.579991828514345</v>
          </cell>
          <cell r="CC200">
            <v>-32.473833611458659</v>
          </cell>
          <cell r="CF200">
            <v>43.784999999999997</v>
          </cell>
          <cell r="CG200">
            <v>0</v>
          </cell>
          <cell r="CH200">
            <v>18.62</v>
          </cell>
          <cell r="CI200">
            <v>149.97499999999999</v>
          </cell>
          <cell r="CL200">
            <v>-28.618950925250921</v>
          </cell>
          <cell r="CM200">
            <v>0</v>
          </cell>
          <cell r="CN200">
            <v>-7.6927500000000002</v>
          </cell>
          <cell r="CO200">
            <v>-61.954200925250916</v>
          </cell>
          <cell r="CR200">
            <v>4.0612500000000002</v>
          </cell>
          <cell r="CS200">
            <v>0</v>
          </cell>
          <cell r="CT200">
            <v>-75</v>
          </cell>
          <cell r="CU200">
            <v>-66.877499999999998</v>
          </cell>
          <cell r="CX200">
            <v>78.375</v>
          </cell>
          <cell r="CY200">
            <v>-19.59375</v>
          </cell>
          <cell r="CZ200">
            <v>19.59375</v>
          </cell>
          <cell r="DA200">
            <v>141.07499999999999</v>
          </cell>
          <cell r="DD200">
            <v>0</v>
          </cell>
          <cell r="DE200">
            <v>6.9550000000000001</v>
          </cell>
          <cell r="DF200">
            <v>6.9550000000000001</v>
          </cell>
        </row>
        <row r="201">
          <cell r="AI201">
            <v>-2.7429674999999962</v>
          </cell>
          <cell r="AJ201">
            <v>6.3784175000000003</v>
          </cell>
          <cell r="AK201">
            <v>-0.29120000000000118</v>
          </cell>
          <cell r="AL201">
            <v>-3.3442500000000028</v>
          </cell>
          <cell r="AP201">
            <v>6.3784175000000003</v>
          </cell>
          <cell r="AQ201">
            <v>-0.29120000000000118</v>
          </cell>
          <cell r="AR201">
            <v>-3.3442500000000028</v>
          </cell>
          <cell r="AS201">
            <v>19.25173250000001</v>
          </cell>
          <cell r="AV201">
            <v>10.44</v>
          </cell>
          <cell r="AW201">
            <v>2.871</v>
          </cell>
          <cell r="AX201">
            <v>-3.1972499999999999</v>
          </cell>
          <cell r="AY201">
            <v>35.169750000000001</v>
          </cell>
          <cell r="BB201">
            <v>16.601233333333333</v>
          </cell>
          <cell r="BC201">
            <v>-3.5016666666666705</v>
          </cell>
          <cell r="BD201">
            <v>-5.22</v>
          </cell>
          <cell r="BE201">
            <v>36.934366666666662</v>
          </cell>
          <cell r="BH201">
            <v>-4.3680000000000003</v>
          </cell>
          <cell r="BI201">
            <v>-8</v>
          </cell>
          <cell r="BJ201">
            <v>-4.3242500000000001</v>
          </cell>
          <cell r="BK201">
            <v>-29.383516666666672</v>
          </cell>
          <cell r="BN201">
            <v>6.5849333333333462</v>
          </cell>
          <cell r="BO201">
            <v>4.3593333333333293</v>
          </cell>
          <cell r="BP201">
            <v>-22.668933333333332</v>
          </cell>
          <cell r="BQ201">
            <v>23.642266666666682</v>
          </cell>
          <cell r="BT201">
            <v>0</v>
          </cell>
          <cell r="BU201">
            <v>6.0750000000000002</v>
          </cell>
          <cell r="BV201">
            <v>-4.62</v>
          </cell>
          <cell r="BW201">
            <v>7.53</v>
          </cell>
          <cell r="BZ201">
            <v>0</v>
          </cell>
          <cell r="CA201">
            <v>0</v>
          </cell>
          <cell r="CB201">
            <v>2.1059999999999999</v>
          </cell>
          <cell r="CC201">
            <v>-28.494</v>
          </cell>
          <cell r="CF201">
            <v>0</v>
          </cell>
          <cell r="CG201">
            <v>0</v>
          </cell>
          <cell r="CH201">
            <v>-2.79</v>
          </cell>
          <cell r="CI201">
            <v>-31.15</v>
          </cell>
          <cell r="CL201">
            <v>0</v>
          </cell>
          <cell r="CM201">
            <v>10.336</v>
          </cell>
          <cell r="CN201">
            <v>-9.0440000000000005</v>
          </cell>
          <cell r="CO201">
            <v>-20.802999999999997</v>
          </cell>
          <cell r="CR201">
            <v>1.56125</v>
          </cell>
          <cell r="CS201">
            <v>7.8062500000000004</v>
          </cell>
          <cell r="CT201">
            <v>-19</v>
          </cell>
          <cell r="CU201">
            <v>-8.0712499999999991</v>
          </cell>
          <cell r="CX201">
            <v>29.7</v>
          </cell>
          <cell r="CY201">
            <v>0</v>
          </cell>
          <cell r="CZ201">
            <v>7.4249999999999998</v>
          </cell>
          <cell r="DA201">
            <v>60.884999999999998</v>
          </cell>
          <cell r="DD201">
            <v>0</v>
          </cell>
          <cell r="DE201">
            <v>2.8125</v>
          </cell>
          <cell r="DF201">
            <v>2.8125</v>
          </cell>
        </row>
        <row r="202">
          <cell r="AI202">
            <v>-3.6549999999999998</v>
          </cell>
          <cell r="AJ202">
            <v>14.62</v>
          </cell>
          <cell r="AK202">
            <v>10.965</v>
          </cell>
          <cell r="AL202">
            <v>-21.93</v>
          </cell>
          <cell r="AP202">
            <v>14.62</v>
          </cell>
          <cell r="AQ202">
            <v>10.965</v>
          </cell>
          <cell r="AR202">
            <v>-21.93</v>
          </cell>
          <cell r="AS202">
            <v>97.222999999999985</v>
          </cell>
          <cell r="AV202">
            <v>8.5892499999999998</v>
          </cell>
          <cell r="AW202">
            <v>14.62</v>
          </cell>
          <cell r="AX202">
            <v>-21.93</v>
          </cell>
          <cell r="AY202">
            <v>80.592749999999995</v>
          </cell>
          <cell r="BB202">
            <v>41.347065666666666</v>
          </cell>
          <cell r="BC202">
            <v>-9.9216480000000047</v>
          </cell>
          <cell r="BD202">
            <v>-31.11</v>
          </cell>
          <cell r="BE202">
            <v>10.822697000000048</v>
          </cell>
          <cell r="BH202">
            <v>-13.181406333333344</v>
          </cell>
          <cell r="BI202">
            <v>-46.805</v>
          </cell>
          <cell r="BJ202">
            <v>-12.435628666666693</v>
          </cell>
          <cell r="BK202">
            <v>-73.229677000000123</v>
          </cell>
          <cell r="BN202">
            <v>34.502511999999982</v>
          </cell>
          <cell r="BO202">
            <v>6.2051150000000002</v>
          </cell>
          <cell r="BP202">
            <v>-42.394043999999965</v>
          </cell>
          <cell r="BQ202">
            <v>73.523721999999978</v>
          </cell>
          <cell r="BT202">
            <v>0</v>
          </cell>
          <cell r="BU202">
            <v>33.18</v>
          </cell>
          <cell r="BV202">
            <v>-22.2</v>
          </cell>
          <cell r="BW202">
            <v>44.16</v>
          </cell>
          <cell r="BZ202">
            <v>0</v>
          </cell>
          <cell r="CA202">
            <v>0</v>
          </cell>
          <cell r="CB202">
            <v>0</v>
          </cell>
          <cell r="CC202">
            <v>-24.36</v>
          </cell>
          <cell r="CF202">
            <v>0</v>
          </cell>
          <cell r="CG202">
            <v>0</v>
          </cell>
          <cell r="CH202">
            <v>-5.76</v>
          </cell>
          <cell r="CI202">
            <v>30.848000000000084</v>
          </cell>
          <cell r="CL202">
            <v>0</v>
          </cell>
          <cell r="CM202">
            <v>17.896000000000001</v>
          </cell>
          <cell r="CN202">
            <v>-15.659000000000001</v>
          </cell>
          <cell r="CO202">
            <v>-2.9826666666666561</v>
          </cell>
          <cell r="CR202">
            <v>2.7025000000000001</v>
          </cell>
          <cell r="CS202">
            <v>13.512499999999999</v>
          </cell>
          <cell r="CT202">
            <v>-30</v>
          </cell>
          <cell r="CU202">
            <v>-11.0825</v>
          </cell>
          <cell r="CX202">
            <v>50.174999999999997</v>
          </cell>
          <cell r="CY202">
            <v>0</v>
          </cell>
          <cell r="CZ202">
            <v>12.543749999999999</v>
          </cell>
          <cell r="DA202">
            <v>102.85875</v>
          </cell>
          <cell r="DD202">
            <v>0</v>
          </cell>
          <cell r="DE202">
            <v>4.4349999999999996</v>
          </cell>
          <cell r="DF202">
            <v>4.4349999999999996</v>
          </cell>
        </row>
        <row r="203">
          <cell r="AI203">
            <v>0</v>
          </cell>
          <cell r="AJ203">
            <v>0</v>
          </cell>
          <cell r="AK203">
            <v>0</v>
          </cell>
          <cell r="AL203">
            <v>0</v>
          </cell>
          <cell r="AP203">
            <v>0</v>
          </cell>
          <cell r="AQ203">
            <v>0</v>
          </cell>
          <cell r="AR203">
            <v>0</v>
          </cell>
          <cell r="AS203">
            <v>0</v>
          </cell>
          <cell r="AV203">
            <v>0</v>
          </cell>
          <cell r="AW203">
            <v>0</v>
          </cell>
          <cell r="AX203">
            <v>0</v>
          </cell>
          <cell r="AY203">
            <v>0</v>
          </cell>
          <cell r="BB203">
            <v>0</v>
          </cell>
          <cell r="BC203">
            <v>0</v>
          </cell>
          <cell r="BD203">
            <v>0</v>
          </cell>
          <cell r="BE203">
            <v>0</v>
          </cell>
          <cell r="BH203">
            <v>0</v>
          </cell>
          <cell r="BI203">
            <v>0</v>
          </cell>
          <cell r="BJ203">
            <v>0</v>
          </cell>
          <cell r="BK203">
            <v>0</v>
          </cell>
          <cell r="BN203">
            <v>0</v>
          </cell>
          <cell r="BO203">
            <v>0</v>
          </cell>
          <cell r="BP203">
            <v>0</v>
          </cell>
          <cell r="BQ203">
            <v>0</v>
          </cell>
          <cell r="BT203">
            <v>0</v>
          </cell>
          <cell r="BU203">
            <v>0</v>
          </cell>
          <cell r="BV203">
            <v>0</v>
          </cell>
          <cell r="BW203">
            <v>0</v>
          </cell>
          <cell r="BZ203">
            <v>0</v>
          </cell>
          <cell r="CA203">
            <v>0</v>
          </cell>
          <cell r="CB203">
            <v>0</v>
          </cell>
          <cell r="CC203">
            <v>0</v>
          </cell>
          <cell r="CF203">
            <v>0</v>
          </cell>
          <cell r="CG203">
            <v>0</v>
          </cell>
          <cell r="CH203">
            <v>0.82</v>
          </cell>
          <cell r="CI203">
            <v>0.82</v>
          </cell>
          <cell r="CL203">
            <v>-0.61942959001779918</v>
          </cell>
          <cell r="CM203">
            <v>0</v>
          </cell>
          <cell r="CN203">
            <v>-0.62549999999999994</v>
          </cell>
          <cell r="CO203">
            <v>-1.244929590017799</v>
          </cell>
          <cell r="CR203">
            <v>0.28625</v>
          </cell>
          <cell r="CS203">
            <v>-1.7175</v>
          </cell>
          <cell r="CT203">
            <v>-15</v>
          </cell>
          <cell r="CU203">
            <v>-16.145</v>
          </cell>
          <cell r="CX203">
            <v>5.5250000000000004</v>
          </cell>
          <cell r="CY203">
            <v>-5.5250000000000004</v>
          </cell>
          <cell r="CZ203">
            <v>1.3812500000000001</v>
          </cell>
          <cell r="DA203">
            <v>5.8012499999999996</v>
          </cell>
          <cell r="DD203">
            <v>0</v>
          </cell>
          <cell r="DE203">
            <v>0.52500000000000002</v>
          </cell>
          <cell r="DF203">
            <v>0.52500000000000002</v>
          </cell>
        </row>
        <row r="204">
          <cell r="AI204">
            <v>0</v>
          </cell>
          <cell r="AJ204">
            <v>0</v>
          </cell>
          <cell r="AK204">
            <v>0</v>
          </cell>
          <cell r="AL204">
            <v>0</v>
          </cell>
          <cell r="AP204">
            <v>0</v>
          </cell>
          <cell r="AQ204">
            <v>0</v>
          </cell>
          <cell r="AR204">
            <v>0</v>
          </cell>
          <cell r="AS204">
            <v>0</v>
          </cell>
          <cell r="AV204">
            <v>0</v>
          </cell>
          <cell r="AW204">
            <v>0</v>
          </cell>
          <cell r="AX204">
            <v>0</v>
          </cell>
          <cell r="AY204">
            <v>0</v>
          </cell>
          <cell r="BB204">
            <v>0</v>
          </cell>
          <cell r="BC204">
            <v>0</v>
          </cell>
          <cell r="BD204">
            <v>0</v>
          </cell>
          <cell r="BE204">
            <v>0</v>
          </cell>
          <cell r="BH204">
            <v>0</v>
          </cell>
          <cell r="BI204">
            <v>0</v>
          </cell>
          <cell r="BJ204">
            <v>0</v>
          </cell>
          <cell r="BK204">
            <v>0</v>
          </cell>
          <cell r="BN204">
            <v>0</v>
          </cell>
          <cell r="BO204">
            <v>0</v>
          </cell>
          <cell r="BP204">
            <v>0</v>
          </cell>
          <cell r="BQ204">
            <v>0</v>
          </cell>
          <cell r="BT204">
            <v>0</v>
          </cell>
          <cell r="BU204">
            <v>0</v>
          </cell>
          <cell r="BV204">
            <v>0</v>
          </cell>
          <cell r="BW204">
            <v>0</v>
          </cell>
          <cell r="BZ204">
            <v>0</v>
          </cell>
          <cell r="CA204">
            <v>0</v>
          </cell>
          <cell r="CB204">
            <v>0</v>
          </cell>
          <cell r="CC204">
            <v>0</v>
          </cell>
          <cell r="CF204">
            <v>0</v>
          </cell>
          <cell r="CG204">
            <v>0</v>
          </cell>
          <cell r="CH204">
            <v>0</v>
          </cell>
          <cell r="CI204">
            <v>0</v>
          </cell>
          <cell r="CL204">
            <v>0</v>
          </cell>
          <cell r="CM204">
            <v>0</v>
          </cell>
          <cell r="CN204">
            <v>0</v>
          </cell>
          <cell r="CO204">
            <v>0</v>
          </cell>
          <cell r="CR204">
            <v>0</v>
          </cell>
          <cell r="CS204">
            <v>0</v>
          </cell>
          <cell r="CT204">
            <v>0</v>
          </cell>
          <cell r="CU204">
            <v>0</v>
          </cell>
          <cell r="CX204">
            <v>0</v>
          </cell>
          <cell r="CY204">
            <v>0</v>
          </cell>
          <cell r="CZ204">
            <v>0</v>
          </cell>
          <cell r="DA204">
            <v>0</v>
          </cell>
          <cell r="DD204">
            <v>0</v>
          </cell>
          <cell r="DE204">
            <v>0</v>
          </cell>
          <cell r="DF204">
            <v>0</v>
          </cell>
        </row>
        <row r="207">
          <cell r="AI207">
            <v>-10.969842500000031</v>
          </cell>
          <cell r="AJ207">
            <v>72.492167500000065</v>
          </cell>
          <cell r="AK207">
            <v>-22.926200000000069</v>
          </cell>
          <cell r="AL207">
            <v>-38.596124999999965</v>
          </cell>
          <cell r="AP207">
            <v>72.492167500000065</v>
          </cell>
          <cell r="AQ207">
            <v>-22.926200000000069</v>
          </cell>
          <cell r="AR207">
            <v>-38.596124999999965</v>
          </cell>
          <cell r="AS207">
            <v>254.57160750000003</v>
          </cell>
          <cell r="AV207">
            <v>87.77924999999999</v>
          </cell>
          <cell r="AW207">
            <v>-1.4464999999999737</v>
          </cell>
          <cell r="AX207">
            <v>-37.814750000000046</v>
          </cell>
          <cell r="AY207">
            <v>377.28333333333336</v>
          </cell>
          <cell r="BB207">
            <v>173.34458233333328</v>
          </cell>
          <cell r="BC207">
            <v>-27.070698000000021</v>
          </cell>
          <cell r="BD207">
            <v>-113.386</v>
          </cell>
          <cell r="BE207">
            <v>323.31974700000012</v>
          </cell>
          <cell r="BH207">
            <v>-46.561606333333273</v>
          </cell>
          <cell r="BI207">
            <v>-104.7545666666667</v>
          </cell>
          <cell r="BJ207">
            <v>-35.68272866666674</v>
          </cell>
          <cell r="BK207">
            <v>-261.80351033333352</v>
          </cell>
          <cell r="BN207">
            <v>87.343045333333379</v>
          </cell>
          <cell r="BO207">
            <v>12.467264999999964</v>
          </cell>
          <cell r="BP207">
            <v>-127.96337733333328</v>
          </cell>
          <cell r="BQ207">
            <v>299.11802200000011</v>
          </cell>
          <cell r="BT207">
            <v>-27.425444444444409</v>
          </cell>
          <cell r="BU207">
            <v>40.532616666666698</v>
          </cell>
          <cell r="BV207">
            <v>-29.859000000000002</v>
          </cell>
          <cell r="BW207">
            <v>78.036566666666772</v>
          </cell>
          <cell r="BZ207">
            <v>17.067824370465132</v>
          </cell>
          <cell r="CA207">
            <v>-24.006657447169854</v>
          </cell>
          <cell r="CB207">
            <v>-45.473991828514343</v>
          </cell>
          <cell r="CC207">
            <v>-79.827833611458658</v>
          </cell>
          <cell r="CF207">
            <v>43.784999999999997</v>
          </cell>
          <cell r="CG207">
            <v>0</v>
          </cell>
          <cell r="CH207">
            <v>10.890000000000002</v>
          </cell>
          <cell r="CI207">
            <v>150.49300000000008</v>
          </cell>
          <cell r="CL207">
            <v>-29.23838051526872</v>
          </cell>
          <cell r="CM207">
            <v>28.231999999999999</v>
          </cell>
          <cell r="CN207">
            <v>-33.021250000000002</v>
          </cell>
          <cell r="CO207">
            <v>-86.984797181935363</v>
          </cell>
          <cell r="CR207">
            <v>8.9600000000000009</v>
          </cell>
          <cell r="CS207">
            <v>17.508749999999999</v>
          </cell>
          <cell r="CT207">
            <v>-164</v>
          </cell>
          <cell r="CU207">
            <v>-128.57124999999999</v>
          </cell>
          <cell r="CX207">
            <v>189.01250000000002</v>
          </cell>
          <cell r="CY207">
            <v>-85.688749999999999</v>
          </cell>
          <cell r="CZ207">
            <v>42.626250000000006</v>
          </cell>
          <cell r="DA207">
            <v>276.97000000000003</v>
          </cell>
          <cell r="DD207">
            <v>0</v>
          </cell>
          <cell r="DE207">
            <v>16.0275</v>
          </cell>
          <cell r="DF207">
            <v>16.0275</v>
          </cell>
        </row>
        <row r="210">
          <cell r="AI210">
            <v>22.8</v>
          </cell>
          <cell r="AJ210">
            <v>22.8</v>
          </cell>
          <cell r="AK210">
            <v>11.4</v>
          </cell>
          <cell r="AL210">
            <v>11.4</v>
          </cell>
          <cell r="AP210">
            <v>11.4</v>
          </cell>
          <cell r="AQ210">
            <v>11.4</v>
          </cell>
          <cell r="AR210">
            <v>11.4</v>
          </cell>
          <cell r="AS210">
            <v>114.00000000000001</v>
          </cell>
          <cell r="AV210">
            <v>11.4</v>
          </cell>
          <cell r="AW210">
            <v>11.4</v>
          </cell>
          <cell r="AX210">
            <v>11.4</v>
          </cell>
          <cell r="AY210">
            <v>22.800000000000004</v>
          </cell>
          <cell r="BB210">
            <v>-44.8</v>
          </cell>
          <cell r="BC210">
            <v>-52.534999999999997</v>
          </cell>
          <cell r="BD210">
            <v>11.8</v>
          </cell>
          <cell r="BE210">
            <v>-337.46999999999997</v>
          </cell>
          <cell r="BH210">
            <v>21.84</v>
          </cell>
          <cell r="BI210">
            <v>20.09</v>
          </cell>
          <cell r="BJ210">
            <v>0</v>
          </cell>
          <cell r="BK210">
            <v>199.62</v>
          </cell>
          <cell r="BN210">
            <v>9.9600000000000009</v>
          </cell>
          <cell r="BO210">
            <v>5.55</v>
          </cell>
          <cell r="BP210">
            <v>23.48</v>
          </cell>
          <cell r="BQ210">
            <v>64.460000000000008</v>
          </cell>
          <cell r="BT210">
            <v>3.7467114215730746</v>
          </cell>
          <cell r="BU210">
            <v>0.46</v>
          </cell>
          <cell r="BV210">
            <v>-22</v>
          </cell>
          <cell r="BW210">
            <v>-126.59573981674679</v>
          </cell>
          <cell r="BZ210">
            <v>8.6909189875714414</v>
          </cell>
          <cell r="CA210">
            <v>20.956566172713352</v>
          </cell>
          <cell r="CB210">
            <v>6.4948320111082429</v>
          </cell>
          <cell r="CC210">
            <v>132.27181267368999</v>
          </cell>
          <cell r="CF210">
            <v>-69.218905923977132</v>
          </cell>
          <cell r="CG210">
            <v>29.882971967703888</v>
          </cell>
          <cell r="CH210">
            <v>-7.41</v>
          </cell>
          <cell r="CI210">
            <v>-498.22012428558463</v>
          </cell>
          <cell r="CL210">
            <v>48.687015363633861</v>
          </cell>
          <cell r="CM210">
            <v>35.083750000000002</v>
          </cell>
          <cell r="CN210">
            <v>-13.49375</v>
          </cell>
          <cell r="CO210">
            <v>108.05951536363386</v>
          </cell>
          <cell r="CR210">
            <v>15.307499999999999</v>
          </cell>
          <cell r="CS210">
            <v>25.512499999999999</v>
          </cell>
          <cell r="CT210">
            <v>35.717500000000001</v>
          </cell>
          <cell r="CU210">
            <v>102.05</v>
          </cell>
          <cell r="CX210">
            <v>-7.86</v>
          </cell>
          <cell r="CY210">
            <v>-13.1</v>
          </cell>
          <cell r="CZ210">
            <v>-5.24</v>
          </cell>
          <cell r="DA210">
            <v>-44.54</v>
          </cell>
          <cell r="DD210">
            <v>3.7650000000000001</v>
          </cell>
          <cell r="DE210">
            <v>3.7650000000000001</v>
          </cell>
          <cell r="DF210">
            <v>-18.824999999999999</v>
          </cell>
        </row>
        <row r="211">
          <cell r="AI211">
            <v>0</v>
          </cell>
          <cell r="AJ211">
            <v>0</v>
          </cell>
          <cell r="AK211">
            <v>0</v>
          </cell>
          <cell r="AL211">
            <v>0</v>
          </cell>
          <cell r="AP211">
            <v>0</v>
          </cell>
          <cell r="AQ211">
            <v>0</v>
          </cell>
          <cell r="AR211">
            <v>0</v>
          </cell>
          <cell r="AS211">
            <v>0</v>
          </cell>
          <cell r="AV211">
            <v>0</v>
          </cell>
          <cell r="AW211">
            <v>0</v>
          </cell>
          <cell r="AX211">
            <v>0</v>
          </cell>
          <cell r="AY211">
            <v>0</v>
          </cell>
          <cell r="BB211">
            <v>0</v>
          </cell>
          <cell r="BC211">
            <v>0</v>
          </cell>
          <cell r="BD211">
            <v>0</v>
          </cell>
          <cell r="BE211">
            <v>0</v>
          </cell>
          <cell r="BH211">
            <v>0</v>
          </cell>
          <cell r="BI211">
            <v>0</v>
          </cell>
          <cell r="BJ211">
            <v>0</v>
          </cell>
          <cell r="BK211">
            <v>0</v>
          </cell>
          <cell r="BN211">
            <v>0</v>
          </cell>
          <cell r="BO211">
            <v>0</v>
          </cell>
          <cell r="BP211">
            <v>0</v>
          </cell>
          <cell r="BQ211">
            <v>0</v>
          </cell>
          <cell r="BT211">
            <v>0</v>
          </cell>
          <cell r="BU211">
            <v>0</v>
          </cell>
          <cell r="BV211">
            <v>0</v>
          </cell>
          <cell r="BW211">
            <v>2.6517833620611446</v>
          </cell>
          <cell r="BZ211">
            <v>7.8347828177447152</v>
          </cell>
          <cell r="CA211">
            <v>0</v>
          </cell>
          <cell r="CB211">
            <v>-4.82819928362097</v>
          </cell>
          <cell r="CC211">
            <v>2.9816921252513851</v>
          </cell>
          <cell r="CF211">
            <v>-8.0500000000000007</v>
          </cell>
          <cell r="CG211">
            <v>-14.999999999999995</v>
          </cell>
          <cell r="CH211">
            <v>-8.5500000000000007</v>
          </cell>
          <cell r="CI211">
            <v>-62.699999999999989</v>
          </cell>
          <cell r="CL211">
            <v>23.741911764705865</v>
          </cell>
          <cell r="CM211">
            <v>0</v>
          </cell>
          <cell r="CN211">
            <v>5.1524999999999999</v>
          </cell>
          <cell r="CO211">
            <v>37.48191176470587</v>
          </cell>
          <cell r="CR211">
            <v>1.6274999999999999</v>
          </cell>
          <cell r="CS211">
            <v>3.2549999999999999</v>
          </cell>
          <cell r="CT211">
            <v>7.9747500000000002</v>
          </cell>
          <cell r="CU211">
            <v>10.25325</v>
          </cell>
          <cell r="CX211">
            <v>3.09</v>
          </cell>
          <cell r="CY211">
            <v>-1.5449999999999999</v>
          </cell>
          <cell r="CZ211">
            <v>-1.5449999999999999</v>
          </cell>
          <cell r="DA211">
            <v>0</v>
          </cell>
          <cell r="DD211">
            <v>-2.94</v>
          </cell>
          <cell r="DE211">
            <v>0</v>
          </cell>
          <cell r="DF211">
            <v>0</v>
          </cell>
        </row>
        <row r="212">
          <cell r="AI212">
            <v>11.1</v>
          </cell>
          <cell r="AJ212">
            <v>11.1</v>
          </cell>
          <cell r="AK212">
            <v>11.1</v>
          </cell>
          <cell r="AL212">
            <v>11.1</v>
          </cell>
          <cell r="AP212">
            <v>3.7</v>
          </cell>
          <cell r="AQ212">
            <v>3.7</v>
          </cell>
          <cell r="AR212">
            <v>3.7</v>
          </cell>
          <cell r="AS212">
            <v>37.000000000000007</v>
          </cell>
          <cell r="AV212">
            <v>3.59</v>
          </cell>
          <cell r="AW212">
            <v>3.59</v>
          </cell>
          <cell r="AX212">
            <v>3.59</v>
          </cell>
          <cell r="AY212">
            <v>7.18</v>
          </cell>
          <cell r="BB212">
            <v>-6.78</v>
          </cell>
          <cell r="BC212">
            <v>-8.9250000000000007</v>
          </cell>
          <cell r="BD212">
            <v>-5.3849999999999998</v>
          </cell>
          <cell r="BE212">
            <v>-43.574999999999996</v>
          </cell>
          <cell r="BH212">
            <v>4.04</v>
          </cell>
          <cell r="BI212">
            <v>-5.8650000000000002</v>
          </cell>
          <cell r="BJ212">
            <v>4.13</v>
          </cell>
          <cell r="BK212">
            <v>4.5200000000000005</v>
          </cell>
          <cell r="BN212">
            <v>5.5650000000000004</v>
          </cell>
          <cell r="BO212">
            <v>6.86</v>
          </cell>
          <cell r="BP212">
            <v>15.76</v>
          </cell>
          <cell r="BQ212">
            <v>-2.1850000000000005</v>
          </cell>
          <cell r="BT212">
            <v>-5.76</v>
          </cell>
          <cell r="BU212">
            <v>-11</v>
          </cell>
          <cell r="BV212">
            <v>-19.149999999999999</v>
          </cell>
          <cell r="BW212">
            <v>-58.43</v>
          </cell>
          <cell r="BZ212">
            <v>14.609623605189149</v>
          </cell>
          <cell r="CA212">
            <v>8.49</v>
          </cell>
          <cell r="CB212">
            <v>14.225444658434331</v>
          </cell>
          <cell r="CC212">
            <v>90.107983259541101</v>
          </cell>
          <cell r="CF212">
            <v>-24</v>
          </cell>
          <cell r="CG212">
            <v>0</v>
          </cell>
          <cell r="CH212">
            <v>-8.1300000000000008</v>
          </cell>
          <cell r="CI212">
            <v>-247.17</v>
          </cell>
          <cell r="CL212">
            <v>40.870117710005381</v>
          </cell>
          <cell r="CM212">
            <v>9.2750000000000004</v>
          </cell>
          <cell r="CN212">
            <v>-10.6</v>
          </cell>
          <cell r="CO212">
            <v>68.695117710005391</v>
          </cell>
          <cell r="CR212">
            <v>9.82</v>
          </cell>
          <cell r="CS212">
            <v>11.047499999999999</v>
          </cell>
          <cell r="CT212">
            <v>22.094999999999999</v>
          </cell>
          <cell r="CU212">
            <v>30.6875</v>
          </cell>
          <cell r="CX212">
            <v>5.0350000000000001</v>
          </cell>
          <cell r="CY212">
            <v>12.5875</v>
          </cell>
          <cell r="CZ212">
            <v>0</v>
          </cell>
          <cell r="DA212">
            <v>16.36375</v>
          </cell>
          <cell r="DD212">
            <v>0</v>
          </cell>
          <cell r="DE212">
            <v>-2.4275000000000002</v>
          </cell>
          <cell r="DF212">
            <v>-7.2824999999999998</v>
          </cell>
        </row>
        <row r="213">
          <cell r="AI213">
            <v>4.79</v>
          </cell>
          <cell r="AJ213">
            <v>4.79</v>
          </cell>
          <cell r="AK213">
            <v>4.79</v>
          </cell>
          <cell r="AL213">
            <v>4.79</v>
          </cell>
          <cell r="AP213">
            <v>10.08</v>
          </cell>
          <cell r="AQ213">
            <v>10.08</v>
          </cell>
          <cell r="AR213">
            <v>10.08</v>
          </cell>
          <cell r="AS213">
            <v>100.8</v>
          </cell>
          <cell r="AV213">
            <v>0</v>
          </cell>
          <cell r="AW213">
            <v>5.04</v>
          </cell>
          <cell r="AX213">
            <v>5.04</v>
          </cell>
          <cell r="AY213">
            <v>-4.4399999999999986</v>
          </cell>
          <cell r="BB213">
            <v>-12.555</v>
          </cell>
          <cell r="BC213">
            <v>-11.16</v>
          </cell>
          <cell r="BD213">
            <v>-15.615</v>
          </cell>
          <cell r="BE213">
            <v>-112.67999999999999</v>
          </cell>
          <cell r="BH213">
            <v>32.409999999999997</v>
          </cell>
          <cell r="BI213">
            <v>8.5</v>
          </cell>
          <cell r="BJ213">
            <v>0</v>
          </cell>
          <cell r="BK213">
            <v>114.22999999999999</v>
          </cell>
          <cell r="BN213">
            <v>16.975000000000001</v>
          </cell>
          <cell r="BO213">
            <v>28.08</v>
          </cell>
          <cell r="BP213">
            <v>20.85</v>
          </cell>
          <cell r="BQ213">
            <v>88.455000000000013</v>
          </cell>
          <cell r="BT213">
            <v>0</v>
          </cell>
          <cell r="BU213">
            <v>-9.6</v>
          </cell>
          <cell r="BV213">
            <v>-8.73</v>
          </cell>
          <cell r="BW213">
            <v>26.149999999999995</v>
          </cell>
          <cell r="BZ213">
            <v>-16.2</v>
          </cell>
          <cell r="CA213">
            <v>4.6130000000000004</v>
          </cell>
          <cell r="CB213">
            <v>26.16</v>
          </cell>
          <cell r="CC213">
            <v>-39.253999999999991</v>
          </cell>
          <cell r="CF213">
            <v>-42.314999999999998</v>
          </cell>
          <cell r="CG213">
            <v>-35.86</v>
          </cell>
          <cell r="CH213">
            <v>0</v>
          </cell>
          <cell r="CI213">
            <v>-321.065</v>
          </cell>
          <cell r="CL213">
            <v>95.517281373555832</v>
          </cell>
          <cell r="CM213">
            <v>0</v>
          </cell>
          <cell r="CN213">
            <v>-6.3949999999999996</v>
          </cell>
          <cell r="CO213">
            <v>117.89978137355584</v>
          </cell>
          <cell r="CR213">
            <v>19.094999999999999</v>
          </cell>
          <cell r="CS213">
            <v>19.094999999999999</v>
          </cell>
          <cell r="CT213">
            <v>25.46</v>
          </cell>
          <cell r="CU213">
            <v>73.197499999999991</v>
          </cell>
          <cell r="CX213">
            <v>-12.43</v>
          </cell>
          <cell r="CY213">
            <v>-6.2149999999999999</v>
          </cell>
          <cell r="CZ213">
            <v>1.2430000000000001</v>
          </cell>
          <cell r="DA213">
            <v>-21.131</v>
          </cell>
          <cell r="DD213">
            <v>0</v>
          </cell>
          <cell r="DE213">
            <v>0</v>
          </cell>
          <cell r="DF213">
            <v>-3.0862500000000002</v>
          </cell>
        </row>
        <row r="214">
          <cell r="BB214">
            <v>0.88463999999999987</v>
          </cell>
          <cell r="BC214">
            <v>1.1935799999999999</v>
          </cell>
          <cell r="BD214">
            <v>0.46692500000000525</v>
          </cell>
          <cell r="BI214">
            <v>11.143499999999998</v>
          </cell>
          <cell r="BJ214">
            <v>2.4652500000000002</v>
          </cell>
        </row>
        <row r="217">
          <cell r="AI217">
            <v>38.69</v>
          </cell>
          <cell r="AJ217">
            <v>38.69</v>
          </cell>
          <cell r="AK217">
            <v>27.29</v>
          </cell>
          <cell r="AL217">
            <v>27.29</v>
          </cell>
          <cell r="AP217">
            <v>25.18</v>
          </cell>
          <cell r="AQ217">
            <v>25.18</v>
          </cell>
          <cell r="AR217">
            <v>25.18</v>
          </cell>
          <cell r="AS217">
            <v>251.8</v>
          </cell>
          <cell r="AV217">
            <v>14.99</v>
          </cell>
          <cell r="AW217">
            <v>20.03</v>
          </cell>
          <cell r="AX217">
            <v>20.03</v>
          </cell>
          <cell r="AY217">
            <v>25.539999999999992</v>
          </cell>
          <cell r="BB217">
            <v>-63.250359999999993</v>
          </cell>
          <cell r="BC217">
            <v>-71.426420000000007</v>
          </cell>
          <cell r="BD217">
            <v>-8.7330749999999941</v>
          </cell>
          <cell r="BE217">
            <v>-480.56949499999996</v>
          </cell>
          <cell r="BH217">
            <v>58.289999999999992</v>
          </cell>
          <cell r="BI217">
            <v>33.868499999999997</v>
          </cell>
          <cell r="BJ217">
            <v>6.5952500000000001</v>
          </cell>
          <cell r="BK217">
            <v>343.12224999999995</v>
          </cell>
          <cell r="BN217">
            <v>32.5</v>
          </cell>
          <cell r="BO217">
            <v>40.489999999999995</v>
          </cell>
          <cell r="BP217">
            <v>60.09</v>
          </cell>
          <cell r="BQ217">
            <v>150.72999999999999</v>
          </cell>
          <cell r="BT217">
            <v>-2.0132885784269252</v>
          </cell>
          <cell r="BU217">
            <v>-20.14</v>
          </cell>
          <cell r="BV217">
            <v>-49.879999999999995</v>
          </cell>
          <cell r="BW217">
            <v>-156.22395645468566</v>
          </cell>
          <cell r="BZ217">
            <v>14.935325410505307</v>
          </cell>
          <cell r="CA217">
            <v>34.059566172713353</v>
          </cell>
          <cell r="CB217">
            <v>42.052077385921606</v>
          </cell>
          <cell r="CC217">
            <v>186.10748805848249</v>
          </cell>
          <cell r="CF217">
            <v>-143.58390592397711</v>
          </cell>
          <cell r="CG217">
            <v>-20.977028032296104</v>
          </cell>
          <cell r="CH217">
            <v>-24.09</v>
          </cell>
          <cell r="CI217">
            <v>-1129.1551242855844</v>
          </cell>
        </row>
        <row r="220">
          <cell r="CI220">
            <v>0</v>
          </cell>
          <cell r="CL220">
            <v>208.81632621190096</v>
          </cell>
          <cell r="CM220">
            <v>44.358750000000001</v>
          </cell>
          <cell r="CN220">
            <v>-25.33625</v>
          </cell>
          <cell r="CO220">
            <v>332.13632621190095</v>
          </cell>
          <cell r="CR220">
            <v>45.849999999999994</v>
          </cell>
          <cell r="CS220">
            <v>58.91</v>
          </cell>
          <cell r="CT220">
            <v>91.247250000000008</v>
          </cell>
          <cell r="CU220">
            <v>216.18824999999998</v>
          </cell>
          <cell r="CX220">
            <v>-12.164999999999999</v>
          </cell>
          <cell r="CY220">
            <v>-8.2724999999999991</v>
          </cell>
          <cell r="CZ220">
            <v>-5.5419999999999998</v>
          </cell>
          <cell r="DA220">
            <v>-49.307250000000003</v>
          </cell>
          <cell r="DD220">
            <v>0.82500000000000018</v>
          </cell>
          <cell r="DE220">
            <v>1.3374999999999999</v>
          </cell>
          <cell r="DF220">
            <v>-29.193749999999998</v>
          </cell>
        </row>
        <row r="223">
          <cell r="AI223">
            <v>1158.4481439275135</v>
          </cell>
          <cell r="AJ223">
            <v>1183.9939201951559</v>
          </cell>
          <cell r="AK223">
            <v>1203.5150440843349</v>
          </cell>
          <cell r="AL223">
            <v>1223.0361679735142</v>
          </cell>
          <cell r="AP223">
            <v>1077.7493170317539</v>
          </cell>
          <cell r="AQ223">
            <v>1090.5397704194258</v>
          </cell>
          <cell r="AR223">
            <v>1103.3302238070978</v>
          </cell>
          <cell r="AS223">
            <v>1084.5024143318049</v>
          </cell>
          <cell r="AV223">
            <v>1046.5768698051388</v>
          </cell>
          <cell r="AW223">
            <v>1042.0911051112244</v>
          </cell>
          <cell r="AX223">
            <v>1053.5998926812699</v>
          </cell>
          <cell r="AY223">
            <v>953.61133444558516</v>
          </cell>
          <cell r="BB223">
            <v>792.22222222222217</v>
          </cell>
          <cell r="BC223">
            <v>717.52577319587635</v>
          </cell>
          <cell r="BD223">
            <v>656.31262525050101</v>
          </cell>
          <cell r="BE223">
            <v>749.60233297985155</v>
          </cell>
          <cell r="BH223">
            <v>857.94497473329591</v>
          </cell>
          <cell r="BI223">
            <v>861.28133704735376</v>
          </cell>
          <cell r="BJ223">
            <v>885.46025104602518</v>
          </cell>
          <cell r="BK223">
            <v>841.37466307277634</v>
          </cell>
          <cell r="BN223">
            <v>703.77479206653868</v>
          </cell>
          <cell r="BO223">
            <v>773.4567901234567</v>
          </cell>
          <cell r="BP223">
            <v>772.6769911504424</v>
          </cell>
          <cell r="BQ223">
            <v>731.78858094805389</v>
          </cell>
          <cell r="BT223">
            <v>779.5275590551181</v>
          </cell>
          <cell r="BU223">
            <v>755.83864118895963</v>
          </cell>
          <cell r="BV223">
            <v>717.82518926359251</v>
          </cell>
          <cell r="BW223">
            <v>744.86094316807748</v>
          </cell>
          <cell r="BZ223">
            <v>710.55900621118008</v>
          </cell>
          <cell r="CA223">
            <v>721.39303482587059</v>
          </cell>
          <cell r="CB223">
            <v>731.54362416107381</v>
          </cell>
          <cell r="CC223">
            <v>713.90954151177198</v>
          </cell>
          <cell r="CF223">
            <v>752.03506574827804</v>
          </cell>
          <cell r="CG223">
            <v>737.59791122715399</v>
          </cell>
          <cell r="CH223">
            <v>722.25869993434014</v>
          </cell>
          <cell r="CI223">
            <v>769.28169480304541</v>
          </cell>
          <cell r="CL223">
            <v>893.53441839629681</v>
          </cell>
          <cell r="CM223">
            <v>975.99160462537634</v>
          </cell>
          <cell r="CN223">
            <v>953.60410980895813</v>
          </cell>
          <cell r="CO223">
            <v>930.24153148854964</v>
          </cell>
          <cell r="CR223">
            <v>633.35943617854343</v>
          </cell>
          <cell r="CS223">
            <v>671.23505976095612</v>
          </cell>
          <cell r="CT223">
            <v>743.42454183266921</v>
          </cell>
          <cell r="CU223">
            <v>659.43045067959622</v>
          </cell>
          <cell r="CX223">
            <v>614.19009370816605</v>
          </cell>
          <cell r="CY223">
            <v>595.18072289156635</v>
          </cell>
          <cell r="CZ223">
            <v>591.47121820615803</v>
          </cell>
          <cell r="DA223">
            <v>600.37784471218197</v>
          </cell>
        </row>
        <row r="229">
          <cell r="AK229" t="str">
            <v>2004E</v>
          </cell>
          <cell r="AQ229" t="str">
            <v>2003E</v>
          </cell>
          <cell r="AW229" t="str">
            <v>2002E</v>
          </cell>
          <cell r="BC229">
            <v>2001</v>
          </cell>
          <cell r="BI229">
            <v>2000</v>
          </cell>
          <cell r="BO229">
            <v>1999</v>
          </cell>
          <cell r="BU229">
            <v>1998</v>
          </cell>
          <cell r="CA229">
            <v>1997</v>
          </cell>
          <cell r="CG229">
            <v>1996</v>
          </cell>
          <cell r="CM229">
            <v>1995</v>
          </cell>
          <cell r="CS229">
            <v>1994</v>
          </cell>
          <cell r="CY229">
            <v>1993</v>
          </cell>
          <cell r="DE229">
            <v>1992</v>
          </cell>
        </row>
        <row r="230">
          <cell r="AI230" t="str">
            <v>1QTR</v>
          </cell>
          <cell r="AJ230" t="str">
            <v>2QTR</v>
          </cell>
          <cell r="AK230" t="str">
            <v>3QTR</v>
          </cell>
          <cell r="AL230" t="str">
            <v>4QTR</v>
          </cell>
          <cell r="AP230" t="str">
            <v>2QTR</v>
          </cell>
          <cell r="AQ230" t="str">
            <v>3QTR</v>
          </cell>
          <cell r="AR230" t="str">
            <v>4QTR</v>
          </cell>
          <cell r="AS230" t="str">
            <v>YEAR</v>
          </cell>
          <cell r="AV230" t="str">
            <v>2QTR</v>
          </cell>
          <cell r="AW230" t="str">
            <v>3QTR</v>
          </cell>
          <cell r="AX230" t="str">
            <v>4QTR</v>
          </cell>
          <cell r="AY230" t="str">
            <v>YEAR</v>
          </cell>
          <cell r="BB230" t="str">
            <v>2QTR</v>
          </cell>
          <cell r="BC230" t="str">
            <v>3QTR</v>
          </cell>
          <cell r="BD230" t="str">
            <v>4QTR</v>
          </cell>
          <cell r="BE230" t="str">
            <v>YEAR</v>
          </cell>
          <cell r="BH230" t="str">
            <v>2QTR</v>
          </cell>
          <cell r="BI230" t="str">
            <v>3QTR</v>
          </cell>
          <cell r="BJ230" t="str">
            <v>4QTR</v>
          </cell>
          <cell r="BK230" t="str">
            <v>YEAR</v>
          </cell>
          <cell r="BN230" t="str">
            <v>2QTR</v>
          </cell>
          <cell r="BO230" t="str">
            <v>3QTR</v>
          </cell>
          <cell r="BP230" t="str">
            <v>4QTR</v>
          </cell>
          <cell r="BQ230" t="str">
            <v>YEAR</v>
          </cell>
          <cell r="BT230" t="str">
            <v>2QTR</v>
          </cell>
          <cell r="BU230" t="str">
            <v>3QTR</v>
          </cell>
          <cell r="BV230" t="str">
            <v>4QTR</v>
          </cell>
          <cell r="BW230" t="str">
            <v>YEAR</v>
          </cell>
          <cell r="BZ230" t="str">
            <v>2QTR</v>
          </cell>
          <cell r="CA230" t="str">
            <v>3QTR</v>
          </cell>
          <cell r="CB230" t="str">
            <v>4QTR</v>
          </cell>
          <cell r="CC230" t="str">
            <v>YEAR</v>
          </cell>
          <cell r="CF230" t="str">
            <v>2QTR</v>
          </cell>
          <cell r="CG230" t="str">
            <v>3QTR</v>
          </cell>
          <cell r="CH230" t="str">
            <v>4QTR</v>
          </cell>
          <cell r="CI230" t="str">
            <v>YEAR</v>
          </cell>
          <cell r="CL230" t="str">
            <v>2QTR</v>
          </cell>
          <cell r="CM230" t="str">
            <v>3QTR</v>
          </cell>
          <cell r="CN230" t="str">
            <v>4QTR</v>
          </cell>
          <cell r="CO230" t="str">
            <v>YEAR</v>
          </cell>
          <cell r="CR230" t="str">
            <v>2QTR</v>
          </cell>
          <cell r="CS230" t="str">
            <v>3QTR</v>
          </cell>
          <cell r="CT230" t="str">
            <v>4QTR</v>
          </cell>
          <cell r="CU230" t="str">
            <v>YEAR</v>
          </cell>
          <cell r="CX230" t="str">
            <v>2QTR</v>
          </cell>
          <cell r="CY230" t="str">
            <v>3QTR</v>
          </cell>
          <cell r="CZ230" t="str">
            <v>4QTR</v>
          </cell>
          <cell r="DA230" t="str">
            <v>YEAR</v>
          </cell>
          <cell r="DD230" t="str">
            <v>2QTR</v>
          </cell>
          <cell r="DE230" t="str">
            <v>3QTR</v>
          </cell>
          <cell r="DF230" t="str">
            <v>4QTR</v>
          </cell>
          <cell r="DG230" t="str">
            <v>YEAR</v>
          </cell>
        </row>
        <row r="272">
          <cell r="AK272" t="str">
            <v>2004E</v>
          </cell>
          <cell r="AQ272" t="str">
            <v>2003E</v>
          </cell>
          <cell r="AW272" t="str">
            <v>2002E</v>
          </cell>
          <cell r="BC272">
            <v>2001</v>
          </cell>
          <cell r="BI272">
            <v>2000</v>
          </cell>
          <cell r="BO272">
            <v>1999</v>
          </cell>
          <cell r="BU272">
            <v>1998</v>
          </cell>
          <cell r="CA272">
            <v>1997</v>
          </cell>
          <cell r="CG272">
            <v>1996</v>
          </cell>
          <cell r="CM272">
            <v>1995</v>
          </cell>
          <cell r="CS272">
            <v>1994</v>
          </cell>
          <cell r="CY272">
            <v>1993</v>
          </cell>
          <cell r="DE272">
            <v>1992</v>
          </cell>
        </row>
        <row r="273">
          <cell r="AI273" t="str">
            <v>1QTR</v>
          </cell>
          <cell r="AJ273" t="str">
            <v>2QTR</v>
          </cell>
          <cell r="AK273" t="str">
            <v>3QTR</v>
          </cell>
          <cell r="AL273" t="str">
            <v>4QTR</v>
          </cell>
          <cell r="AP273" t="str">
            <v>2QTR</v>
          </cell>
          <cell r="AQ273" t="str">
            <v>3QTR</v>
          </cell>
          <cell r="AR273" t="str">
            <v>4QTR</v>
          </cell>
          <cell r="AS273" t="str">
            <v>YEAR</v>
          </cell>
          <cell r="AV273" t="str">
            <v>2QTR</v>
          </cell>
          <cell r="AW273" t="str">
            <v>3QTR</v>
          </cell>
          <cell r="AX273" t="str">
            <v>4QTR</v>
          </cell>
          <cell r="AY273" t="str">
            <v>YEAR</v>
          </cell>
          <cell r="BB273" t="str">
            <v>2QTR</v>
          </cell>
          <cell r="BC273" t="str">
            <v>3QTR</v>
          </cell>
          <cell r="BD273" t="str">
            <v>4QTR</v>
          </cell>
          <cell r="BE273" t="str">
            <v>YEAR</v>
          </cell>
          <cell r="BH273" t="str">
            <v>2QTR</v>
          </cell>
          <cell r="BI273" t="str">
            <v>3QTR</v>
          </cell>
          <cell r="BJ273" t="str">
            <v>4QTR</v>
          </cell>
          <cell r="BK273" t="str">
            <v>YEAR</v>
          </cell>
          <cell r="BN273" t="str">
            <v>2QTR</v>
          </cell>
          <cell r="BO273" t="str">
            <v>3QTR</v>
          </cell>
          <cell r="BP273" t="str">
            <v>4QTR</v>
          </cell>
          <cell r="BQ273" t="str">
            <v>YEAR</v>
          </cell>
          <cell r="BT273" t="str">
            <v>2QTR</v>
          </cell>
          <cell r="BU273" t="str">
            <v>3QTR</v>
          </cell>
          <cell r="BV273" t="str">
            <v>4QTR</v>
          </cell>
          <cell r="BW273" t="str">
            <v>YEAR</v>
          </cell>
          <cell r="BZ273" t="str">
            <v>2QTR</v>
          </cell>
          <cell r="CA273" t="str">
            <v>3QTR</v>
          </cell>
          <cell r="CB273" t="str">
            <v>4QTR</v>
          </cell>
          <cell r="CC273" t="str">
            <v>YEAR</v>
          </cell>
          <cell r="CF273" t="str">
            <v>2QTR</v>
          </cell>
          <cell r="CG273" t="str">
            <v>3QTR</v>
          </cell>
          <cell r="CH273" t="str">
            <v>4QTR</v>
          </cell>
          <cell r="CI273" t="str">
            <v>YEAR</v>
          </cell>
          <cell r="CL273" t="str">
            <v>2QTR</v>
          </cell>
          <cell r="CM273" t="str">
            <v>3QTR</v>
          </cell>
          <cell r="CN273" t="str">
            <v>4QTR</v>
          </cell>
          <cell r="CO273" t="str">
            <v>YEAR</v>
          </cell>
          <cell r="CR273" t="str">
            <v>2QTR</v>
          </cell>
          <cell r="CS273" t="str">
            <v>3QTR</v>
          </cell>
          <cell r="CT273" t="str">
            <v>4QTR</v>
          </cell>
          <cell r="CU273" t="str">
            <v>YEAR</v>
          </cell>
          <cell r="CX273" t="str">
            <v>2QTR</v>
          </cell>
          <cell r="CY273" t="str">
            <v>3QTR</v>
          </cell>
          <cell r="CZ273" t="str">
            <v>4QTR</v>
          </cell>
          <cell r="DA273" t="str">
            <v>YEAR</v>
          </cell>
          <cell r="DD273" t="str">
            <v>2QTR</v>
          </cell>
          <cell r="DE273" t="str">
            <v>3QTR</v>
          </cell>
          <cell r="DF273" t="str">
            <v>4QTR</v>
          </cell>
          <cell r="DG273" t="str">
            <v>YEAR</v>
          </cell>
        </row>
        <row r="275">
          <cell r="AI275">
            <v>242</v>
          </cell>
          <cell r="AJ275">
            <v>242</v>
          </cell>
          <cell r="AK275">
            <v>242</v>
          </cell>
          <cell r="AL275">
            <v>242</v>
          </cell>
          <cell r="AP275">
            <v>242</v>
          </cell>
          <cell r="AQ275">
            <v>242</v>
          </cell>
          <cell r="AR275">
            <v>242</v>
          </cell>
          <cell r="AS275">
            <v>968</v>
          </cell>
          <cell r="AV275">
            <v>242</v>
          </cell>
          <cell r="AW275">
            <v>242</v>
          </cell>
          <cell r="AX275">
            <v>242</v>
          </cell>
          <cell r="AY275">
            <v>968</v>
          </cell>
          <cell r="BB275">
            <v>266</v>
          </cell>
          <cell r="BC275">
            <v>245</v>
          </cell>
          <cell r="BD275">
            <v>242</v>
          </cell>
          <cell r="BE275">
            <v>1024</v>
          </cell>
          <cell r="BH275">
            <v>364</v>
          </cell>
          <cell r="BI275">
            <v>151</v>
          </cell>
          <cell r="BJ275">
            <v>287</v>
          </cell>
          <cell r="BK275">
            <v>1082</v>
          </cell>
          <cell r="BN275">
            <v>176</v>
          </cell>
          <cell r="BO275">
            <v>166</v>
          </cell>
          <cell r="BP275">
            <v>161</v>
          </cell>
          <cell r="BQ275">
            <v>656</v>
          </cell>
          <cell r="BT275">
            <v>153</v>
          </cell>
          <cell r="BU275">
            <v>153</v>
          </cell>
          <cell r="BV275">
            <v>179</v>
          </cell>
          <cell r="BW275">
            <v>636</v>
          </cell>
          <cell r="BZ275" t="str">
            <v xml:space="preserve"> </v>
          </cell>
          <cell r="CA275" t="str">
            <v xml:space="preserve"> </v>
          </cell>
          <cell r="CB275">
            <v>182</v>
          </cell>
          <cell r="CC275">
            <v>797</v>
          </cell>
          <cell r="CI275">
            <v>867</v>
          </cell>
          <cell r="CO275">
            <v>882</v>
          </cell>
          <cell r="CU275">
            <v>902</v>
          </cell>
        </row>
        <row r="276">
          <cell r="AI276">
            <v>1973.4147958353333</v>
          </cell>
          <cell r="AJ276">
            <v>2096.0171540853335</v>
          </cell>
          <cell r="AK276">
            <v>2054.2744540853332</v>
          </cell>
          <cell r="AL276">
            <v>1994.1191365853335</v>
          </cell>
          <cell r="AP276">
            <v>2094.6179730853332</v>
          </cell>
          <cell r="AQ276">
            <v>2052.3943240853332</v>
          </cell>
          <cell r="AR276">
            <v>1994.1191365853335</v>
          </cell>
          <cell r="AS276">
            <v>8115.3706769913333</v>
          </cell>
          <cell r="AV276">
            <v>1990.2951763353335</v>
          </cell>
          <cell r="AW276">
            <v>1985.5838763353336</v>
          </cell>
          <cell r="AX276">
            <v>1928.8181013353333</v>
          </cell>
          <cell r="AY276">
            <v>7403.1009790059998</v>
          </cell>
          <cell r="BB276">
            <v>1748</v>
          </cell>
          <cell r="BC276">
            <v>1680</v>
          </cell>
          <cell r="BD276">
            <v>1446</v>
          </cell>
          <cell r="BE276">
            <v>6254</v>
          </cell>
          <cell r="BH276">
            <v>1926</v>
          </cell>
          <cell r="BI276">
            <v>1606</v>
          </cell>
          <cell r="BJ276">
            <v>1584</v>
          </cell>
          <cell r="BK276">
            <v>6948</v>
          </cell>
          <cell r="BN276">
            <v>1412</v>
          </cell>
          <cell r="BO276">
            <v>1337</v>
          </cell>
          <cell r="BP276">
            <v>1491</v>
          </cell>
          <cell r="BQ276">
            <v>5356</v>
          </cell>
          <cell r="BT276">
            <v>1160</v>
          </cell>
          <cell r="BU276">
            <v>1333</v>
          </cell>
          <cell r="BV276">
            <v>1105</v>
          </cell>
          <cell r="BW276">
            <v>4475</v>
          </cell>
          <cell r="BZ276">
            <v>1505</v>
          </cell>
          <cell r="CA276">
            <v>1389</v>
          </cell>
          <cell r="CB276">
            <v>1047</v>
          </cell>
          <cell r="CC276">
            <v>4577</v>
          </cell>
          <cell r="CF276">
            <v>1368</v>
          </cell>
          <cell r="CG276">
            <v>1437</v>
          </cell>
          <cell r="CH276">
            <v>1319</v>
          </cell>
          <cell r="CI276">
            <v>5240</v>
          </cell>
          <cell r="CL276">
            <v>1271</v>
          </cell>
          <cell r="CM276">
            <v>1299.232</v>
          </cell>
          <cell r="CN276">
            <v>1210</v>
          </cell>
          <cell r="CO276">
            <v>4967.232</v>
          </cell>
          <cell r="CR276">
            <v>1335.6</v>
          </cell>
          <cell r="CS276">
            <v>1278</v>
          </cell>
          <cell r="CT276">
            <v>1471</v>
          </cell>
          <cell r="CU276">
            <v>5349.4</v>
          </cell>
          <cell r="CX276">
            <v>1206.8</v>
          </cell>
          <cell r="CY276">
            <v>1111.9000000000001</v>
          </cell>
          <cell r="CZ276">
            <v>1172.8375000000001</v>
          </cell>
          <cell r="DA276">
            <v>4601.4375</v>
          </cell>
          <cell r="DD276">
            <v>956</v>
          </cell>
          <cell r="DE276">
            <v>949.1</v>
          </cell>
          <cell r="DF276">
            <v>942.3</v>
          </cell>
          <cell r="DG276">
            <v>3709.1000000000004</v>
          </cell>
        </row>
        <row r="277">
          <cell r="AI277">
            <v>2216.1112993333331</v>
          </cell>
          <cell r="AJ277">
            <v>2264.9803693333333</v>
          </cell>
          <cell r="AK277">
            <v>2302.3242793333329</v>
          </cell>
          <cell r="AL277">
            <v>2339.668189333333</v>
          </cell>
          <cell r="AP277">
            <v>2115.621909333333</v>
          </cell>
          <cell r="AQ277">
            <v>2140.7295693333331</v>
          </cell>
          <cell r="AR277">
            <v>2165.8372293333332</v>
          </cell>
          <cell r="AS277">
            <v>8515.5129573333325</v>
          </cell>
          <cell r="AV277">
            <v>2023.0330893333332</v>
          </cell>
          <cell r="AW277">
            <v>2045.6248393333333</v>
          </cell>
          <cell r="AX277">
            <v>2068.2165893333331</v>
          </cell>
          <cell r="AY277">
            <v>7430.5395179999996</v>
          </cell>
          <cell r="BB277">
            <v>1426</v>
          </cell>
          <cell r="BC277">
            <v>1392</v>
          </cell>
          <cell r="BD277">
            <v>1310</v>
          </cell>
          <cell r="BE277">
            <v>5655</v>
          </cell>
          <cell r="BH277">
            <v>1528</v>
          </cell>
          <cell r="BI277">
            <v>1546</v>
          </cell>
          <cell r="BJ277">
            <v>1693</v>
          </cell>
          <cell r="BK277">
            <v>6243</v>
          </cell>
          <cell r="BN277">
            <v>1100</v>
          </cell>
          <cell r="BO277">
            <v>1253</v>
          </cell>
          <cell r="BP277">
            <v>1397</v>
          </cell>
          <cell r="BQ277">
            <v>4832</v>
          </cell>
          <cell r="BT277">
            <v>1089</v>
          </cell>
          <cell r="BU277">
            <v>1068</v>
          </cell>
          <cell r="BV277">
            <v>1043</v>
          </cell>
          <cell r="BW277">
            <v>4312</v>
          </cell>
          <cell r="BZ277">
            <v>1144</v>
          </cell>
          <cell r="CA277">
            <v>1160</v>
          </cell>
          <cell r="CB277">
            <v>1199</v>
          </cell>
          <cell r="CC277">
            <v>4609</v>
          </cell>
          <cell r="CF277">
            <v>1201</v>
          </cell>
          <cell r="CG277">
            <v>1130</v>
          </cell>
          <cell r="CH277">
            <v>1100</v>
          </cell>
          <cell r="CI277">
            <v>4648</v>
          </cell>
          <cell r="CL277">
            <v>1496</v>
          </cell>
          <cell r="CM277">
            <v>1540.3587500000001</v>
          </cell>
          <cell r="CN277">
            <v>1485</v>
          </cell>
          <cell r="CO277">
            <v>5849.3587500000003</v>
          </cell>
          <cell r="CR277">
            <v>1011</v>
          </cell>
          <cell r="CS277">
            <v>1053</v>
          </cell>
          <cell r="CT277">
            <v>1166.2472499999999</v>
          </cell>
          <cell r="CU277">
            <v>4148.14725</v>
          </cell>
          <cell r="CX277">
            <v>917.6</v>
          </cell>
          <cell r="CY277">
            <v>889.2</v>
          </cell>
          <cell r="CZ277">
            <v>883.65800000000002</v>
          </cell>
          <cell r="DA277">
            <v>3587.8579999999997</v>
          </cell>
          <cell r="DD277">
            <v>1042</v>
          </cell>
          <cell r="DE277">
            <v>1028.8</v>
          </cell>
          <cell r="DF277">
            <v>1028.7</v>
          </cell>
          <cell r="DG277">
            <v>4137.3999999999996</v>
          </cell>
        </row>
        <row r="278">
          <cell r="AI278">
            <v>334</v>
          </cell>
          <cell r="AJ278">
            <v>334</v>
          </cell>
          <cell r="AK278">
            <v>334</v>
          </cell>
          <cell r="AL278">
            <v>334</v>
          </cell>
          <cell r="AP278">
            <v>334</v>
          </cell>
          <cell r="AQ278">
            <v>334</v>
          </cell>
          <cell r="AR278">
            <v>334</v>
          </cell>
          <cell r="AS278">
            <v>1336</v>
          </cell>
          <cell r="AV278">
            <v>334</v>
          </cell>
          <cell r="AW278">
            <v>334</v>
          </cell>
          <cell r="AX278">
            <v>334</v>
          </cell>
          <cell r="AY278">
            <v>1336</v>
          </cell>
          <cell r="BB278">
            <v>371</v>
          </cell>
          <cell r="BC278">
            <v>392</v>
          </cell>
          <cell r="BD278">
            <v>364</v>
          </cell>
          <cell r="BE278">
            <v>1461</v>
          </cell>
          <cell r="BH278">
            <v>324</v>
          </cell>
          <cell r="BI278">
            <v>341</v>
          </cell>
          <cell r="BJ278">
            <v>434</v>
          </cell>
          <cell r="BK278">
            <v>1377</v>
          </cell>
          <cell r="BN278">
            <v>314</v>
          </cell>
          <cell r="BO278">
            <v>311</v>
          </cell>
          <cell r="BP278">
            <v>335</v>
          </cell>
          <cell r="BQ278">
            <v>1236</v>
          </cell>
          <cell r="BT278">
            <v>247</v>
          </cell>
          <cell r="BU278">
            <v>297</v>
          </cell>
          <cell r="BV278">
            <v>383</v>
          </cell>
          <cell r="BW278">
            <v>1192</v>
          </cell>
          <cell r="BZ278">
            <v>229</v>
          </cell>
          <cell r="CA278">
            <v>241</v>
          </cell>
          <cell r="CB278">
            <v>409</v>
          </cell>
          <cell r="CC278">
            <v>1093</v>
          </cell>
          <cell r="CF278">
            <v>195</v>
          </cell>
          <cell r="CG278">
            <v>177</v>
          </cell>
          <cell r="CH278">
            <v>245</v>
          </cell>
          <cell r="CI278">
            <v>800</v>
          </cell>
          <cell r="CL278">
            <v>176</v>
          </cell>
          <cell r="CM278">
            <v>176</v>
          </cell>
          <cell r="CN278">
            <v>176</v>
          </cell>
          <cell r="CO278">
            <v>668</v>
          </cell>
          <cell r="CR278">
            <v>238.4</v>
          </cell>
          <cell r="CS278">
            <v>242.7</v>
          </cell>
          <cell r="CT278">
            <v>229</v>
          </cell>
          <cell r="CU278">
            <v>910.59999999999991</v>
          </cell>
          <cell r="CX278">
            <v>193</v>
          </cell>
          <cell r="CY278">
            <v>197.8</v>
          </cell>
          <cell r="CZ278">
            <v>217.8</v>
          </cell>
          <cell r="DA278">
            <v>759.90000000000009</v>
          </cell>
          <cell r="DD278">
            <v>148.5</v>
          </cell>
          <cell r="DE278">
            <v>181</v>
          </cell>
          <cell r="DF278">
            <v>214.6</v>
          </cell>
          <cell r="DG278">
            <v>690.3</v>
          </cell>
        </row>
        <row r="279">
          <cell r="AI279">
            <v>0</v>
          </cell>
          <cell r="AJ279">
            <v>0</v>
          </cell>
          <cell r="AK279">
            <v>0</v>
          </cell>
          <cell r="AL279">
            <v>0</v>
          </cell>
          <cell r="AP279">
            <v>0</v>
          </cell>
          <cell r="AQ279">
            <v>0</v>
          </cell>
          <cell r="AR279">
            <v>0</v>
          </cell>
          <cell r="AS279">
            <v>0</v>
          </cell>
          <cell r="AV279">
            <v>0</v>
          </cell>
          <cell r="AW279">
            <v>0</v>
          </cell>
          <cell r="AX279">
            <v>0</v>
          </cell>
          <cell r="AY279">
            <v>0</v>
          </cell>
          <cell r="BB279">
            <v>0</v>
          </cell>
          <cell r="BC279">
            <v>0</v>
          </cell>
          <cell r="BD279">
            <v>0</v>
          </cell>
          <cell r="BE279">
            <v>0</v>
          </cell>
          <cell r="BH279">
            <v>0</v>
          </cell>
          <cell r="BI279">
            <v>0</v>
          </cell>
          <cell r="BJ279">
            <v>0</v>
          </cell>
          <cell r="BK279">
            <v>0</v>
          </cell>
          <cell r="BN279">
            <v>0</v>
          </cell>
          <cell r="BO279">
            <v>0</v>
          </cell>
          <cell r="BP279">
            <v>0</v>
          </cell>
          <cell r="BQ279">
            <v>0</v>
          </cell>
          <cell r="BT279">
            <v>0</v>
          </cell>
          <cell r="BU279">
            <v>0</v>
          </cell>
          <cell r="BV279">
            <v>0</v>
          </cell>
          <cell r="BW279">
            <v>0</v>
          </cell>
          <cell r="BZ279">
            <v>0</v>
          </cell>
          <cell r="CA279">
            <v>0</v>
          </cell>
          <cell r="CB279">
            <v>0</v>
          </cell>
          <cell r="CC279">
            <v>0</v>
          </cell>
          <cell r="CF279">
            <v>48</v>
          </cell>
          <cell r="CG279">
            <v>56</v>
          </cell>
          <cell r="CH279">
            <v>56</v>
          </cell>
          <cell r="CI279">
            <v>209</v>
          </cell>
          <cell r="CL279">
            <v>50</v>
          </cell>
          <cell r="CM279">
            <v>50</v>
          </cell>
          <cell r="CN279">
            <v>50</v>
          </cell>
          <cell r="CO279">
            <v>192</v>
          </cell>
          <cell r="CR279">
            <v>47.5</v>
          </cell>
          <cell r="CS279">
            <v>49.8</v>
          </cell>
          <cell r="CT279">
            <v>49</v>
          </cell>
          <cell r="CU279">
            <v>206.3</v>
          </cell>
          <cell r="CX279">
            <v>70.5</v>
          </cell>
          <cell r="CY279">
            <v>71.2</v>
          </cell>
          <cell r="CZ279">
            <v>70.5</v>
          </cell>
          <cell r="DA279">
            <v>401.4</v>
          </cell>
          <cell r="DD279">
            <v>220.4</v>
          </cell>
          <cell r="DE279">
            <v>214.5</v>
          </cell>
          <cell r="DF279">
            <v>196.1</v>
          </cell>
          <cell r="DG279">
            <v>832.4</v>
          </cell>
        </row>
        <row r="280">
          <cell r="AI280">
            <v>41</v>
          </cell>
          <cell r="AJ280">
            <v>41</v>
          </cell>
          <cell r="AK280">
            <v>41</v>
          </cell>
          <cell r="AL280">
            <v>41</v>
          </cell>
          <cell r="AP280">
            <v>41</v>
          </cell>
          <cell r="AQ280">
            <v>41</v>
          </cell>
          <cell r="AR280">
            <v>41</v>
          </cell>
          <cell r="AS280">
            <v>164</v>
          </cell>
          <cell r="AV280">
            <v>41</v>
          </cell>
          <cell r="AW280">
            <v>41</v>
          </cell>
          <cell r="AX280">
            <v>41</v>
          </cell>
          <cell r="AY280">
            <v>164</v>
          </cell>
          <cell r="BB280">
            <v>41</v>
          </cell>
          <cell r="BC280">
            <v>41</v>
          </cell>
          <cell r="BD280">
            <v>41</v>
          </cell>
          <cell r="BE280">
            <v>164</v>
          </cell>
          <cell r="BH280">
            <v>49</v>
          </cell>
          <cell r="BI280">
            <v>49</v>
          </cell>
          <cell r="BJ280">
            <v>49</v>
          </cell>
          <cell r="BK280">
            <v>196</v>
          </cell>
          <cell r="BN280">
            <v>42</v>
          </cell>
          <cell r="BO280">
            <v>53</v>
          </cell>
          <cell r="BP280">
            <v>49</v>
          </cell>
          <cell r="BQ280">
            <v>182</v>
          </cell>
          <cell r="BT280">
            <v>35</v>
          </cell>
          <cell r="BU280">
            <v>38</v>
          </cell>
          <cell r="BV280">
            <v>41</v>
          </cell>
          <cell r="BW280">
            <v>151</v>
          </cell>
          <cell r="BZ280">
            <v>31</v>
          </cell>
          <cell r="CA280">
            <v>33</v>
          </cell>
          <cell r="CB280">
            <v>33</v>
          </cell>
          <cell r="CC280">
            <v>134</v>
          </cell>
          <cell r="CF280">
            <v>74</v>
          </cell>
          <cell r="CG280">
            <v>52</v>
          </cell>
          <cell r="CH280">
            <v>51</v>
          </cell>
          <cell r="CI280">
            <v>217</v>
          </cell>
          <cell r="CL280">
            <v>81</v>
          </cell>
          <cell r="CM280">
            <v>81</v>
          </cell>
          <cell r="CN280">
            <v>81</v>
          </cell>
          <cell r="CO280">
            <v>291</v>
          </cell>
          <cell r="CR280">
            <v>76.5</v>
          </cell>
          <cell r="CS280">
            <v>55.579000000000001</v>
          </cell>
          <cell r="CT280">
            <v>74</v>
          </cell>
          <cell r="CU280">
            <v>253.779</v>
          </cell>
          <cell r="CX280">
            <v>70.400000000000006</v>
          </cell>
          <cell r="CY280">
            <v>59.1</v>
          </cell>
          <cell r="CZ280">
            <v>59</v>
          </cell>
          <cell r="DA280">
            <v>298.7</v>
          </cell>
          <cell r="DD280">
            <v>74.5</v>
          </cell>
          <cell r="DE280">
            <v>62.8</v>
          </cell>
          <cell r="DF280">
            <v>56.8</v>
          </cell>
          <cell r="DG280">
            <v>249.90000000000003</v>
          </cell>
        </row>
        <row r="281">
          <cell r="AI281">
            <v>0</v>
          </cell>
          <cell r="AJ281">
            <v>0</v>
          </cell>
          <cell r="AK281">
            <v>0</v>
          </cell>
          <cell r="AL281">
            <v>0</v>
          </cell>
          <cell r="AP281">
            <v>0</v>
          </cell>
          <cell r="AQ281">
            <v>0</v>
          </cell>
          <cell r="AR281">
            <v>0</v>
          </cell>
          <cell r="AS281">
            <v>0</v>
          </cell>
          <cell r="AV281">
            <v>0</v>
          </cell>
          <cell r="AW281">
            <v>0</v>
          </cell>
          <cell r="AX281">
            <v>0</v>
          </cell>
          <cell r="AY281">
            <v>0</v>
          </cell>
          <cell r="BB281">
            <v>0</v>
          </cell>
          <cell r="BC281">
            <v>0</v>
          </cell>
          <cell r="BD281">
            <v>0</v>
          </cell>
          <cell r="BE281">
            <v>0</v>
          </cell>
          <cell r="BH281">
            <v>0</v>
          </cell>
          <cell r="BI281">
            <v>0</v>
          </cell>
          <cell r="BJ281">
            <v>0</v>
          </cell>
          <cell r="BK281">
            <v>0</v>
          </cell>
          <cell r="BN281">
            <v>0</v>
          </cell>
          <cell r="BO281">
            <v>0</v>
          </cell>
          <cell r="BP281">
            <v>0</v>
          </cell>
          <cell r="BQ281">
            <v>0</v>
          </cell>
          <cell r="BT281">
            <v>0</v>
          </cell>
          <cell r="BU281">
            <v>0</v>
          </cell>
          <cell r="BV281">
            <v>0</v>
          </cell>
          <cell r="BW281">
            <v>0</v>
          </cell>
          <cell r="BZ281">
            <v>0</v>
          </cell>
          <cell r="CA281">
            <v>0</v>
          </cell>
          <cell r="CB281">
            <v>0</v>
          </cell>
          <cell r="CC281">
            <v>0</v>
          </cell>
          <cell r="CF281">
            <v>0</v>
          </cell>
          <cell r="CG281">
            <v>0</v>
          </cell>
          <cell r="CH281">
            <v>0</v>
          </cell>
          <cell r="CI281">
            <v>0</v>
          </cell>
          <cell r="CL281">
            <v>-143</v>
          </cell>
          <cell r="CM281">
            <v>-143</v>
          </cell>
          <cell r="CN281">
            <v>-143</v>
          </cell>
          <cell r="CO281">
            <v>-572</v>
          </cell>
          <cell r="CR281">
            <v>-110.8</v>
          </cell>
          <cell r="CS281">
            <v>-110.8</v>
          </cell>
          <cell r="CT281">
            <v>-143</v>
          </cell>
          <cell r="CU281">
            <v>-469.7</v>
          </cell>
          <cell r="CX281">
            <v>-70.8</v>
          </cell>
          <cell r="CY281">
            <v>-104.3</v>
          </cell>
          <cell r="CZ281">
            <v>-105.1</v>
          </cell>
          <cell r="DA281">
            <v>-397.20000000000005</v>
          </cell>
          <cell r="DD281">
            <v>-105.1</v>
          </cell>
          <cell r="DE281">
            <v>-99.2</v>
          </cell>
          <cell r="DF281">
            <v>-101.5</v>
          </cell>
          <cell r="DG281">
            <v>-413.09999999999997</v>
          </cell>
        </row>
        <row r="282">
          <cell r="F282">
            <v>19708.909677924665</v>
          </cell>
          <cell r="G282">
            <v>19098.883634324666</v>
          </cell>
          <cell r="H282">
            <v>17301.640497005999</v>
          </cell>
          <cell r="J282">
            <v>19011.942000000003</v>
          </cell>
          <cell r="K282">
            <v>20473.241000000002</v>
          </cell>
          <cell r="L282">
            <v>16857.969000000001</v>
          </cell>
          <cell r="M282">
            <v>10766</v>
          </cell>
          <cell r="N282">
            <v>14711.376</v>
          </cell>
          <cell r="P282">
            <v>11981</v>
          </cell>
          <cell r="Q282">
            <v>12670</v>
          </cell>
          <cell r="R282">
            <v>11299.9</v>
          </cell>
          <cell r="S282">
            <v>9546.4</v>
          </cell>
          <cell r="T282">
            <v>9268.6999999999989</v>
          </cell>
          <cell r="U282">
            <v>8773</v>
          </cell>
          <cell r="V282">
            <v>9066</v>
          </cell>
          <cell r="W282">
            <v>10181</v>
          </cell>
          <cell r="X282">
            <v>9328</v>
          </cell>
          <cell r="Y282">
            <v>8385</v>
          </cell>
          <cell r="Z282">
            <v>6722.5400000000009</v>
          </cell>
          <cell r="AA282">
            <v>6518</v>
          </cell>
          <cell r="AB282">
            <v>6619</v>
          </cell>
          <cell r="AC282">
            <v>5584</v>
          </cell>
          <cell r="AD282">
            <v>4686</v>
          </cell>
          <cell r="AE282">
            <v>4964</v>
          </cell>
          <cell r="AF282">
            <v>4997</v>
          </cell>
          <cell r="AG282">
            <v>4850</v>
          </cell>
          <cell r="AI282">
            <v>4806.5260951686669</v>
          </cell>
          <cell r="AJ282">
            <v>4977.9975234186668</v>
          </cell>
          <cell r="AK282">
            <v>4973.5987334186666</v>
          </cell>
          <cell r="AL282">
            <v>4950.7873259186672</v>
          </cell>
          <cell r="AM282">
            <v>19708.909677924665</v>
          </cell>
          <cell r="AO282">
            <v>4684.5634925686663</v>
          </cell>
          <cell r="AP282">
            <v>4827.2398824186657</v>
          </cell>
          <cell r="AQ282">
            <v>4810.1238934186658</v>
          </cell>
          <cell r="AR282">
            <v>4776.956365918667</v>
          </cell>
          <cell r="AS282">
            <v>19098.883634324666</v>
          </cell>
          <cell r="AU282">
            <v>3409.0688250000003</v>
          </cell>
          <cell r="AV282">
            <v>4630.328265668667</v>
          </cell>
          <cell r="AW282">
            <v>4648.2087156686666</v>
          </cell>
          <cell r="AX282">
            <v>4614.0346906686664</v>
          </cell>
          <cell r="AY282">
            <v>17301.640497005999</v>
          </cell>
          <cell r="BA282">
            <v>3553</v>
          </cell>
          <cell r="BB282">
            <v>3852</v>
          </cell>
          <cell r="BC282">
            <v>3750</v>
          </cell>
          <cell r="BD282">
            <v>3403</v>
          </cell>
          <cell r="BE282">
            <v>14558</v>
          </cell>
          <cell r="BG282">
            <v>3915</v>
          </cell>
          <cell r="BH282">
            <v>4191</v>
          </cell>
          <cell r="BI282">
            <v>3693</v>
          </cell>
          <cell r="BJ282">
            <v>4047</v>
          </cell>
          <cell r="BK282">
            <v>15846</v>
          </cell>
          <cell r="BL282" t="str">
            <v xml:space="preserve"> </v>
          </cell>
          <cell r="BM282">
            <v>2665</v>
          </cell>
          <cell r="BN282">
            <v>3044</v>
          </cell>
          <cell r="BO282">
            <v>3120</v>
          </cell>
          <cell r="BP282">
            <v>3433</v>
          </cell>
          <cell r="BQ282">
            <v>12262</v>
          </cell>
          <cell r="BS282">
            <v>2603</v>
          </cell>
          <cell r="BT282">
            <v>2684</v>
          </cell>
          <cell r="BU282">
            <v>2889</v>
          </cell>
          <cell r="BV282">
            <v>2751</v>
          </cell>
          <cell r="BW282">
            <v>10766</v>
          </cell>
          <cell r="BX282" t="str">
            <v xml:space="preserve"> </v>
          </cell>
          <cell r="BY282">
            <v>2608</v>
          </cell>
          <cell r="BZ282">
            <v>2909</v>
          </cell>
          <cell r="CA282">
            <v>2823</v>
          </cell>
          <cell r="CB282">
            <v>2870</v>
          </cell>
          <cell r="CC282">
            <v>11210</v>
          </cell>
          <cell r="CD282" t="str">
            <v xml:space="preserve"> </v>
          </cell>
          <cell r="CE282">
            <v>2605</v>
          </cell>
          <cell r="CF282">
            <v>2886</v>
          </cell>
          <cell r="CG282">
            <v>2852</v>
          </cell>
          <cell r="CH282">
            <v>2771</v>
          </cell>
          <cell r="CI282">
            <v>11981</v>
          </cell>
          <cell r="CJ282" t="str">
            <v xml:space="preserve"> </v>
          </cell>
          <cell r="CK282">
            <v>2602</v>
          </cell>
          <cell r="CL282">
            <v>2931</v>
          </cell>
          <cell r="CM282">
            <v>3003.5907500000003</v>
          </cell>
          <cell r="CN282">
            <v>2859</v>
          </cell>
          <cell r="CO282">
            <v>12277.590749999999</v>
          </cell>
          <cell r="CP282" t="str">
            <v xml:space="preserve"> </v>
          </cell>
          <cell r="CQ282">
            <v>2385.7999999999997</v>
          </cell>
          <cell r="CR282">
            <v>2598.1999999999998</v>
          </cell>
          <cell r="CS282">
            <v>2568.279</v>
          </cell>
          <cell r="CT282">
            <v>2846.2472499999999</v>
          </cell>
          <cell r="CU282" t="str">
            <v xml:space="preserve"> </v>
          </cell>
          <cell r="CW282">
            <v>2340.9999999999995</v>
          </cell>
          <cell r="CX282">
            <v>2387.5</v>
          </cell>
          <cell r="CY282">
            <v>2224.8999999999996</v>
          </cell>
          <cell r="CZ282">
            <v>2298.6955000000003</v>
          </cell>
          <cell r="DA282">
            <v>9252.0954999999994</v>
          </cell>
          <cell r="DC282">
            <v>2195.7000000000003</v>
          </cell>
          <cell r="DD282">
            <v>2336.3000000000002</v>
          </cell>
          <cell r="DE282">
            <v>2337.0000000000005</v>
          </cell>
          <cell r="DF282">
            <v>2337</v>
          </cell>
          <cell r="DG282">
            <v>9206</v>
          </cell>
          <cell r="DI282">
            <v>2054.1</v>
          </cell>
          <cell r="DJ282">
            <v>2296.6000000000004</v>
          </cell>
          <cell r="DK282">
            <v>2213.4000000000005</v>
          </cell>
          <cell r="DL282">
            <v>2128.9</v>
          </cell>
          <cell r="DM282">
            <v>8693.0000000000018</v>
          </cell>
          <cell r="DO282">
            <v>2209.3100000000004</v>
          </cell>
          <cell r="DP282">
            <v>2276</v>
          </cell>
          <cell r="DQ282">
            <v>2241.9469999999997</v>
          </cell>
          <cell r="DR282">
            <v>2064.8000000000002</v>
          </cell>
          <cell r="DS282">
            <v>8792.0569999999971</v>
          </cell>
          <cell r="DU282">
            <v>2153.8999999999996</v>
          </cell>
          <cell r="DV282">
            <v>2417.1999999999998</v>
          </cell>
          <cell r="DW282">
            <v>2507.9880000000007</v>
          </cell>
          <cell r="DX282">
            <v>2400</v>
          </cell>
          <cell r="DY282">
            <v>9479.0879999999997</v>
          </cell>
          <cell r="EA282">
            <v>2016.6999999999998</v>
          </cell>
          <cell r="EB282">
            <v>2222.2380000000003</v>
          </cell>
          <cell r="EC282">
            <v>2371</v>
          </cell>
          <cell r="ED282">
            <v>2389.9</v>
          </cell>
          <cell r="EE282">
            <v>9170.7999999999993</v>
          </cell>
        </row>
        <row r="285">
          <cell r="AI285">
            <v>242</v>
          </cell>
          <cell r="AJ285">
            <v>242</v>
          </cell>
          <cell r="AK285">
            <v>242</v>
          </cell>
          <cell r="AL285">
            <v>242</v>
          </cell>
          <cell r="AP285">
            <v>242</v>
          </cell>
          <cell r="AQ285">
            <v>242</v>
          </cell>
          <cell r="AR285">
            <v>242</v>
          </cell>
          <cell r="AS285">
            <v>968</v>
          </cell>
          <cell r="AV285">
            <v>242</v>
          </cell>
          <cell r="AW285">
            <v>242</v>
          </cell>
          <cell r="AX285">
            <v>242</v>
          </cell>
          <cell r="AY285">
            <v>968</v>
          </cell>
          <cell r="BB285">
            <v>266</v>
          </cell>
          <cell r="BC285">
            <v>245</v>
          </cell>
          <cell r="BD285">
            <v>242</v>
          </cell>
          <cell r="BE285">
            <v>1024</v>
          </cell>
          <cell r="BH285">
            <v>364</v>
          </cell>
          <cell r="BI285">
            <v>151</v>
          </cell>
          <cell r="BJ285">
            <v>287</v>
          </cell>
          <cell r="BK285">
            <v>1082</v>
          </cell>
          <cell r="BN285">
            <v>176</v>
          </cell>
          <cell r="BO285">
            <v>166</v>
          </cell>
          <cell r="BP285">
            <v>161</v>
          </cell>
          <cell r="BQ285">
            <v>656</v>
          </cell>
          <cell r="BV285">
            <v>179</v>
          </cell>
          <cell r="BW285">
            <v>636</v>
          </cell>
        </row>
        <row r="286">
          <cell r="AI286">
            <v>1973.4147958353333</v>
          </cell>
          <cell r="AJ286">
            <v>2096.0171540853335</v>
          </cell>
          <cell r="AK286">
            <v>2054.2744540853332</v>
          </cell>
          <cell r="AL286">
            <v>1994.1191365853335</v>
          </cell>
          <cell r="AP286">
            <v>2094.6179730853332</v>
          </cell>
          <cell r="AQ286">
            <v>2052.3943240853332</v>
          </cell>
          <cell r="AR286">
            <v>1994.1191365853335</v>
          </cell>
          <cell r="AS286">
            <v>8115.3706769913333</v>
          </cell>
          <cell r="AV286">
            <v>1990.2951763353335</v>
          </cell>
          <cell r="AW286">
            <v>1985.5838763353336</v>
          </cell>
          <cell r="AX286">
            <v>1928.8181013353333</v>
          </cell>
          <cell r="AY286">
            <v>7403.1009790059998</v>
          </cell>
          <cell r="BB286">
            <v>1748</v>
          </cell>
          <cell r="BC286">
            <v>1680</v>
          </cell>
          <cell r="BD286">
            <v>1446</v>
          </cell>
          <cell r="BE286">
            <v>6254</v>
          </cell>
          <cell r="BH286">
            <v>1926</v>
          </cell>
          <cell r="BI286">
            <v>1606</v>
          </cell>
          <cell r="BJ286">
            <v>1584</v>
          </cell>
          <cell r="BK286">
            <v>6948</v>
          </cell>
          <cell r="BN286">
            <v>1412</v>
          </cell>
          <cell r="BO286">
            <v>1337</v>
          </cell>
          <cell r="BP286">
            <v>1491</v>
          </cell>
          <cell r="BQ286">
            <v>5356</v>
          </cell>
          <cell r="BT286">
            <v>1160</v>
          </cell>
          <cell r="BU286">
            <v>1333</v>
          </cell>
          <cell r="BV286">
            <v>1105</v>
          </cell>
          <cell r="BW286">
            <v>4616</v>
          </cell>
          <cell r="BZ286">
            <v>1385.1787211740043</v>
          </cell>
          <cell r="CA286">
            <v>1274.3290655884996</v>
          </cell>
          <cell r="CB286">
            <v>947.51370170709788</v>
          </cell>
          <cell r="CC286">
            <v>4749.4776879305173</v>
          </cell>
          <cell r="CF286">
            <v>1116</v>
          </cell>
          <cell r="CG286">
            <v>1116</v>
          </cell>
          <cell r="CH286">
            <v>1116</v>
          </cell>
          <cell r="CI286">
            <v>4464</v>
          </cell>
          <cell r="CL286">
            <v>1187</v>
          </cell>
          <cell r="CM286">
            <v>1187</v>
          </cell>
          <cell r="CN286">
            <v>1187</v>
          </cell>
          <cell r="CO286">
            <v>4748</v>
          </cell>
          <cell r="CR286">
            <v>1010.1</v>
          </cell>
          <cell r="CS286">
            <v>1010.1</v>
          </cell>
          <cell r="CT286">
            <v>1010.1</v>
          </cell>
          <cell r="CU286">
            <v>3884.5</v>
          </cell>
          <cell r="CX286">
            <v>899.5</v>
          </cell>
          <cell r="CY286">
            <v>882.8</v>
          </cell>
          <cell r="CZ286">
            <v>913.26874999999995</v>
          </cell>
          <cell r="DA286">
            <v>3509.7687500000002</v>
          </cell>
          <cell r="DD286">
            <v>783</v>
          </cell>
          <cell r="DE286">
            <v>798</v>
          </cell>
          <cell r="DF286">
            <v>743.7</v>
          </cell>
          <cell r="DG286">
            <v>3030.2</v>
          </cell>
        </row>
        <row r="287">
          <cell r="AI287">
            <v>2216.1112993333331</v>
          </cell>
          <cell r="AJ287">
            <v>2264.9803693333333</v>
          </cell>
          <cell r="AK287">
            <v>2302.3242793333329</v>
          </cell>
          <cell r="AL287">
            <v>2339.668189333333</v>
          </cell>
          <cell r="AP287">
            <v>2115.621909333333</v>
          </cell>
          <cell r="AQ287">
            <v>2140.7295693333331</v>
          </cell>
          <cell r="AR287">
            <v>2165.8372293333332</v>
          </cell>
          <cell r="AS287">
            <v>8515.5129573333325</v>
          </cell>
          <cell r="AV287">
            <v>2023.0330893333332</v>
          </cell>
          <cell r="AW287">
            <v>2045.6248393333333</v>
          </cell>
          <cell r="AX287">
            <v>2068.2165893333331</v>
          </cell>
          <cell r="AY287">
            <v>7430.5395179999996</v>
          </cell>
          <cell r="BB287">
            <v>1426</v>
          </cell>
          <cell r="BC287">
            <v>1392</v>
          </cell>
          <cell r="BD287">
            <v>1310</v>
          </cell>
          <cell r="BE287">
            <v>5655</v>
          </cell>
          <cell r="BH287">
            <v>1528</v>
          </cell>
          <cell r="BI287">
            <v>1546</v>
          </cell>
          <cell r="BJ287">
            <v>1693</v>
          </cell>
          <cell r="BK287">
            <v>6243</v>
          </cell>
          <cell r="BN287">
            <v>1100</v>
          </cell>
          <cell r="BO287">
            <v>1253</v>
          </cell>
          <cell r="BP287">
            <v>1397</v>
          </cell>
          <cell r="BQ287">
            <v>4832</v>
          </cell>
          <cell r="BT287">
            <v>1089</v>
          </cell>
          <cell r="BU287">
            <v>1068</v>
          </cell>
          <cell r="BV287">
            <v>1043</v>
          </cell>
          <cell r="BW287">
            <v>4320</v>
          </cell>
          <cell r="BZ287">
            <v>1043.4702274975273</v>
          </cell>
          <cell r="CA287">
            <v>1004.371909000989</v>
          </cell>
          <cell r="CB287">
            <v>1028.6947576656776</v>
          </cell>
          <cell r="CC287">
            <v>4100.6156280909991</v>
          </cell>
          <cell r="CF287">
            <v>577.21742378809904</v>
          </cell>
          <cell r="CG287">
            <v>506.21742378809904</v>
          </cell>
          <cell r="CH287">
            <v>476.21742378809904</v>
          </cell>
          <cell r="CI287">
            <v>2152.8696951523962</v>
          </cell>
          <cell r="CL287">
            <v>891.23992378809908</v>
          </cell>
          <cell r="CM287">
            <v>891.23992378809919</v>
          </cell>
          <cell r="CN287">
            <v>861.21742378809904</v>
          </cell>
          <cell r="CO287">
            <v>3575.7535213642973</v>
          </cell>
          <cell r="CR287">
            <v>890.8</v>
          </cell>
          <cell r="CS287">
            <v>852.601</v>
          </cell>
          <cell r="CT287">
            <v>874.60099999999989</v>
          </cell>
          <cell r="CU287">
            <v>3376.8019999999997</v>
          </cell>
          <cell r="CX287">
            <v>807.7</v>
          </cell>
          <cell r="CY287">
            <v>808.2</v>
          </cell>
          <cell r="CZ287">
            <v>808.2</v>
          </cell>
          <cell r="DA287">
            <v>3216.6000000000004</v>
          </cell>
          <cell r="DD287">
            <v>885.5</v>
          </cell>
          <cell r="DE287">
            <v>884.4</v>
          </cell>
          <cell r="DF287">
            <v>903.8</v>
          </cell>
          <cell r="DG287">
            <v>3555</v>
          </cell>
        </row>
        <row r="288">
          <cell r="AI288">
            <v>334</v>
          </cell>
          <cell r="AJ288">
            <v>334</v>
          </cell>
          <cell r="AK288">
            <v>334</v>
          </cell>
          <cell r="AL288">
            <v>334</v>
          </cell>
          <cell r="AP288">
            <v>334</v>
          </cell>
          <cell r="AQ288">
            <v>334</v>
          </cell>
          <cell r="AR288">
            <v>334</v>
          </cell>
          <cell r="AS288">
            <v>1336</v>
          </cell>
          <cell r="AV288">
            <v>334</v>
          </cell>
          <cell r="AW288">
            <v>334</v>
          </cell>
          <cell r="AX288">
            <v>334</v>
          </cell>
          <cell r="AY288">
            <v>1336</v>
          </cell>
          <cell r="BB288">
            <v>371</v>
          </cell>
          <cell r="BC288">
            <v>392</v>
          </cell>
          <cell r="BD288">
            <v>364</v>
          </cell>
          <cell r="BE288">
            <v>1461</v>
          </cell>
          <cell r="BH288">
            <v>324</v>
          </cell>
          <cell r="BI288">
            <v>341</v>
          </cell>
          <cell r="BJ288">
            <v>434</v>
          </cell>
          <cell r="BK288">
            <v>1377</v>
          </cell>
          <cell r="BN288">
            <v>314</v>
          </cell>
          <cell r="BO288">
            <v>311</v>
          </cell>
          <cell r="BP288">
            <v>335</v>
          </cell>
          <cell r="BQ288">
            <v>1236</v>
          </cell>
          <cell r="BT288">
            <v>247</v>
          </cell>
          <cell r="BU288">
            <v>297</v>
          </cell>
          <cell r="BV288">
            <v>383</v>
          </cell>
          <cell r="BW288">
            <v>1192</v>
          </cell>
          <cell r="BZ288">
            <v>211.70469798657717</v>
          </cell>
          <cell r="CA288">
            <v>204.06040268456377</v>
          </cell>
          <cell r="CB288">
            <v>356.04026845637583</v>
          </cell>
          <cell r="CC288">
            <v>968.31543624161077</v>
          </cell>
          <cell r="CF288">
            <v>0</v>
          </cell>
          <cell r="CG288">
            <v>0</v>
          </cell>
          <cell r="CH288">
            <v>0</v>
          </cell>
          <cell r="CI288">
            <v>0</v>
          </cell>
          <cell r="CL288">
            <v>0</v>
          </cell>
          <cell r="CM288">
            <v>0</v>
          </cell>
          <cell r="CN288">
            <v>0</v>
          </cell>
          <cell r="CO288">
            <v>128.95973154362417</v>
          </cell>
          <cell r="CR288">
            <v>219.60000000000002</v>
          </cell>
          <cell r="CS288">
            <v>223.56090604026846</v>
          </cell>
          <cell r="CT288">
            <v>210.94127516778525</v>
          </cell>
          <cell r="CU288">
            <v>840.0021812080538</v>
          </cell>
          <cell r="CX288">
            <v>182.6</v>
          </cell>
          <cell r="CY288">
            <v>187.9</v>
          </cell>
          <cell r="CZ288">
            <v>206.8989888776542</v>
          </cell>
          <cell r="DA288">
            <v>715.09898887765428</v>
          </cell>
          <cell r="DD288">
            <v>138.69999999999999</v>
          </cell>
          <cell r="DE288">
            <v>166.5</v>
          </cell>
          <cell r="DF288">
            <v>197.9</v>
          </cell>
          <cell r="DG288">
            <v>637</v>
          </cell>
        </row>
        <row r="289">
          <cell r="AI289">
            <v>0</v>
          </cell>
          <cell r="AJ289">
            <v>0</v>
          </cell>
          <cell r="AK289">
            <v>0</v>
          </cell>
          <cell r="AL289">
            <v>0</v>
          </cell>
          <cell r="AP289">
            <v>0</v>
          </cell>
          <cell r="AQ289">
            <v>0</v>
          </cell>
          <cell r="AR289">
            <v>0</v>
          </cell>
          <cell r="AS289">
            <v>0</v>
          </cell>
          <cell r="AV289">
            <v>0</v>
          </cell>
          <cell r="AW289">
            <v>0</v>
          </cell>
          <cell r="AX289">
            <v>0</v>
          </cell>
          <cell r="AY289">
            <v>0</v>
          </cell>
          <cell r="BB289">
            <v>0</v>
          </cell>
          <cell r="BC289">
            <v>0</v>
          </cell>
          <cell r="BD289">
            <v>0</v>
          </cell>
          <cell r="BE289">
            <v>0</v>
          </cell>
          <cell r="BH289">
            <v>0</v>
          </cell>
          <cell r="BI289">
            <v>0</v>
          </cell>
          <cell r="BJ289">
            <v>0</v>
          </cell>
          <cell r="BK289">
            <v>0</v>
          </cell>
          <cell r="BN289">
            <v>0</v>
          </cell>
          <cell r="BO289">
            <v>0</v>
          </cell>
          <cell r="BP289">
            <v>0</v>
          </cell>
          <cell r="BQ289">
            <v>0</v>
          </cell>
          <cell r="BT289">
            <v>0</v>
          </cell>
          <cell r="BU289">
            <v>0</v>
          </cell>
          <cell r="BV289">
            <v>0</v>
          </cell>
          <cell r="BW289">
            <v>0</v>
          </cell>
          <cell r="BZ289">
            <v>0</v>
          </cell>
          <cell r="CA289">
            <v>0</v>
          </cell>
          <cell r="CB289">
            <v>0</v>
          </cell>
          <cell r="CC289">
            <v>0</v>
          </cell>
          <cell r="CF289">
            <v>5.76</v>
          </cell>
          <cell r="CG289">
            <v>6.72</v>
          </cell>
          <cell r="CH289">
            <v>6.72</v>
          </cell>
          <cell r="CI289">
            <v>25.08</v>
          </cell>
          <cell r="CL289">
            <v>6</v>
          </cell>
          <cell r="CM289">
            <v>6</v>
          </cell>
          <cell r="CN289">
            <v>6</v>
          </cell>
          <cell r="CO289">
            <v>22.722891566265062</v>
          </cell>
          <cell r="CR289">
            <v>5.6</v>
          </cell>
          <cell r="CS289">
            <v>5.6</v>
          </cell>
          <cell r="CT289">
            <v>5.5100401606425704</v>
          </cell>
          <cell r="CU289">
            <v>16.710040160642571</v>
          </cell>
          <cell r="CX289">
            <v>-13.6</v>
          </cell>
          <cell r="CY289">
            <v>0</v>
          </cell>
          <cell r="CZ289">
            <v>0</v>
          </cell>
          <cell r="DA289">
            <v>84.300000000000011</v>
          </cell>
          <cell r="DD289">
            <v>91.8</v>
          </cell>
          <cell r="DE289">
            <v>92.1</v>
          </cell>
          <cell r="DF289">
            <v>89.3</v>
          </cell>
          <cell r="DG289">
            <v>354.8</v>
          </cell>
        </row>
        <row r="290">
          <cell r="AI290">
            <v>77</v>
          </cell>
          <cell r="AJ290">
            <v>77</v>
          </cell>
          <cell r="AK290">
            <v>77</v>
          </cell>
          <cell r="AL290">
            <v>77</v>
          </cell>
          <cell r="AP290">
            <v>77</v>
          </cell>
          <cell r="AQ290">
            <v>77</v>
          </cell>
          <cell r="AR290">
            <v>77</v>
          </cell>
          <cell r="AS290">
            <v>308</v>
          </cell>
          <cell r="AV290">
            <v>77</v>
          </cell>
          <cell r="AW290">
            <v>77</v>
          </cell>
          <cell r="AX290">
            <v>77</v>
          </cell>
          <cell r="AY290">
            <v>308</v>
          </cell>
          <cell r="BB290">
            <v>77</v>
          </cell>
          <cell r="BC290">
            <v>77</v>
          </cell>
          <cell r="BD290">
            <v>77</v>
          </cell>
          <cell r="BE290">
            <v>308</v>
          </cell>
          <cell r="BH290">
            <v>85</v>
          </cell>
          <cell r="BI290">
            <v>85</v>
          </cell>
          <cell r="BJ290">
            <v>85</v>
          </cell>
          <cell r="BK290">
            <v>340</v>
          </cell>
          <cell r="BN290">
            <v>81.789473684210535</v>
          </cell>
          <cell r="BO290">
            <v>103.21052631578949</v>
          </cell>
          <cell r="BP290">
            <v>95.421052631578959</v>
          </cell>
          <cell r="BQ290">
            <v>354.42105263157896</v>
          </cell>
          <cell r="BT290">
            <v>65.270270270270274</v>
          </cell>
          <cell r="BU290">
            <v>70.86486486486487</v>
          </cell>
          <cell r="BV290">
            <v>76.459459459459467</v>
          </cell>
          <cell r="BW290">
            <v>281.59459459459458</v>
          </cell>
          <cell r="BZ290">
            <v>61</v>
          </cell>
          <cell r="CA290">
            <v>69</v>
          </cell>
          <cell r="CB290">
            <v>69</v>
          </cell>
          <cell r="CC290">
            <v>256</v>
          </cell>
          <cell r="CF290">
            <v>63.939869281045745</v>
          </cell>
          <cell r="CG290">
            <v>44.930718954248363</v>
          </cell>
          <cell r="CH290">
            <v>44.066666666666663</v>
          </cell>
          <cell r="CI290">
            <v>187.49934640522875</v>
          </cell>
          <cell r="CL290">
            <v>69.988235294117644</v>
          </cell>
          <cell r="CM290">
            <v>69.988235294117644</v>
          </cell>
          <cell r="CN290">
            <v>69.988235294117644</v>
          </cell>
          <cell r="CO290">
            <v>251.43921568627451</v>
          </cell>
          <cell r="CR290">
            <v>66.100000000000009</v>
          </cell>
          <cell r="CS290">
            <v>48.023162091503274</v>
          </cell>
          <cell r="CT290">
            <v>63.939869281045752</v>
          </cell>
          <cell r="CU290">
            <v>221.66303137254906</v>
          </cell>
          <cell r="CX290">
            <v>59.7</v>
          </cell>
          <cell r="CY290">
            <v>51.8</v>
          </cell>
          <cell r="CZ290">
            <v>51.712351945854479</v>
          </cell>
          <cell r="DA290">
            <v>259.71235194585449</v>
          </cell>
          <cell r="DD290">
            <v>62.2</v>
          </cell>
          <cell r="DE290">
            <v>53.2</v>
          </cell>
          <cell r="DF290">
            <v>72</v>
          </cell>
          <cell r="DG290">
            <v>239.10000000000002</v>
          </cell>
        </row>
        <row r="291">
          <cell r="AI291">
            <v>0</v>
          </cell>
          <cell r="AJ291">
            <v>0</v>
          </cell>
          <cell r="AK291">
            <v>0</v>
          </cell>
          <cell r="AL291">
            <v>0</v>
          </cell>
          <cell r="AP291">
            <v>0</v>
          </cell>
          <cell r="AQ291">
            <v>0</v>
          </cell>
          <cell r="AR291">
            <v>0</v>
          </cell>
          <cell r="AS291">
            <v>0</v>
          </cell>
          <cell r="AV291">
            <v>0</v>
          </cell>
          <cell r="AW291">
            <v>0</v>
          </cell>
          <cell r="AX291">
            <v>0</v>
          </cell>
          <cell r="AY291">
            <v>0</v>
          </cell>
          <cell r="BB291">
            <v>0</v>
          </cell>
          <cell r="BC291">
            <v>0</v>
          </cell>
          <cell r="BD291">
            <v>0</v>
          </cell>
          <cell r="BE291">
            <v>0</v>
          </cell>
          <cell r="BH291">
            <v>0</v>
          </cell>
          <cell r="BI291">
            <v>0</v>
          </cell>
          <cell r="BJ291">
            <v>0</v>
          </cell>
          <cell r="BK291">
            <v>0</v>
          </cell>
          <cell r="BN291">
            <v>0</v>
          </cell>
          <cell r="BO291">
            <v>0</v>
          </cell>
          <cell r="BP291">
            <v>0</v>
          </cell>
          <cell r="BQ291">
            <v>0</v>
          </cell>
          <cell r="BT291">
            <v>0</v>
          </cell>
          <cell r="BU291">
            <v>0</v>
          </cell>
          <cell r="BV291">
            <v>0</v>
          </cell>
          <cell r="BW291">
            <v>0</v>
          </cell>
          <cell r="BZ291">
            <v>0</v>
          </cell>
          <cell r="CA291">
            <v>0</v>
          </cell>
          <cell r="CB291">
            <v>0</v>
          </cell>
          <cell r="CC291">
            <v>0</v>
          </cell>
          <cell r="CF291">
            <v>-113.67552182163189</v>
          </cell>
          <cell r="CG291">
            <v>-119.40915559772296</v>
          </cell>
          <cell r="CH291">
            <v>-109.60381087919039</v>
          </cell>
          <cell r="CI291">
            <v>-435.42378241619235</v>
          </cell>
          <cell r="CL291">
            <v>-105.61519607843138</v>
          </cell>
          <cell r="CM291">
            <v>-107.96116635041113</v>
          </cell>
          <cell r="CN291">
            <v>-100.54633143580013</v>
          </cell>
          <cell r="CO291">
            <v>-412.75781404174575</v>
          </cell>
          <cell r="CR291">
            <v>-110.98320683111955</v>
          </cell>
          <cell r="CS291">
            <v>-106.19686907020873</v>
          </cell>
          <cell r="CT291">
            <v>-122.23442441492726</v>
          </cell>
          <cell r="CU291">
            <v>-444.51450031625552</v>
          </cell>
          <cell r="CX291">
            <v>-70.8</v>
          </cell>
          <cell r="CY291">
            <v>-104.3</v>
          </cell>
          <cell r="CZ291">
            <v>-110.01614466228976</v>
          </cell>
          <cell r="DA291">
            <v>-402.1161446622898</v>
          </cell>
          <cell r="DD291">
            <v>-119.04235812927932</v>
          </cell>
          <cell r="DE291">
            <v>-98</v>
          </cell>
          <cell r="DF291">
            <v>-101.5</v>
          </cell>
          <cell r="DG291">
            <v>-425.84235812927932</v>
          </cell>
        </row>
        <row r="292">
          <cell r="AI292">
            <v>4842.5260951686669</v>
          </cell>
          <cell r="AJ292">
            <v>5013.9975234186668</v>
          </cell>
          <cell r="AK292">
            <v>5009.5987334186666</v>
          </cell>
          <cell r="AL292">
            <v>4986.7873259186672</v>
          </cell>
          <cell r="AP292">
            <v>4863.2398824186657</v>
          </cell>
          <cell r="AQ292">
            <v>4846.1238934186658</v>
          </cell>
          <cell r="AR292">
            <v>4812.956365918667</v>
          </cell>
          <cell r="AS292">
            <v>19242.883634324666</v>
          </cell>
          <cell r="AV292">
            <v>4666.328265668667</v>
          </cell>
          <cell r="AW292">
            <v>4684.2087156686666</v>
          </cell>
          <cell r="AX292">
            <v>4650.0346906686664</v>
          </cell>
          <cell r="AY292">
            <v>17445.640497005999</v>
          </cell>
          <cell r="BB292">
            <v>3888</v>
          </cell>
          <cell r="BC292">
            <v>3786</v>
          </cell>
          <cell r="BD292">
            <v>3439</v>
          </cell>
          <cell r="BE292">
            <v>14702</v>
          </cell>
          <cell r="BH292">
            <v>4227</v>
          </cell>
          <cell r="BI292">
            <v>3729</v>
          </cell>
          <cell r="BJ292">
            <v>4083</v>
          </cell>
          <cell r="BK292">
            <v>15990</v>
          </cell>
          <cell r="BL292" t="str">
            <v xml:space="preserve"> </v>
          </cell>
          <cell r="BN292">
            <v>3083.7894736842104</v>
          </cell>
          <cell r="BO292">
            <v>3170.2105263157896</v>
          </cell>
          <cell r="BP292">
            <v>3479.4210526315792</v>
          </cell>
          <cell r="BQ292">
            <v>12434.421052631578</v>
          </cell>
          <cell r="BT292">
            <v>2561.2702702702704</v>
          </cell>
          <cell r="BU292">
            <v>2768.864864864865</v>
          </cell>
          <cell r="BV292">
            <v>2786.4594594594596</v>
          </cell>
          <cell r="BW292">
            <v>11045.594594594595</v>
          </cell>
          <cell r="BX292" t="str">
            <v xml:space="preserve"> </v>
          </cell>
          <cell r="BZ292">
            <v>2701.353646658109</v>
          </cell>
          <cell r="CA292">
            <v>2551.7613772740524</v>
          </cell>
          <cell r="CB292">
            <v>2401.2487278291514</v>
          </cell>
          <cell r="CC292">
            <v>10074.408752263127</v>
          </cell>
          <cell r="CD292" t="str">
            <v xml:space="preserve"> </v>
          </cell>
          <cell r="CF292">
            <v>1649.2417712475128</v>
          </cell>
          <cell r="CG292">
            <v>1554.4589871446244</v>
          </cell>
          <cell r="CH292">
            <v>1533.4002795755753</v>
          </cell>
          <cell r="CI292">
            <v>6394.0252591414319</v>
          </cell>
          <cell r="CJ292" t="str">
            <v xml:space="preserve"> </v>
          </cell>
          <cell r="CL292">
            <v>2048.6129630037854</v>
          </cell>
          <cell r="CM292">
            <v>2046.2669927318057</v>
          </cell>
          <cell r="CN292">
            <v>2023.6593276464166</v>
          </cell>
          <cell r="CO292">
            <v>8314.117546118714</v>
          </cell>
          <cell r="CR292">
            <v>2081.2167931688805</v>
          </cell>
          <cell r="CS292">
            <v>2033.688199061563</v>
          </cell>
          <cell r="CT292">
            <v>2042.8577601945462</v>
          </cell>
          <cell r="CU292">
            <v>7895.1627524249898</v>
          </cell>
          <cell r="CX292">
            <v>1865.1000000000001</v>
          </cell>
          <cell r="CY292">
            <v>1826.4</v>
          </cell>
          <cell r="CZ292">
            <v>1870.0639461612188</v>
          </cell>
          <cell r="DA292">
            <v>7383.3639461612202</v>
          </cell>
          <cell r="DD292">
            <v>1842.1576418707207</v>
          </cell>
          <cell r="DE292">
            <v>1896.2</v>
          </cell>
          <cell r="DF292">
            <v>1905.2</v>
          </cell>
          <cell r="DG292">
            <v>7390.2576418707204</v>
          </cell>
        </row>
        <row r="293">
          <cell r="BW293" t="str">
            <v xml:space="preserve"> </v>
          </cell>
          <cell r="DG293">
            <v>0</v>
          </cell>
        </row>
        <row r="294">
          <cell r="AI294">
            <v>0</v>
          </cell>
          <cell r="AJ294">
            <v>0</v>
          </cell>
          <cell r="AK294">
            <v>0</v>
          </cell>
          <cell r="AL294">
            <v>0</v>
          </cell>
          <cell r="AP294">
            <v>0</v>
          </cell>
          <cell r="AQ294">
            <v>0</v>
          </cell>
          <cell r="AR294">
            <v>0</v>
          </cell>
          <cell r="AS294">
            <v>0</v>
          </cell>
          <cell r="AV294">
            <v>0</v>
          </cell>
          <cell r="AW294">
            <v>0</v>
          </cell>
          <cell r="AX294">
            <v>0</v>
          </cell>
          <cell r="AY294">
            <v>0</v>
          </cell>
          <cell r="BB294">
            <v>0</v>
          </cell>
          <cell r="BC294">
            <v>0</v>
          </cell>
          <cell r="BD294">
            <v>0</v>
          </cell>
          <cell r="BE294">
            <v>0</v>
          </cell>
          <cell r="BH294">
            <v>0</v>
          </cell>
          <cell r="BI294">
            <v>0</v>
          </cell>
          <cell r="BJ294">
            <v>0</v>
          </cell>
          <cell r="BK294">
            <v>0</v>
          </cell>
          <cell r="BN294">
            <v>0</v>
          </cell>
          <cell r="BO294">
            <v>0</v>
          </cell>
          <cell r="BP294">
            <v>0</v>
          </cell>
          <cell r="BQ294">
            <v>0</v>
          </cell>
          <cell r="BV294">
            <v>0</v>
          </cell>
          <cell r="BW294">
            <v>0</v>
          </cell>
        </row>
        <row r="295">
          <cell r="AI295">
            <v>0</v>
          </cell>
          <cell r="AJ295">
            <v>0</v>
          </cell>
          <cell r="AK295">
            <v>0</v>
          </cell>
          <cell r="AL295">
            <v>0</v>
          </cell>
          <cell r="AP295">
            <v>0</v>
          </cell>
          <cell r="AQ295">
            <v>0</v>
          </cell>
          <cell r="AR295">
            <v>0</v>
          </cell>
          <cell r="AS295">
            <v>0</v>
          </cell>
          <cell r="AV295">
            <v>0</v>
          </cell>
          <cell r="AW295">
            <v>0</v>
          </cell>
          <cell r="AX295">
            <v>0</v>
          </cell>
          <cell r="AY295">
            <v>0</v>
          </cell>
          <cell r="BB295">
            <v>0</v>
          </cell>
          <cell r="BC295">
            <v>0</v>
          </cell>
          <cell r="BD295">
            <v>0</v>
          </cell>
          <cell r="BE295">
            <v>0</v>
          </cell>
          <cell r="BH295">
            <v>0</v>
          </cell>
          <cell r="BI295">
            <v>0</v>
          </cell>
          <cell r="BJ295">
            <v>0</v>
          </cell>
          <cell r="BK295">
            <v>0</v>
          </cell>
          <cell r="BN295">
            <v>0</v>
          </cell>
          <cell r="BO295">
            <v>0</v>
          </cell>
          <cell r="BP295">
            <v>0</v>
          </cell>
          <cell r="BQ295">
            <v>0</v>
          </cell>
          <cell r="BT295">
            <v>0</v>
          </cell>
          <cell r="BU295">
            <v>0</v>
          </cell>
          <cell r="BV295">
            <v>0</v>
          </cell>
          <cell r="BW295">
            <v>0</v>
          </cell>
          <cell r="BZ295">
            <v>119.82127882599582</v>
          </cell>
          <cell r="CA295">
            <v>114.67093441150047</v>
          </cell>
          <cell r="CB295">
            <v>99.486298292902077</v>
          </cell>
          <cell r="CC295">
            <v>442.52231206948193</v>
          </cell>
          <cell r="CF295">
            <v>252</v>
          </cell>
          <cell r="CG295">
            <v>321</v>
          </cell>
          <cell r="CH295">
            <v>203</v>
          </cell>
          <cell r="CI295">
            <v>776</v>
          </cell>
          <cell r="CL295">
            <v>84</v>
          </cell>
          <cell r="CM295">
            <v>112.23199999999997</v>
          </cell>
          <cell r="CN295">
            <v>23</v>
          </cell>
          <cell r="CO295">
            <v>219.23199999999997</v>
          </cell>
          <cell r="CR295">
            <v>325.49999999999989</v>
          </cell>
          <cell r="CS295">
            <v>267.89999999999998</v>
          </cell>
          <cell r="CT295">
            <v>460.9</v>
          </cell>
          <cell r="CU295">
            <v>1464.8999999999996</v>
          </cell>
          <cell r="CX295">
            <v>307.29999999999995</v>
          </cell>
          <cell r="CY295">
            <v>229.10000000000014</v>
          </cell>
          <cell r="CZ295">
            <v>259.56875000000014</v>
          </cell>
          <cell r="DA295">
            <v>1091.66875</v>
          </cell>
          <cell r="DD295">
            <v>173</v>
          </cell>
          <cell r="DE295">
            <v>151.10000000000002</v>
          </cell>
          <cell r="DF295">
            <v>198.59999999999991</v>
          </cell>
          <cell r="DG295">
            <v>678.9</v>
          </cell>
        </row>
        <row r="296">
          <cell r="AI296">
            <v>0</v>
          </cell>
          <cell r="AJ296">
            <v>0</v>
          </cell>
          <cell r="AK296">
            <v>0</v>
          </cell>
          <cell r="AL296">
            <v>0</v>
          </cell>
          <cell r="AP296">
            <v>0</v>
          </cell>
          <cell r="AQ296">
            <v>0</v>
          </cell>
          <cell r="AR296">
            <v>0</v>
          </cell>
          <cell r="AS296">
            <v>0</v>
          </cell>
          <cell r="AV296">
            <v>0</v>
          </cell>
          <cell r="AW296">
            <v>0</v>
          </cell>
          <cell r="AX296">
            <v>0</v>
          </cell>
          <cell r="AY296">
            <v>0</v>
          </cell>
          <cell r="BB296">
            <v>0</v>
          </cell>
          <cell r="BC296">
            <v>0</v>
          </cell>
          <cell r="BD296">
            <v>0</v>
          </cell>
          <cell r="BE296">
            <v>0</v>
          </cell>
          <cell r="BH296">
            <v>0</v>
          </cell>
          <cell r="BI296">
            <v>0</v>
          </cell>
          <cell r="BJ296">
            <v>0</v>
          </cell>
          <cell r="BK296">
            <v>0</v>
          </cell>
          <cell r="BN296">
            <v>0</v>
          </cell>
          <cell r="BO296">
            <v>0</v>
          </cell>
          <cell r="BP296">
            <v>0</v>
          </cell>
          <cell r="BQ296">
            <v>0</v>
          </cell>
          <cell r="BT296">
            <v>0</v>
          </cell>
          <cell r="BU296">
            <v>0</v>
          </cell>
          <cell r="BV296">
            <v>0</v>
          </cell>
          <cell r="BW296">
            <v>0</v>
          </cell>
          <cell r="BZ296">
            <v>100.52977250247281</v>
          </cell>
          <cell r="CA296">
            <v>155.62809099901091</v>
          </cell>
          <cell r="CB296">
            <v>170.30524233432246</v>
          </cell>
          <cell r="CC296">
            <v>508.38437190900106</v>
          </cell>
          <cell r="CF296">
            <v>623.78257621190096</v>
          </cell>
          <cell r="CG296">
            <v>623.78257621190096</v>
          </cell>
          <cell r="CH296">
            <v>623.78257621190096</v>
          </cell>
          <cell r="CI296">
            <v>2495.1303048476038</v>
          </cell>
          <cell r="CL296">
            <v>604.76007621190092</v>
          </cell>
          <cell r="CM296">
            <v>649.11882621190091</v>
          </cell>
          <cell r="CN296">
            <v>623.78257621190096</v>
          </cell>
          <cell r="CO296">
            <v>2273.6052286357026</v>
          </cell>
          <cell r="CR296">
            <v>141.48899999999998</v>
          </cell>
          <cell r="CS296">
            <v>200.39899999999997</v>
          </cell>
          <cell r="CT296">
            <v>291.64625000000001</v>
          </cell>
          <cell r="CU296">
            <v>729.17324999999994</v>
          </cell>
          <cell r="CX296">
            <v>109.89999999999998</v>
          </cell>
          <cell r="CY296">
            <v>81</v>
          </cell>
          <cell r="CZ296">
            <v>75.457999999999998</v>
          </cell>
          <cell r="DA296">
            <v>371.25799999999992</v>
          </cell>
          <cell r="DD296">
            <v>156.5</v>
          </cell>
          <cell r="DE296">
            <v>144.39999999999998</v>
          </cell>
          <cell r="DF296">
            <v>124.90000000000009</v>
          </cell>
          <cell r="DG296">
            <v>582.4000000000002</v>
          </cell>
        </row>
        <row r="297">
          <cell r="AI297">
            <v>0</v>
          </cell>
          <cell r="AJ297">
            <v>0</v>
          </cell>
          <cell r="AK297">
            <v>0</v>
          </cell>
          <cell r="AL297">
            <v>0</v>
          </cell>
          <cell r="AP297">
            <v>0</v>
          </cell>
          <cell r="AQ297">
            <v>0</v>
          </cell>
          <cell r="AR297">
            <v>0</v>
          </cell>
          <cell r="AS297">
            <v>0</v>
          </cell>
          <cell r="AV297">
            <v>0</v>
          </cell>
          <cell r="AW297">
            <v>0</v>
          </cell>
          <cell r="AX297">
            <v>0</v>
          </cell>
          <cell r="AY297">
            <v>0</v>
          </cell>
          <cell r="BB297">
            <v>0</v>
          </cell>
          <cell r="BC297">
            <v>0</v>
          </cell>
          <cell r="BD297">
            <v>0</v>
          </cell>
          <cell r="BE297">
            <v>0</v>
          </cell>
          <cell r="BH297">
            <v>0</v>
          </cell>
          <cell r="BI297">
            <v>0</v>
          </cell>
          <cell r="BJ297">
            <v>0</v>
          </cell>
          <cell r="BK297">
            <v>0</v>
          </cell>
          <cell r="BN297">
            <v>0</v>
          </cell>
          <cell r="BO297">
            <v>0</v>
          </cell>
          <cell r="BP297">
            <v>0</v>
          </cell>
          <cell r="BQ297">
            <v>0</v>
          </cell>
          <cell r="BT297">
            <v>0</v>
          </cell>
          <cell r="BU297">
            <v>0</v>
          </cell>
          <cell r="BV297">
            <v>0</v>
          </cell>
          <cell r="BW297">
            <v>0</v>
          </cell>
          <cell r="BZ297">
            <v>17.29530201342282</v>
          </cell>
          <cell r="CA297">
            <v>36.939597315436245</v>
          </cell>
          <cell r="CB297">
            <v>52.959731543624159</v>
          </cell>
          <cell r="CC297">
            <v>124.68456375838927</v>
          </cell>
          <cell r="CF297">
            <v>195</v>
          </cell>
          <cell r="CG297">
            <v>177</v>
          </cell>
          <cell r="CH297">
            <v>245</v>
          </cell>
          <cell r="CI297">
            <v>800</v>
          </cell>
          <cell r="CL297">
            <v>176</v>
          </cell>
          <cell r="CM297">
            <v>176</v>
          </cell>
          <cell r="CN297">
            <v>176</v>
          </cell>
          <cell r="CO297">
            <v>539.04026845637577</v>
          </cell>
          <cell r="CR297">
            <v>18.799999999999983</v>
          </cell>
          <cell r="CS297">
            <v>19.139093959731525</v>
          </cell>
          <cell r="CT297">
            <v>18.05872483221475</v>
          </cell>
          <cell r="CU297">
            <v>70.597818791946253</v>
          </cell>
          <cell r="CX297">
            <v>10.400000000000006</v>
          </cell>
          <cell r="CY297">
            <v>9.9000000000000057</v>
          </cell>
          <cell r="CZ297">
            <v>10.901011122345807</v>
          </cell>
          <cell r="DA297">
            <v>44.801011122345813</v>
          </cell>
          <cell r="DD297">
            <v>9.8000000000000114</v>
          </cell>
          <cell r="DE297">
            <v>14.5</v>
          </cell>
          <cell r="DF297">
            <v>16.699999999999989</v>
          </cell>
          <cell r="DG297">
            <v>53.299999999999983</v>
          </cell>
        </row>
        <row r="298">
          <cell r="AI298">
            <v>0</v>
          </cell>
          <cell r="AJ298">
            <v>0</v>
          </cell>
          <cell r="AK298">
            <v>0</v>
          </cell>
          <cell r="AL298">
            <v>0</v>
          </cell>
          <cell r="AP298">
            <v>0</v>
          </cell>
          <cell r="AQ298">
            <v>0</v>
          </cell>
          <cell r="AR298">
            <v>0</v>
          </cell>
          <cell r="AS298">
            <v>0</v>
          </cell>
          <cell r="AV298">
            <v>0</v>
          </cell>
          <cell r="AW298">
            <v>0</v>
          </cell>
          <cell r="AX298">
            <v>0</v>
          </cell>
          <cell r="AY298">
            <v>0</v>
          </cell>
          <cell r="BB298">
            <v>0</v>
          </cell>
          <cell r="BC298">
            <v>0</v>
          </cell>
          <cell r="BD298">
            <v>0</v>
          </cell>
          <cell r="BE298">
            <v>0</v>
          </cell>
          <cell r="BH298">
            <v>0</v>
          </cell>
          <cell r="BI298">
            <v>0</v>
          </cell>
          <cell r="BJ298">
            <v>0</v>
          </cell>
          <cell r="BK298">
            <v>0</v>
          </cell>
          <cell r="BN298">
            <v>0</v>
          </cell>
          <cell r="BO298">
            <v>0</v>
          </cell>
          <cell r="BP298">
            <v>0</v>
          </cell>
          <cell r="BQ298">
            <v>0</v>
          </cell>
          <cell r="BT298">
            <v>0</v>
          </cell>
          <cell r="BU298">
            <v>0</v>
          </cell>
          <cell r="BV298">
            <v>0</v>
          </cell>
          <cell r="BW298">
            <v>0</v>
          </cell>
          <cell r="BZ298">
            <v>0</v>
          </cell>
          <cell r="CA298">
            <v>0</v>
          </cell>
          <cell r="CB298">
            <v>0</v>
          </cell>
          <cell r="CC298">
            <v>0</v>
          </cell>
          <cell r="CF298">
            <v>42.24</v>
          </cell>
          <cell r="CG298">
            <v>49.28</v>
          </cell>
          <cell r="CH298">
            <v>49.28</v>
          </cell>
          <cell r="CI298">
            <v>183.92</v>
          </cell>
          <cell r="CL298">
            <v>44</v>
          </cell>
          <cell r="CM298">
            <v>44</v>
          </cell>
          <cell r="CN298">
            <v>44</v>
          </cell>
          <cell r="CO298">
            <v>169.27710843373495</v>
          </cell>
          <cell r="CR298">
            <v>41.9</v>
          </cell>
          <cell r="CS298">
            <v>44.199999999999996</v>
          </cell>
          <cell r="CT298">
            <v>43.489959839357432</v>
          </cell>
          <cell r="CU298">
            <v>189.58995983935742</v>
          </cell>
          <cell r="CX298">
            <v>84.1</v>
          </cell>
          <cell r="CY298">
            <v>71.2</v>
          </cell>
          <cell r="CZ298">
            <v>70.5</v>
          </cell>
          <cell r="DA298">
            <v>317.09999999999997</v>
          </cell>
          <cell r="DD298">
            <v>128.60000000000002</v>
          </cell>
          <cell r="DE298">
            <v>122.4</v>
          </cell>
          <cell r="DF298">
            <v>106.8</v>
          </cell>
          <cell r="DG298">
            <v>477.60000000000008</v>
          </cell>
        </row>
        <row r="299">
          <cell r="AI299">
            <v>-36</v>
          </cell>
          <cell r="AJ299">
            <v>-36</v>
          </cell>
          <cell r="AK299">
            <v>-36</v>
          </cell>
          <cell r="AL299">
            <v>-36</v>
          </cell>
          <cell r="AP299">
            <v>-36</v>
          </cell>
          <cell r="AQ299">
            <v>-36</v>
          </cell>
          <cell r="AR299">
            <v>-36</v>
          </cell>
          <cell r="AS299">
            <v>-144</v>
          </cell>
          <cell r="AV299">
            <v>-36</v>
          </cell>
          <cell r="AW299">
            <v>-36</v>
          </cell>
          <cell r="AX299">
            <v>-36</v>
          </cell>
          <cell r="AY299">
            <v>-144</v>
          </cell>
          <cell r="BB299">
            <v>-36</v>
          </cell>
          <cell r="BC299">
            <v>-36</v>
          </cell>
          <cell r="BD299">
            <v>-36</v>
          </cell>
          <cell r="BE299">
            <v>-144</v>
          </cell>
          <cell r="BH299">
            <v>-36</v>
          </cell>
          <cell r="BI299">
            <v>-36</v>
          </cell>
          <cell r="BJ299">
            <v>-36</v>
          </cell>
          <cell r="BK299">
            <v>-144</v>
          </cell>
          <cell r="BN299">
            <v>-39.789473684210535</v>
          </cell>
          <cell r="BO299">
            <v>-50.210526315789494</v>
          </cell>
          <cell r="BP299">
            <v>-46.421052631578959</v>
          </cell>
          <cell r="BQ299">
            <v>-172.42105263157899</v>
          </cell>
          <cell r="BT299">
            <v>-30.270270270270274</v>
          </cell>
          <cell r="BU299">
            <v>-32.86486486486487</v>
          </cell>
          <cell r="BV299">
            <v>-35.459459459459467</v>
          </cell>
          <cell r="BW299">
            <v>-130.59459459459461</v>
          </cell>
          <cell r="BZ299">
            <v>-30</v>
          </cell>
          <cell r="CA299">
            <v>-36</v>
          </cell>
          <cell r="CB299">
            <v>-36</v>
          </cell>
          <cell r="CC299">
            <v>-122</v>
          </cell>
          <cell r="CF299">
            <v>10.060130718954255</v>
          </cell>
          <cell r="CG299">
            <v>7.0692810457516373</v>
          </cell>
          <cell r="CH299">
            <v>6.9333333333333371</v>
          </cell>
          <cell r="CI299">
            <v>29.500653594771258</v>
          </cell>
          <cell r="CL299">
            <v>11.011764705882356</v>
          </cell>
          <cell r="CM299">
            <v>11.011764705882356</v>
          </cell>
          <cell r="CN299">
            <v>11.011764705882356</v>
          </cell>
          <cell r="CO299">
            <v>39.560784313725499</v>
          </cell>
          <cell r="CR299">
            <v>10.399999999999991</v>
          </cell>
          <cell r="CS299">
            <v>7.5558379084967271</v>
          </cell>
          <cell r="CT299">
            <v>10.060130718954248</v>
          </cell>
          <cell r="CU299">
            <v>32.115968627450968</v>
          </cell>
          <cell r="CX299">
            <v>10.700000000000003</v>
          </cell>
          <cell r="CY299">
            <v>7.3000000000000043</v>
          </cell>
          <cell r="CZ299">
            <v>7.2876480541455209</v>
          </cell>
          <cell r="DA299">
            <v>38.987648054145531</v>
          </cell>
          <cell r="DD299">
            <v>12.299999999999997</v>
          </cell>
          <cell r="DE299">
            <v>9.5999999999999943</v>
          </cell>
          <cell r="DF299">
            <v>-15.200000000000003</v>
          </cell>
          <cell r="DG299">
            <v>10.799999999999983</v>
          </cell>
        </row>
        <row r="300">
          <cell r="AI300">
            <v>-36</v>
          </cell>
          <cell r="AJ300">
            <v>-36</v>
          </cell>
          <cell r="AK300">
            <v>-36</v>
          </cell>
          <cell r="AL300">
            <v>-36</v>
          </cell>
          <cell r="AP300">
            <v>-36</v>
          </cell>
          <cell r="AQ300">
            <v>-36</v>
          </cell>
          <cell r="AR300">
            <v>-36</v>
          </cell>
          <cell r="AS300">
            <v>-144</v>
          </cell>
          <cell r="AV300">
            <v>-36</v>
          </cell>
          <cell r="AW300">
            <v>-36</v>
          </cell>
          <cell r="AX300">
            <v>-36</v>
          </cell>
          <cell r="AY300">
            <v>-144</v>
          </cell>
          <cell r="BB300">
            <v>-36</v>
          </cell>
          <cell r="BC300">
            <v>-36</v>
          </cell>
          <cell r="BD300">
            <v>-36</v>
          </cell>
          <cell r="BE300">
            <v>-144</v>
          </cell>
          <cell r="BH300">
            <v>-36</v>
          </cell>
          <cell r="BI300">
            <v>-36</v>
          </cell>
          <cell r="BJ300">
            <v>-36</v>
          </cell>
          <cell r="BK300">
            <v>-144</v>
          </cell>
          <cell r="BL300" t="str">
            <v xml:space="preserve"> </v>
          </cell>
          <cell r="BN300">
            <v>-39.789473684210535</v>
          </cell>
          <cell r="BO300">
            <v>-50.210526315789494</v>
          </cell>
          <cell r="BP300">
            <v>-46.421052631578959</v>
          </cell>
          <cell r="BQ300">
            <v>-172.42105263157899</v>
          </cell>
          <cell r="BT300">
            <v>-30.270270270270274</v>
          </cell>
          <cell r="BU300">
            <v>-32.86486486486487</v>
          </cell>
          <cell r="BV300">
            <v>-35.459459459459467</v>
          </cell>
          <cell r="BW300">
            <v>-130.59459459459461</v>
          </cell>
          <cell r="BX300" t="str">
            <v xml:space="preserve"> </v>
          </cell>
          <cell r="BZ300">
            <v>207.64635334189146</v>
          </cell>
          <cell r="CA300">
            <v>271.23862272594761</v>
          </cell>
          <cell r="CB300">
            <v>286.75127217084872</v>
          </cell>
          <cell r="CC300">
            <v>953.59124773687222</v>
          </cell>
          <cell r="CD300" t="str">
            <v xml:space="preserve"> </v>
          </cell>
          <cell r="CF300">
            <v>1123.0827069308552</v>
          </cell>
          <cell r="CG300">
            <v>1178.1318572576527</v>
          </cell>
          <cell r="CH300">
            <v>1127.9959095452343</v>
          </cell>
          <cell r="CI300">
            <v>4284.5509584423753</v>
          </cell>
          <cell r="CJ300" t="str">
            <v xml:space="preserve"> </v>
          </cell>
          <cell r="CL300">
            <v>919.77184091778327</v>
          </cell>
          <cell r="CM300">
            <v>992.36259091778322</v>
          </cell>
          <cell r="CN300">
            <v>877.7943409177833</v>
          </cell>
          <cell r="CO300">
            <v>3240.7153898395391</v>
          </cell>
          <cell r="CP300" t="str">
            <v xml:space="preserve"> </v>
          </cell>
          <cell r="CR300">
            <v>538.08899999999983</v>
          </cell>
          <cell r="CS300">
            <v>539.19393186822833</v>
          </cell>
          <cell r="CT300">
            <v>824.15506539052649</v>
          </cell>
          <cell r="CU300">
            <v>2486.3769972587543</v>
          </cell>
          <cell r="CX300">
            <v>522.4</v>
          </cell>
          <cell r="CY300">
            <v>398.50000000000011</v>
          </cell>
          <cell r="CZ300">
            <v>423.71540917649145</v>
          </cell>
          <cell r="DA300">
            <v>1863.8154091764914</v>
          </cell>
          <cell r="DD300">
            <v>480.20000000000005</v>
          </cell>
          <cell r="DE300">
            <v>442</v>
          </cell>
          <cell r="DF300">
            <v>431.8</v>
          </cell>
          <cell r="DG300">
            <v>1803.0000000000002</v>
          </cell>
        </row>
        <row r="301">
          <cell r="DG301">
            <v>0</v>
          </cell>
        </row>
        <row r="302">
          <cell r="AI302" t="str">
            <v xml:space="preserve"> </v>
          </cell>
          <cell r="BV302" t="str">
            <v xml:space="preserve"> </v>
          </cell>
          <cell r="BW302" t="str">
            <v xml:space="preserve"> </v>
          </cell>
        </row>
        <row r="303">
          <cell r="AI303">
            <v>87.618671303560447</v>
          </cell>
          <cell r="AJ303">
            <v>93.062157260602234</v>
          </cell>
          <cell r="AK303">
            <v>91.208801383093984</v>
          </cell>
          <cell r="AL303">
            <v>88.537934111642969</v>
          </cell>
          <cell r="AP303">
            <v>93.000034294669305</v>
          </cell>
          <cell r="AQ303">
            <v>91.125324512024804</v>
          </cell>
          <cell r="AR303">
            <v>88.537934111642969</v>
          </cell>
          <cell r="AS303">
            <v>360.3185692913944</v>
          </cell>
          <cell r="AV303">
            <v>88.368152108928825</v>
          </cell>
          <cell r="AW303">
            <v>88.15897264651494</v>
          </cell>
          <cell r="AX303">
            <v>85.638599437844661</v>
          </cell>
          <cell r="AY303">
            <v>328.69413601007494</v>
          </cell>
          <cell r="BB303">
            <v>77.610362383947319</v>
          </cell>
          <cell r="BC303">
            <v>74.591194968553495</v>
          </cell>
          <cell r="BD303">
            <v>64.20170709793355</v>
          </cell>
          <cell r="BE303">
            <v>277.67460317460331</v>
          </cell>
          <cell r="BH303">
            <v>85.513477088948804</v>
          </cell>
          <cell r="BI303">
            <v>71.305630428271954</v>
          </cell>
          <cell r="BJ303">
            <v>70.328840970350427</v>
          </cell>
          <cell r="BK303">
            <v>308.48787061994619</v>
          </cell>
          <cell r="BN303">
            <v>62.69212339023661</v>
          </cell>
          <cell r="BO303">
            <v>59.362159329140475</v>
          </cell>
          <cell r="BP303">
            <v>66.199685534591211</v>
          </cell>
          <cell r="BQ303">
            <v>237.80383348307879</v>
          </cell>
          <cell r="BT303">
            <v>51.50344414495359</v>
          </cell>
          <cell r="BU303">
            <v>59.184561245882016</v>
          </cell>
          <cell r="BV303">
            <v>49.06147050014976</v>
          </cell>
          <cell r="BW303">
            <v>204.94818808026361</v>
          </cell>
          <cell r="BZ303">
            <v>66.821278825995819</v>
          </cell>
          <cell r="CA303">
            <v>61.670934411500461</v>
          </cell>
          <cell r="CB303">
            <v>46.486298292902077</v>
          </cell>
          <cell r="CC303">
            <v>230.52231206948193</v>
          </cell>
          <cell r="CF303">
            <v>60.738544474393535</v>
          </cell>
          <cell r="CG303">
            <v>63.802111410601981</v>
          </cell>
          <cell r="CH303">
            <v>58.562967954477394</v>
          </cell>
          <cell r="CI303">
            <v>232.65348906858341</v>
          </cell>
          <cell r="CL303">
            <v>56.431790955375867</v>
          </cell>
          <cell r="CM303">
            <v>57.685278227014081</v>
          </cell>
          <cell r="CN303">
            <v>53.72342018568434</v>
          </cell>
          <cell r="CO303">
            <v>220.54272057502249</v>
          </cell>
          <cell r="CR303">
            <v>59.3</v>
          </cell>
          <cell r="CS303">
            <v>56.742587601078171</v>
          </cell>
          <cell r="CT303">
            <v>65.3116951182989</v>
          </cell>
          <cell r="CU303">
            <v>240.15428271937705</v>
          </cell>
          <cell r="CX303">
            <v>61.7</v>
          </cell>
          <cell r="CY303">
            <v>62.7</v>
          </cell>
          <cell r="CZ303">
            <v>66.136263378001615</v>
          </cell>
          <cell r="DA303">
            <v>252.8362633780016</v>
          </cell>
          <cell r="DD303">
            <v>53.9</v>
          </cell>
          <cell r="DE303">
            <v>56.2</v>
          </cell>
          <cell r="DF303">
            <v>57</v>
          </cell>
          <cell r="DG303">
            <v>222.3</v>
          </cell>
        </row>
        <row r="304">
          <cell r="AI304">
            <v>152.1247519028025</v>
          </cell>
          <cell r="AJ304">
            <v>155.47936462090343</v>
          </cell>
          <cell r="AK304">
            <v>158.04283381378173</v>
          </cell>
          <cell r="AL304">
            <v>160.60630300666006</v>
          </cell>
          <cell r="AP304">
            <v>145.22666716887568</v>
          </cell>
          <cell r="AQ304">
            <v>146.95018013030003</v>
          </cell>
          <cell r="AR304">
            <v>148.67369309172437</v>
          </cell>
          <cell r="AS304">
            <v>584.54658678430587</v>
          </cell>
          <cell r="AV304">
            <v>138.87091632021102</v>
          </cell>
          <cell r="AW304">
            <v>140.42172487609628</v>
          </cell>
          <cell r="AX304">
            <v>141.97253343198153</v>
          </cell>
          <cell r="AY304">
            <v>510.06868699228494</v>
          </cell>
          <cell r="BB304">
            <v>97.887636003956487</v>
          </cell>
          <cell r="BC304">
            <v>95.553709198813067</v>
          </cell>
          <cell r="BD304">
            <v>89.924826904055394</v>
          </cell>
          <cell r="BE304">
            <v>388.18694362017811</v>
          </cell>
          <cell r="BH304">
            <v>104.88941641938676</v>
          </cell>
          <cell r="BI304">
            <v>106.1250247279921</v>
          </cell>
          <cell r="BJ304">
            <v>116.21582591493572</v>
          </cell>
          <cell r="BK304">
            <v>428.5501483679526</v>
          </cell>
          <cell r="BN304">
            <v>75.509396636993088</v>
          </cell>
          <cell r="BO304">
            <v>86.01206726013848</v>
          </cell>
          <cell r="BP304">
            <v>95.89693372898121</v>
          </cell>
          <cell r="BQ304">
            <v>331.69218595450053</v>
          </cell>
          <cell r="BT304">
            <v>74.754302670623147</v>
          </cell>
          <cell r="BU304">
            <v>73.31275964391692</v>
          </cell>
          <cell r="BV304">
            <v>71.596636993076174</v>
          </cell>
          <cell r="BW304">
            <v>296.54599406528195</v>
          </cell>
          <cell r="BZ304">
            <v>78.529772502472809</v>
          </cell>
          <cell r="CA304">
            <v>79.628090999010894</v>
          </cell>
          <cell r="CB304">
            <v>82.305242334322458</v>
          </cell>
          <cell r="CC304">
            <v>316.38437190900106</v>
          </cell>
          <cell r="CF304">
            <v>82.442532146389723</v>
          </cell>
          <cell r="CG304">
            <v>77.568743818001991</v>
          </cell>
          <cell r="CH304">
            <v>75.509396636993088</v>
          </cell>
          <cell r="CI304">
            <v>319.06152324431264</v>
          </cell>
          <cell r="CL304">
            <v>102.69277942631059</v>
          </cell>
          <cell r="CM304">
            <v>105.73778165182989</v>
          </cell>
          <cell r="CN304">
            <v>101.93768545994067</v>
          </cell>
          <cell r="CO304">
            <v>401.5286817507419</v>
          </cell>
          <cell r="CR304">
            <v>69.400000000000006</v>
          </cell>
          <cell r="CS304">
            <v>72.283086053412475</v>
          </cell>
          <cell r="CT304">
            <v>80.056932888229483</v>
          </cell>
          <cell r="CU304">
            <v>287.94001894164199</v>
          </cell>
          <cell r="CX304">
            <v>69.099999999999994</v>
          </cell>
          <cell r="CY304">
            <v>71.900000000000006</v>
          </cell>
          <cell r="CZ304">
            <v>71.45187831758885</v>
          </cell>
          <cell r="DA304">
            <v>282.05187831758883</v>
          </cell>
          <cell r="DD304">
            <v>84.4</v>
          </cell>
          <cell r="DE304">
            <v>80.599999999999994</v>
          </cell>
          <cell r="DF304">
            <v>86.4</v>
          </cell>
          <cell r="DG304">
            <v>331.7</v>
          </cell>
        </row>
        <row r="305">
          <cell r="AI305">
            <v>17.932885906040266</v>
          </cell>
          <cell r="AJ305">
            <v>17.932885906040266</v>
          </cell>
          <cell r="AK305">
            <v>17.932885906040266</v>
          </cell>
          <cell r="AL305">
            <v>17.932885906040266</v>
          </cell>
          <cell r="AP305">
            <v>17.932885906040266</v>
          </cell>
          <cell r="AQ305">
            <v>17.932885906040266</v>
          </cell>
          <cell r="AR305">
            <v>17.932885906040266</v>
          </cell>
          <cell r="AS305">
            <v>71.731543624161063</v>
          </cell>
          <cell r="AV305">
            <v>17.932885906040266</v>
          </cell>
          <cell r="AW305">
            <v>17.932885906040266</v>
          </cell>
          <cell r="AX305">
            <v>17.932885906040266</v>
          </cell>
          <cell r="AY305">
            <v>71.731543624161063</v>
          </cell>
          <cell r="BB305">
            <v>19.919463087248321</v>
          </cell>
          <cell r="BC305">
            <v>21.04697986577181</v>
          </cell>
          <cell r="BD305">
            <v>19.543624161073822</v>
          </cell>
          <cell r="BE305">
            <v>78.442953020134212</v>
          </cell>
          <cell r="BH305">
            <v>17.395973154362419</v>
          </cell>
          <cell r="BI305">
            <v>18.308724832214768</v>
          </cell>
          <cell r="BJ305">
            <v>23.302013422818796</v>
          </cell>
          <cell r="BK305">
            <v>73.932885906040269</v>
          </cell>
          <cell r="BN305">
            <v>16.859060402684566</v>
          </cell>
          <cell r="BO305">
            <v>16.697986577181211</v>
          </cell>
          <cell r="BP305">
            <v>17.986577181208059</v>
          </cell>
          <cell r="BQ305">
            <v>66.362416107382558</v>
          </cell>
          <cell r="BT305">
            <v>13.261744966442954</v>
          </cell>
          <cell r="BU305">
            <v>15.946308724832216</v>
          </cell>
          <cell r="BV305">
            <v>20.563758389261746</v>
          </cell>
          <cell r="BW305">
            <v>64</v>
          </cell>
          <cell r="BZ305">
            <v>12.29530201342282</v>
          </cell>
          <cell r="CA305">
            <v>12.939597315436243</v>
          </cell>
          <cell r="CB305">
            <v>21.959731543624162</v>
          </cell>
          <cell r="CC305">
            <v>58.684563758389274</v>
          </cell>
          <cell r="CF305">
            <v>10.469798657718123</v>
          </cell>
          <cell r="CG305">
            <v>9.503355704697988</v>
          </cell>
          <cell r="CH305">
            <v>13.154362416107384</v>
          </cell>
          <cell r="CI305">
            <v>42.95302013422819</v>
          </cell>
          <cell r="CL305">
            <v>9.4496644295302019</v>
          </cell>
          <cell r="CM305">
            <v>9.4496644295302019</v>
          </cell>
          <cell r="CN305">
            <v>9.4496644295302019</v>
          </cell>
          <cell r="CO305">
            <v>35.865771812080538</v>
          </cell>
          <cell r="CR305">
            <v>12.8</v>
          </cell>
          <cell r="CS305">
            <v>13.030872483221476</v>
          </cell>
          <cell r="CT305">
            <v>12.295302013422818</v>
          </cell>
          <cell r="CU305">
            <v>49.226174496644298</v>
          </cell>
          <cell r="CX305">
            <v>11.2</v>
          </cell>
          <cell r="CY305">
            <v>12.3</v>
          </cell>
          <cell r="CZ305">
            <v>13.543680485338726</v>
          </cell>
          <cell r="DA305">
            <v>51.543680485338726</v>
          </cell>
          <cell r="DD305">
            <v>12.5</v>
          </cell>
          <cell r="DE305">
            <v>12.4</v>
          </cell>
          <cell r="DF305">
            <v>12.1</v>
          </cell>
          <cell r="DG305">
            <v>49.7</v>
          </cell>
        </row>
        <row r="306">
          <cell r="AI306">
            <v>0</v>
          </cell>
          <cell r="AJ306">
            <v>0</v>
          </cell>
          <cell r="AK306">
            <v>0</v>
          </cell>
          <cell r="AL306">
            <v>0</v>
          </cell>
          <cell r="AP306">
            <v>0</v>
          </cell>
          <cell r="AQ306">
            <v>0</v>
          </cell>
          <cell r="AR306">
            <v>0</v>
          </cell>
          <cell r="AS306">
            <v>0</v>
          </cell>
          <cell r="AV306">
            <v>0</v>
          </cell>
          <cell r="AW306">
            <v>0</v>
          </cell>
          <cell r="AX306">
            <v>0</v>
          </cell>
          <cell r="AY306">
            <v>0</v>
          </cell>
          <cell r="BB306">
            <v>0</v>
          </cell>
          <cell r="BC306">
            <v>0</v>
          </cell>
          <cell r="BD306">
            <v>0</v>
          </cell>
          <cell r="BE306">
            <v>0</v>
          </cell>
          <cell r="BH306">
            <v>0</v>
          </cell>
          <cell r="BI306">
            <v>0</v>
          </cell>
          <cell r="BJ306">
            <v>0</v>
          </cell>
          <cell r="BK306">
            <v>0</v>
          </cell>
          <cell r="BN306">
            <v>0</v>
          </cell>
          <cell r="BO306">
            <v>0</v>
          </cell>
          <cell r="BP306">
            <v>0</v>
          </cell>
          <cell r="BQ306">
            <v>0</v>
          </cell>
          <cell r="BT306">
            <v>0</v>
          </cell>
          <cell r="BU306">
            <v>0</v>
          </cell>
          <cell r="BV306">
            <v>0</v>
          </cell>
          <cell r="BW306">
            <v>0</v>
          </cell>
          <cell r="BZ306">
            <v>0</v>
          </cell>
          <cell r="CA306">
            <v>0</v>
          </cell>
          <cell r="CB306">
            <v>0</v>
          </cell>
          <cell r="CC306">
            <v>0</v>
          </cell>
          <cell r="CF306">
            <v>26.880000000000003</v>
          </cell>
          <cell r="CG306">
            <v>31.360000000000003</v>
          </cell>
          <cell r="CH306">
            <v>31.360000000000003</v>
          </cell>
          <cell r="CI306">
            <v>117.04</v>
          </cell>
          <cell r="CL306">
            <v>28.000000000000004</v>
          </cell>
          <cell r="CM306">
            <v>28.000000000000004</v>
          </cell>
          <cell r="CN306">
            <v>28.000000000000004</v>
          </cell>
          <cell r="CO306">
            <v>107.52000000000001</v>
          </cell>
          <cell r="CR306">
            <v>26.6</v>
          </cell>
          <cell r="CS306">
            <v>27.888000000000002</v>
          </cell>
          <cell r="CT306">
            <v>27.44</v>
          </cell>
          <cell r="CU306">
            <v>115.02800000000001</v>
          </cell>
          <cell r="CX306">
            <v>51.2</v>
          </cell>
          <cell r="CY306">
            <v>42.6</v>
          </cell>
          <cell r="CZ306">
            <v>42.181179775280896</v>
          </cell>
          <cell r="DA306">
            <v>185.1811797752809</v>
          </cell>
          <cell r="DD306">
            <v>72.5</v>
          </cell>
          <cell r="DE306">
            <v>61.4</v>
          </cell>
          <cell r="DF306">
            <v>72</v>
          </cell>
          <cell r="DG306">
            <v>258</v>
          </cell>
        </row>
        <row r="307">
          <cell r="AI307">
            <v>16</v>
          </cell>
          <cell r="AJ307">
            <v>16</v>
          </cell>
          <cell r="AK307">
            <v>16</v>
          </cell>
          <cell r="AL307">
            <v>16</v>
          </cell>
          <cell r="AP307">
            <v>16</v>
          </cell>
          <cell r="AQ307">
            <v>16</v>
          </cell>
          <cell r="AR307">
            <v>16</v>
          </cell>
          <cell r="AS307">
            <v>64</v>
          </cell>
          <cell r="AV307">
            <v>16</v>
          </cell>
          <cell r="AW307">
            <v>16</v>
          </cell>
          <cell r="AX307">
            <v>16</v>
          </cell>
          <cell r="AY307">
            <v>64</v>
          </cell>
          <cell r="BB307">
            <v>16</v>
          </cell>
          <cell r="BC307">
            <v>16</v>
          </cell>
          <cell r="BD307">
            <v>16</v>
          </cell>
          <cell r="BE307">
            <v>64</v>
          </cell>
          <cell r="BH307">
            <v>16</v>
          </cell>
          <cell r="BI307">
            <v>16</v>
          </cell>
          <cell r="BJ307">
            <v>16</v>
          </cell>
          <cell r="BK307">
            <v>64</v>
          </cell>
          <cell r="BN307">
            <v>16</v>
          </cell>
          <cell r="BO307">
            <v>16</v>
          </cell>
          <cell r="BP307">
            <v>16</v>
          </cell>
          <cell r="BQ307">
            <v>64</v>
          </cell>
          <cell r="BT307">
            <v>16</v>
          </cell>
          <cell r="BU307">
            <v>16</v>
          </cell>
          <cell r="BV307">
            <v>16</v>
          </cell>
          <cell r="BW307">
            <v>64</v>
          </cell>
          <cell r="BZ307">
            <v>16</v>
          </cell>
          <cell r="CA307">
            <v>16</v>
          </cell>
          <cell r="CB307">
            <v>16</v>
          </cell>
          <cell r="CC307">
            <v>64</v>
          </cell>
          <cell r="CF307">
            <v>16</v>
          </cell>
          <cell r="CG307">
            <v>16</v>
          </cell>
          <cell r="CH307">
            <v>16</v>
          </cell>
          <cell r="CI307">
            <v>64</v>
          </cell>
          <cell r="CL307">
            <v>16</v>
          </cell>
          <cell r="CM307">
            <v>16</v>
          </cell>
          <cell r="CN307">
            <v>16</v>
          </cell>
          <cell r="CO307">
            <v>64</v>
          </cell>
          <cell r="CR307">
            <v>16.2</v>
          </cell>
          <cell r="CS307">
            <v>16</v>
          </cell>
          <cell r="CT307">
            <v>16</v>
          </cell>
          <cell r="CU307">
            <v>70</v>
          </cell>
          <cell r="CX307">
            <v>37.299999999999997</v>
          </cell>
          <cell r="CY307">
            <v>25.6</v>
          </cell>
          <cell r="CZ307">
            <v>26</v>
          </cell>
          <cell r="DA307">
            <v>132.1</v>
          </cell>
          <cell r="DD307">
            <v>33.700000000000003</v>
          </cell>
          <cell r="DE307">
            <v>25.7</v>
          </cell>
          <cell r="DF307">
            <v>36.6</v>
          </cell>
          <cell r="DG307">
            <v>135.10000000000002</v>
          </cell>
        </row>
        <row r="308">
          <cell r="AI308">
            <v>273.6763091124032</v>
          </cell>
          <cell r="AJ308">
            <v>282.47440778754594</v>
          </cell>
          <cell r="AK308">
            <v>283.18452110291599</v>
          </cell>
          <cell r="AL308">
            <v>283.07712302434328</v>
          </cell>
          <cell r="AP308">
            <v>272.15958736958527</v>
          </cell>
          <cell r="AQ308">
            <v>272.00839054836507</v>
          </cell>
          <cell r="AR308">
            <v>271.14451310940763</v>
          </cell>
          <cell r="AS308">
            <v>1080.5966996998613</v>
          </cell>
          <cell r="AV308">
            <v>261.17195433518009</v>
          </cell>
          <cell r="AW308">
            <v>262.51358342865149</v>
          </cell>
          <cell r="AX308">
            <v>261.54401877586645</v>
          </cell>
          <cell r="AY308">
            <v>974.49436662652101</v>
          </cell>
          <cell r="BB308">
            <v>211.41746147515212</v>
          </cell>
          <cell r="BC308">
            <v>207.19188403313839</v>
          </cell>
          <cell r="BD308">
            <v>189.67015816306275</v>
          </cell>
          <cell r="BE308">
            <v>808.30449981491552</v>
          </cell>
          <cell r="BH308">
            <v>223.798866662698</v>
          </cell>
          <cell r="BI308">
            <v>211.73937998847882</v>
          </cell>
          <cell r="BJ308">
            <v>225.84668030810494</v>
          </cell>
          <cell r="BK308">
            <v>874.97090489393906</v>
          </cell>
          <cell r="BL308" t="str">
            <v xml:space="preserve"> </v>
          </cell>
          <cell r="BN308">
            <v>171.06058042991427</v>
          </cell>
          <cell r="BO308">
            <v>178.07221316646016</v>
          </cell>
          <cell r="BP308">
            <v>196.08319644478047</v>
          </cell>
          <cell r="BQ308">
            <v>699.85843554496182</v>
          </cell>
          <cell r="BT308">
            <v>155.51949178201968</v>
          </cell>
          <cell r="BU308">
            <v>164.44362961463116</v>
          </cell>
          <cell r="BV308">
            <v>157.22186588248769</v>
          </cell>
          <cell r="BW308">
            <v>629.49418214554555</v>
          </cell>
          <cell r="BX308" t="str">
            <v xml:space="preserve"> </v>
          </cell>
          <cell r="BZ308">
            <v>173.64635334189146</v>
          </cell>
          <cell r="CA308">
            <v>170.23862272594758</v>
          </cell>
          <cell r="CB308">
            <v>166.75127217084872</v>
          </cell>
          <cell r="CC308">
            <v>669.59124773687222</v>
          </cell>
          <cell r="CD308" t="str">
            <v xml:space="preserve"> </v>
          </cell>
          <cell r="CF308">
            <v>196.53087527850136</v>
          </cell>
          <cell r="CG308">
            <v>198.23421093330197</v>
          </cell>
          <cell r="CH308">
            <v>194.58672700757788</v>
          </cell>
          <cell r="CI308">
            <v>775.7080324471242</v>
          </cell>
          <cell r="CJ308" t="str">
            <v xml:space="preserve"> </v>
          </cell>
          <cell r="CL308">
            <v>212.57423481121666</v>
          </cell>
          <cell r="CM308">
            <v>216.87272430837416</v>
          </cell>
          <cell r="CN308">
            <v>209.11077007515522</v>
          </cell>
          <cell r="CO308">
            <v>829.45717413784496</v>
          </cell>
          <cell r="CP308" t="str">
            <v xml:space="preserve"> </v>
          </cell>
          <cell r="CR308">
            <v>184.29999999999998</v>
          </cell>
          <cell r="CS308">
            <v>185.94454613771214</v>
          </cell>
          <cell r="CT308">
            <v>201.10393001995121</v>
          </cell>
          <cell r="CU308">
            <v>762.3484761576633</v>
          </cell>
          <cell r="CV308" t="str">
            <v xml:space="preserve"> </v>
          </cell>
          <cell r="CX308">
            <v>230.5</v>
          </cell>
          <cell r="CY308">
            <v>215.10000000000002</v>
          </cell>
          <cell r="CZ308">
            <v>219.31300195621009</v>
          </cell>
          <cell r="DA308">
            <v>903.71300195621006</v>
          </cell>
          <cell r="DD308">
            <v>257</v>
          </cell>
          <cell r="DE308">
            <v>236.3</v>
          </cell>
          <cell r="DF308">
            <v>264.10000000000002</v>
          </cell>
          <cell r="DG308">
            <v>996.80000000000007</v>
          </cell>
        </row>
        <row r="311">
          <cell r="AI311">
            <v>0</v>
          </cell>
          <cell r="AJ311">
            <v>0</v>
          </cell>
          <cell r="AK311">
            <v>0</v>
          </cell>
          <cell r="AL311">
            <v>0</v>
          </cell>
          <cell r="AP311">
            <v>0</v>
          </cell>
          <cell r="AQ311">
            <v>0</v>
          </cell>
          <cell r="AR311">
            <v>0</v>
          </cell>
          <cell r="AS311">
            <v>0</v>
          </cell>
          <cell r="AV311">
            <v>0</v>
          </cell>
          <cell r="AW311">
            <v>0</v>
          </cell>
          <cell r="AX311">
            <v>0</v>
          </cell>
          <cell r="AY311">
            <v>0</v>
          </cell>
          <cell r="BB311">
            <v>0</v>
          </cell>
          <cell r="BC311">
            <v>0</v>
          </cell>
          <cell r="BD311">
            <v>0</v>
          </cell>
          <cell r="BE311">
            <v>0</v>
          </cell>
          <cell r="BH311">
            <v>0</v>
          </cell>
          <cell r="BI311">
            <v>0</v>
          </cell>
          <cell r="BJ311">
            <v>0</v>
          </cell>
          <cell r="BK311">
            <v>0</v>
          </cell>
          <cell r="BN311">
            <v>0</v>
          </cell>
          <cell r="BO311">
            <v>0</v>
          </cell>
          <cell r="BP311">
            <v>0</v>
          </cell>
          <cell r="BQ311">
            <v>0</v>
          </cell>
          <cell r="BT311">
            <v>0</v>
          </cell>
          <cell r="BU311">
            <v>0</v>
          </cell>
          <cell r="BV311">
            <v>0</v>
          </cell>
          <cell r="BW311">
            <v>0</v>
          </cell>
          <cell r="BZ311">
            <v>0</v>
          </cell>
          <cell r="CA311">
            <v>0</v>
          </cell>
          <cell r="CB311">
            <v>0</v>
          </cell>
          <cell r="CC311">
            <v>0</v>
          </cell>
          <cell r="CF311">
            <v>-19</v>
          </cell>
          <cell r="CG311">
            <v>-19</v>
          </cell>
          <cell r="CH311">
            <v>-19</v>
          </cell>
          <cell r="CI311">
            <v>-76</v>
          </cell>
          <cell r="CL311">
            <v>-19</v>
          </cell>
          <cell r="CM311">
            <v>-19</v>
          </cell>
          <cell r="CN311">
            <v>-19</v>
          </cell>
          <cell r="CO311">
            <v>-76</v>
          </cell>
          <cell r="CR311">
            <v>-19</v>
          </cell>
          <cell r="CS311">
            <v>-10</v>
          </cell>
          <cell r="CT311">
            <v>-19</v>
          </cell>
          <cell r="CU311">
            <v>-48</v>
          </cell>
          <cell r="CX311">
            <v>-3.8</v>
          </cell>
          <cell r="CY311">
            <v>-0.6</v>
          </cell>
          <cell r="DA311">
            <v>-12</v>
          </cell>
          <cell r="DD311">
            <v>7.1</v>
          </cell>
          <cell r="DE311">
            <v>8.1999999999999993</v>
          </cell>
          <cell r="DF311">
            <v>33.1</v>
          </cell>
          <cell r="DG311">
            <v>58.599999999999994</v>
          </cell>
        </row>
        <row r="312">
          <cell r="AI312">
            <v>0</v>
          </cell>
          <cell r="AJ312">
            <v>0</v>
          </cell>
          <cell r="AK312">
            <v>0</v>
          </cell>
          <cell r="AL312">
            <v>0</v>
          </cell>
          <cell r="AP312">
            <v>0</v>
          </cell>
          <cell r="AQ312">
            <v>0</v>
          </cell>
          <cell r="AR312">
            <v>0</v>
          </cell>
          <cell r="AS312">
            <v>0</v>
          </cell>
          <cell r="AV312">
            <v>0</v>
          </cell>
          <cell r="AW312">
            <v>0</v>
          </cell>
          <cell r="AX312">
            <v>0</v>
          </cell>
          <cell r="AY312">
            <v>0</v>
          </cell>
          <cell r="BB312">
            <v>0</v>
          </cell>
          <cell r="BC312">
            <v>0</v>
          </cell>
          <cell r="BD312">
            <v>0</v>
          </cell>
          <cell r="BE312">
            <v>0</v>
          </cell>
          <cell r="BH312">
            <v>0</v>
          </cell>
          <cell r="BI312">
            <v>0</v>
          </cell>
          <cell r="BJ312">
            <v>0</v>
          </cell>
          <cell r="BK312">
            <v>0</v>
          </cell>
          <cell r="BN312">
            <v>0</v>
          </cell>
          <cell r="BO312">
            <v>0</v>
          </cell>
          <cell r="BP312">
            <v>0</v>
          </cell>
          <cell r="BQ312">
            <v>0</v>
          </cell>
          <cell r="BT312">
            <v>0</v>
          </cell>
          <cell r="BU312">
            <v>0</v>
          </cell>
          <cell r="BV312">
            <v>0</v>
          </cell>
          <cell r="BW312">
            <v>0</v>
          </cell>
          <cell r="BZ312">
            <v>0</v>
          </cell>
          <cell r="CA312">
            <v>0</v>
          </cell>
          <cell r="CB312">
            <v>0</v>
          </cell>
          <cell r="CC312">
            <v>0</v>
          </cell>
          <cell r="CF312">
            <v>-16</v>
          </cell>
          <cell r="CG312">
            <v>-16</v>
          </cell>
          <cell r="CH312">
            <v>-16</v>
          </cell>
          <cell r="CI312">
            <v>-64</v>
          </cell>
          <cell r="CL312">
            <v>-16</v>
          </cell>
          <cell r="CM312">
            <v>-16</v>
          </cell>
          <cell r="CN312">
            <v>-16</v>
          </cell>
          <cell r="CO312">
            <v>-64</v>
          </cell>
          <cell r="CR312">
            <v>-16</v>
          </cell>
          <cell r="CS312">
            <v>-5</v>
          </cell>
          <cell r="CT312">
            <v>-16</v>
          </cell>
          <cell r="CU312">
            <v>-35.6</v>
          </cell>
          <cell r="CX312">
            <v>3.6</v>
          </cell>
          <cell r="CY312">
            <v>-6.6</v>
          </cell>
          <cell r="CZ312">
            <v>1.4</v>
          </cell>
          <cell r="DA312">
            <v>-1.9</v>
          </cell>
          <cell r="DD312">
            <v>-4.3</v>
          </cell>
          <cell r="DE312">
            <v>-2.6</v>
          </cell>
          <cell r="DF312">
            <v>9.3000000000000007</v>
          </cell>
          <cell r="DG312">
            <v>3.8000000000000007</v>
          </cell>
        </row>
        <row r="313">
          <cell r="AI313">
            <v>0</v>
          </cell>
          <cell r="AJ313">
            <v>0</v>
          </cell>
          <cell r="AK313">
            <v>0</v>
          </cell>
          <cell r="AL313">
            <v>0</v>
          </cell>
          <cell r="AP313">
            <v>0</v>
          </cell>
          <cell r="AQ313">
            <v>0</v>
          </cell>
          <cell r="AR313">
            <v>0</v>
          </cell>
          <cell r="AS313">
            <v>0</v>
          </cell>
          <cell r="AV313">
            <v>0</v>
          </cell>
          <cell r="AW313">
            <v>0</v>
          </cell>
          <cell r="AX313">
            <v>0</v>
          </cell>
          <cell r="AY313">
            <v>0</v>
          </cell>
          <cell r="BB313">
            <v>0</v>
          </cell>
          <cell r="BC313">
            <v>0</v>
          </cell>
          <cell r="BD313">
            <v>0</v>
          </cell>
          <cell r="BE313">
            <v>0</v>
          </cell>
          <cell r="BH313">
            <v>0</v>
          </cell>
          <cell r="BI313">
            <v>0</v>
          </cell>
          <cell r="BJ313">
            <v>0</v>
          </cell>
          <cell r="BK313">
            <v>0</v>
          </cell>
          <cell r="BN313">
            <v>0</v>
          </cell>
          <cell r="BO313">
            <v>0</v>
          </cell>
          <cell r="BP313">
            <v>0</v>
          </cell>
          <cell r="BQ313">
            <v>0</v>
          </cell>
          <cell r="BT313">
            <v>0</v>
          </cell>
          <cell r="BU313">
            <v>0</v>
          </cell>
          <cell r="BV313">
            <v>0</v>
          </cell>
          <cell r="BW313">
            <v>0</v>
          </cell>
          <cell r="BZ313">
            <v>0</v>
          </cell>
          <cell r="CA313">
            <v>0</v>
          </cell>
          <cell r="CB313">
            <v>0</v>
          </cell>
          <cell r="CC313">
            <v>0</v>
          </cell>
          <cell r="CF313">
            <v>-3</v>
          </cell>
          <cell r="CG313">
            <v>-3</v>
          </cell>
          <cell r="CH313">
            <v>-3</v>
          </cell>
          <cell r="CI313">
            <v>-12</v>
          </cell>
          <cell r="CL313">
            <v>-3</v>
          </cell>
          <cell r="CM313">
            <v>-3</v>
          </cell>
          <cell r="CN313">
            <v>-3</v>
          </cell>
          <cell r="CO313">
            <v>-12</v>
          </cell>
          <cell r="CR313">
            <v>-3</v>
          </cell>
          <cell r="CS313">
            <v>0</v>
          </cell>
          <cell r="CT313">
            <v>-3</v>
          </cell>
          <cell r="CU313">
            <v>-4</v>
          </cell>
          <cell r="CX313">
            <v>5</v>
          </cell>
          <cell r="CY313">
            <v>4.0999999999999996</v>
          </cell>
          <cell r="CZ313">
            <v>0</v>
          </cell>
          <cell r="DA313">
            <v>11</v>
          </cell>
          <cell r="DD313">
            <v>4.2</v>
          </cell>
          <cell r="DE313">
            <v>-0.5</v>
          </cell>
          <cell r="DF313">
            <v>-1.3</v>
          </cell>
          <cell r="DG313">
            <v>9.3000000000000007</v>
          </cell>
        </row>
        <row r="314">
          <cell r="AI314">
            <v>0</v>
          </cell>
          <cell r="AJ314">
            <v>0</v>
          </cell>
          <cell r="AK314">
            <v>0</v>
          </cell>
          <cell r="AL314">
            <v>0</v>
          </cell>
          <cell r="AP314">
            <v>0</v>
          </cell>
          <cell r="AQ314">
            <v>0</v>
          </cell>
          <cell r="AR314">
            <v>0</v>
          </cell>
          <cell r="AS314">
            <v>0</v>
          </cell>
          <cell r="AV314">
            <v>0</v>
          </cell>
          <cell r="AW314">
            <v>0</v>
          </cell>
          <cell r="AX314">
            <v>0</v>
          </cell>
          <cell r="AY314">
            <v>0</v>
          </cell>
          <cell r="BB314">
            <v>0</v>
          </cell>
          <cell r="BC314">
            <v>0</v>
          </cell>
          <cell r="BD314">
            <v>0</v>
          </cell>
          <cell r="BE314">
            <v>0</v>
          </cell>
          <cell r="BH314">
            <v>0</v>
          </cell>
          <cell r="BI314">
            <v>0</v>
          </cell>
          <cell r="BJ314">
            <v>0</v>
          </cell>
          <cell r="BK314">
            <v>0</v>
          </cell>
          <cell r="BN314">
            <v>0</v>
          </cell>
          <cell r="BO314">
            <v>0</v>
          </cell>
          <cell r="BP314">
            <v>0</v>
          </cell>
          <cell r="BQ314">
            <v>0</v>
          </cell>
          <cell r="BT314">
            <v>0</v>
          </cell>
          <cell r="BU314">
            <v>0</v>
          </cell>
          <cell r="BV314">
            <v>0</v>
          </cell>
          <cell r="BW314">
            <v>0</v>
          </cell>
          <cell r="BZ314">
            <v>0</v>
          </cell>
          <cell r="CA314">
            <v>0</v>
          </cell>
          <cell r="CB314">
            <v>0</v>
          </cell>
          <cell r="CC314">
            <v>0</v>
          </cell>
          <cell r="CF314">
            <v>5</v>
          </cell>
          <cell r="CG314">
            <v>5</v>
          </cell>
          <cell r="CH314">
            <v>5</v>
          </cell>
          <cell r="CI314">
            <v>20</v>
          </cell>
          <cell r="CL314">
            <v>5</v>
          </cell>
          <cell r="CM314">
            <v>5</v>
          </cell>
          <cell r="CN314">
            <v>5</v>
          </cell>
          <cell r="CO314">
            <v>20</v>
          </cell>
          <cell r="CR314">
            <v>4.8</v>
          </cell>
          <cell r="CS314">
            <v>9</v>
          </cell>
          <cell r="CT314">
            <v>5</v>
          </cell>
          <cell r="CU314">
            <v>23.8</v>
          </cell>
          <cell r="CX314">
            <v>40.299999999999997</v>
          </cell>
          <cell r="CY314">
            <v>2.2999999999999998</v>
          </cell>
          <cell r="CZ314">
            <v>-0.3</v>
          </cell>
          <cell r="DA314">
            <v>41.4</v>
          </cell>
          <cell r="DD314">
            <v>-8</v>
          </cell>
          <cell r="DE314">
            <v>-3.5</v>
          </cell>
          <cell r="DF314">
            <v>11.3</v>
          </cell>
          <cell r="DG314">
            <v>-0.5</v>
          </cell>
        </row>
        <row r="315">
          <cell r="AI315">
            <v>0</v>
          </cell>
          <cell r="AJ315">
            <v>0</v>
          </cell>
          <cell r="AK315">
            <v>0</v>
          </cell>
          <cell r="AL315">
            <v>0</v>
          </cell>
          <cell r="AP315">
            <v>0</v>
          </cell>
          <cell r="AQ315">
            <v>0</v>
          </cell>
          <cell r="AR315">
            <v>0</v>
          </cell>
          <cell r="AS315">
            <v>0</v>
          </cell>
          <cell r="AV315">
            <v>0</v>
          </cell>
          <cell r="AW315">
            <v>0</v>
          </cell>
          <cell r="AX315">
            <v>0</v>
          </cell>
          <cell r="AY315">
            <v>0</v>
          </cell>
          <cell r="BB315">
            <v>0</v>
          </cell>
          <cell r="BC315">
            <v>0</v>
          </cell>
          <cell r="BD315">
            <v>0</v>
          </cell>
          <cell r="BE315">
            <v>0</v>
          </cell>
          <cell r="BH315">
            <v>0</v>
          </cell>
          <cell r="BI315">
            <v>0</v>
          </cell>
          <cell r="BJ315">
            <v>0</v>
          </cell>
          <cell r="BK315">
            <v>0</v>
          </cell>
          <cell r="BN315">
            <v>0</v>
          </cell>
          <cell r="BO315">
            <v>0</v>
          </cell>
          <cell r="BP315">
            <v>0</v>
          </cell>
          <cell r="BQ315">
            <v>0</v>
          </cell>
          <cell r="BT315">
            <v>0</v>
          </cell>
          <cell r="BU315">
            <v>0</v>
          </cell>
          <cell r="BV315">
            <v>0</v>
          </cell>
          <cell r="BW315">
            <v>0</v>
          </cell>
          <cell r="BZ315">
            <v>0</v>
          </cell>
          <cell r="CA315">
            <v>0</v>
          </cell>
          <cell r="CB315">
            <v>0</v>
          </cell>
          <cell r="CC315">
            <v>0</v>
          </cell>
          <cell r="CF315">
            <v>10</v>
          </cell>
          <cell r="CG315">
            <v>10</v>
          </cell>
          <cell r="CH315">
            <v>10</v>
          </cell>
          <cell r="CI315">
            <v>40</v>
          </cell>
          <cell r="CL315">
            <v>10</v>
          </cell>
          <cell r="CM315">
            <v>10</v>
          </cell>
          <cell r="CN315">
            <v>10</v>
          </cell>
          <cell r="CO315">
            <v>40</v>
          </cell>
          <cell r="CR315">
            <v>-8.1</v>
          </cell>
          <cell r="CS315">
            <v>15</v>
          </cell>
          <cell r="CT315">
            <v>10</v>
          </cell>
          <cell r="CU315">
            <v>21.9</v>
          </cell>
          <cell r="CX315">
            <v>5.0999999999999996</v>
          </cell>
          <cell r="CY315">
            <v>17.3</v>
          </cell>
          <cell r="CZ315">
            <v>2.8</v>
          </cell>
          <cell r="DA315">
            <v>91.899999999999991</v>
          </cell>
          <cell r="DD315">
            <v>2.8</v>
          </cell>
          <cell r="DE315">
            <v>32.299999999999997</v>
          </cell>
          <cell r="DF315">
            <v>-17.7</v>
          </cell>
          <cell r="DG315">
            <v>13.499999999999996</v>
          </cell>
        </row>
        <row r="316">
          <cell r="AI316">
            <v>0</v>
          </cell>
          <cell r="AJ316">
            <v>0</v>
          </cell>
          <cell r="AK316">
            <v>0</v>
          </cell>
          <cell r="AL316">
            <v>0</v>
          </cell>
          <cell r="AP316">
            <v>0</v>
          </cell>
          <cell r="AQ316">
            <v>0</v>
          </cell>
          <cell r="AR316">
            <v>0</v>
          </cell>
          <cell r="AS316">
            <v>0</v>
          </cell>
          <cell r="AV316">
            <v>0</v>
          </cell>
          <cell r="AW316">
            <v>0</v>
          </cell>
          <cell r="AX316">
            <v>0</v>
          </cell>
          <cell r="AY316">
            <v>0</v>
          </cell>
          <cell r="BB316">
            <v>0</v>
          </cell>
          <cell r="BC316">
            <v>0</v>
          </cell>
          <cell r="BD316">
            <v>0</v>
          </cell>
          <cell r="BE316">
            <v>0</v>
          </cell>
          <cell r="BH316">
            <v>0</v>
          </cell>
          <cell r="BI316">
            <v>0</v>
          </cell>
          <cell r="BJ316">
            <v>0</v>
          </cell>
          <cell r="BK316">
            <v>0</v>
          </cell>
          <cell r="BN316">
            <v>0</v>
          </cell>
          <cell r="BO316">
            <v>0</v>
          </cell>
          <cell r="BP316">
            <v>0</v>
          </cell>
          <cell r="BQ316">
            <v>0</v>
          </cell>
          <cell r="BT316">
            <v>0</v>
          </cell>
          <cell r="BU316">
            <v>0</v>
          </cell>
          <cell r="BV316">
            <v>0</v>
          </cell>
          <cell r="BW316">
            <v>0</v>
          </cell>
          <cell r="BZ316">
            <v>0</v>
          </cell>
          <cell r="CA316">
            <v>0</v>
          </cell>
          <cell r="CB316">
            <v>0</v>
          </cell>
          <cell r="CC316">
            <v>0</v>
          </cell>
          <cell r="CF316">
            <v>0</v>
          </cell>
          <cell r="CG316">
            <v>0</v>
          </cell>
          <cell r="CH316">
            <v>0</v>
          </cell>
          <cell r="CI316">
            <v>0</v>
          </cell>
          <cell r="CL316">
            <v>0</v>
          </cell>
          <cell r="CM316">
            <v>0</v>
          </cell>
          <cell r="CN316">
            <v>0</v>
          </cell>
          <cell r="CO316">
            <v>0</v>
          </cell>
          <cell r="CR316">
            <v>0</v>
          </cell>
          <cell r="CS316">
            <v>0</v>
          </cell>
          <cell r="CT316">
            <v>0</v>
          </cell>
          <cell r="CU316">
            <v>0</v>
          </cell>
          <cell r="CX316">
            <v>0</v>
          </cell>
          <cell r="DA316">
            <v>0</v>
          </cell>
          <cell r="DD316">
            <v>-1.7</v>
          </cell>
          <cell r="DE316">
            <v>1.2</v>
          </cell>
          <cell r="DF316">
            <v>0</v>
          </cell>
          <cell r="DG316">
            <v>-2.2000000000000002</v>
          </cell>
        </row>
        <row r="317">
          <cell r="AI317">
            <v>0</v>
          </cell>
          <cell r="AJ317">
            <v>0</v>
          </cell>
          <cell r="AK317">
            <v>0</v>
          </cell>
          <cell r="AL317">
            <v>0</v>
          </cell>
          <cell r="AP317">
            <v>0</v>
          </cell>
          <cell r="AQ317">
            <v>0</v>
          </cell>
          <cell r="AR317">
            <v>0</v>
          </cell>
          <cell r="AS317">
            <v>0</v>
          </cell>
          <cell r="AV317">
            <v>0</v>
          </cell>
          <cell r="AW317">
            <v>0</v>
          </cell>
          <cell r="AX317">
            <v>0</v>
          </cell>
          <cell r="AY317">
            <v>0</v>
          </cell>
          <cell r="BB317">
            <v>0</v>
          </cell>
          <cell r="BC317">
            <v>0</v>
          </cell>
          <cell r="BD317">
            <v>0</v>
          </cell>
          <cell r="BE317">
            <v>0</v>
          </cell>
          <cell r="BH317">
            <v>0</v>
          </cell>
          <cell r="BI317">
            <v>0</v>
          </cell>
          <cell r="BJ317">
            <v>0</v>
          </cell>
          <cell r="BK317">
            <v>0</v>
          </cell>
          <cell r="BN317">
            <v>0</v>
          </cell>
          <cell r="BO317">
            <v>0</v>
          </cell>
          <cell r="BP317">
            <v>0</v>
          </cell>
          <cell r="BQ317">
            <v>0</v>
          </cell>
          <cell r="BT317">
            <v>0</v>
          </cell>
          <cell r="BU317">
            <v>0</v>
          </cell>
          <cell r="BV317">
            <v>0</v>
          </cell>
          <cell r="BW317">
            <v>0</v>
          </cell>
          <cell r="BX317" t="str">
            <v xml:space="preserve"> </v>
          </cell>
          <cell r="BZ317">
            <v>0</v>
          </cell>
          <cell r="CA317">
            <v>0</v>
          </cell>
          <cell r="CB317">
            <v>0</v>
          </cell>
          <cell r="CC317">
            <v>0</v>
          </cell>
          <cell r="CD317" t="str">
            <v xml:space="preserve"> </v>
          </cell>
          <cell r="CF317">
            <v>-23</v>
          </cell>
          <cell r="CG317">
            <v>-23</v>
          </cell>
          <cell r="CH317">
            <v>-23</v>
          </cell>
          <cell r="CI317">
            <v>-92</v>
          </cell>
          <cell r="CJ317" t="str">
            <v xml:space="preserve"> </v>
          </cell>
          <cell r="CL317">
            <v>-23</v>
          </cell>
          <cell r="CM317">
            <v>-23</v>
          </cell>
          <cell r="CN317">
            <v>-23</v>
          </cell>
          <cell r="CO317">
            <v>-92</v>
          </cell>
          <cell r="CP317" t="str">
            <v xml:space="preserve"> </v>
          </cell>
          <cell r="CR317">
            <v>-41.300000000000004</v>
          </cell>
          <cell r="CS317">
            <v>9</v>
          </cell>
          <cell r="CT317">
            <v>-23</v>
          </cell>
          <cell r="CU317">
            <v>-41.9</v>
          </cell>
          <cell r="CX317">
            <v>50.199999999999996</v>
          </cell>
          <cell r="CY317">
            <v>16.5</v>
          </cell>
          <cell r="CZ317">
            <v>3.8999999999999995</v>
          </cell>
          <cell r="DA317">
            <v>130.39999999999998</v>
          </cell>
          <cell r="DD317">
            <v>9.9999999999999867E-2</v>
          </cell>
          <cell r="DE317">
            <v>35.1</v>
          </cell>
          <cell r="DF317">
            <v>34.700000000000003</v>
          </cell>
          <cell r="DG317">
            <v>82.499999999999986</v>
          </cell>
        </row>
        <row r="318">
          <cell r="CD318" t="str">
            <v xml:space="preserve"> </v>
          </cell>
        </row>
        <row r="320">
          <cell r="AI320">
            <v>145.19999999999999</v>
          </cell>
          <cell r="AJ320">
            <v>145.19999999999999</v>
          </cell>
          <cell r="AK320">
            <v>145.19999999999999</v>
          </cell>
          <cell r="AL320">
            <v>153.29999999999998</v>
          </cell>
          <cell r="AP320">
            <v>137.1</v>
          </cell>
          <cell r="AQ320">
            <v>137.1</v>
          </cell>
          <cell r="AR320">
            <v>145.19999999999999</v>
          </cell>
          <cell r="AS320">
            <v>548.40000000000009</v>
          </cell>
          <cell r="AV320">
            <v>117.1</v>
          </cell>
          <cell r="AW320">
            <v>117.1</v>
          </cell>
          <cell r="AX320">
            <v>129</v>
          </cell>
          <cell r="AY320">
            <v>472.2</v>
          </cell>
          <cell r="BB320">
            <v>129</v>
          </cell>
          <cell r="BC320">
            <v>97</v>
          </cell>
          <cell r="BD320">
            <v>102</v>
          </cell>
          <cell r="BE320">
            <v>469</v>
          </cell>
          <cell r="BH320">
            <v>160</v>
          </cell>
          <cell r="BI320">
            <v>111</v>
          </cell>
          <cell r="BJ320">
            <v>139</v>
          </cell>
          <cell r="BK320">
            <v>577</v>
          </cell>
          <cell r="BN320">
            <v>143</v>
          </cell>
          <cell r="BO320">
            <v>130</v>
          </cell>
          <cell r="BP320">
            <v>143</v>
          </cell>
          <cell r="BQ320">
            <v>535</v>
          </cell>
          <cell r="BT320">
            <v>118</v>
          </cell>
          <cell r="BU320">
            <v>104</v>
          </cell>
          <cell r="BV320">
            <v>116</v>
          </cell>
          <cell r="BW320">
            <v>487</v>
          </cell>
          <cell r="BZ320">
            <v>128</v>
          </cell>
          <cell r="CA320">
            <v>128</v>
          </cell>
          <cell r="CB320">
            <v>128</v>
          </cell>
          <cell r="CC320">
            <v>512</v>
          </cell>
        </row>
        <row r="321">
          <cell r="AI321">
            <v>73.567240833333329</v>
          </cell>
          <cell r="AJ321">
            <v>146.05940833333341</v>
          </cell>
          <cell r="AK321">
            <v>123.13320833333334</v>
          </cell>
          <cell r="AL321">
            <v>84.537083333333385</v>
          </cell>
          <cell r="AP321">
            <v>131.05940833333338</v>
          </cell>
          <cell r="AQ321">
            <v>108.13320833333331</v>
          </cell>
          <cell r="AR321">
            <v>69.537083333333356</v>
          </cell>
          <cell r="AS321">
            <v>367.29694083333334</v>
          </cell>
          <cell r="AV321">
            <v>67.442583333333346</v>
          </cell>
          <cell r="AW321">
            <v>65.996083333333374</v>
          </cell>
          <cell r="AX321">
            <v>28.181333333333328</v>
          </cell>
          <cell r="AY321">
            <v>151.28333333333342</v>
          </cell>
          <cell r="BB321">
            <v>110</v>
          </cell>
          <cell r="BC321">
            <v>57</v>
          </cell>
          <cell r="BD321">
            <v>-68</v>
          </cell>
          <cell r="BE321">
            <v>66</v>
          </cell>
          <cell r="BH321">
            <v>134</v>
          </cell>
          <cell r="BI321">
            <v>55</v>
          </cell>
          <cell r="BJ321">
            <v>19</v>
          </cell>
          <cell r="BK321">
            <v>345</v>
          </cell>
          <cell r="BN321">
            <v>174</v>
          </cell>
          <cell r="BO321">
            <v>202</v>
          </cell>
          <cell r="BP321">
            <v>112</v>
          </cell>
          <cell r="BQ321">
            <v>568</v>
          </cell>
          <cell r="BT321">
            <v>53</v>
          </cell>
          <cell r="BU321">
            <v>87</v>
          </cell>
          <cell r="BV321">
            <v>42</v>
          </cell>
          <cell r="BW321">
            <v>208</v>
          </cell>
          <cell r="BZ321">
            <v>53</v>
          </cell>
          <cell r="CA321">
            <v>53</v>
          </cell>
          <cell r="CB321">
            <v>53</v>
          </cell>
          <cell r="CC321">
            <v>212</v>
          </cell>
          <cell r="CD321" t="str">
            <v xml:space="preserve"> </v>
          </cell>
          <cell r="CF321">
            <v>217</v>
          </cell>
          <cell r="CG321">
            <v>210.2</v>
          </cell>
          <cell r="CH321">
            <v>226</v>
          </cell>
          <cell r="CI321">
            <v>805.4</v>
          </cell>
          <cell r="CL321">
            <v>188</v>
          </cell>
          <cell r="CM321">
            <v>196</v>
          </cell>
          <cell r="CN321">
            <v>183</v>
          </cell>
          <cell r="CO321">
            <v>808</v>
          </cell>
          <cell r="CR321">
            <v>243</v>
          </cell>
          <cell r="CS321">
            <v>252.50875000000002</v>
          </cell>
          <cell r="CT321">
            <v>258</v>
          </cell>
          <cell r="CU321">
            <v>1036.4087500000001</v>
          </cell>
          <cell r="CX321">
            <v>241.79999999999995</v>
          </cell>
          <cell r="CY321">
            <v>165.80000000000015</v>
          </cell>
          <cell r="CZ321">
            <v>258</v>
          </cell>
          <cell r="DA321">
            <v>891.4</v>
          </cell>
          <cell r="DD321">
            <v>126.19999999999999</v>
          </cell>
          <cell r="DE321">
            <v>103.10000000000002</v>
          </cell>
          <cell r="DF321">
            <v>174.6999999999999</v>
          </cell>
          <cell r="DG321">
            <v>515.19999999999993</v>
          </cell>
        </row>
        <row r="322">
          <cell r="AI322">
            <v>214.92874999999998</v>
          </cell>
          <cell r="AJ322">
            <v>251.05374999999998</v>
          </cell>
          <cell r="AK322">
            <v>275.77875</v>
          </cell>
          <cell r="AL322">
            <v>300.50375000000003</v>
          </cell>
          <cell r="AP322">
            <v>133.85874999999999</v>
          </cell>
          <cell r="AQ322">
            <v>156.33124999999998</v>
          </cell>
          <cell r="AR322">
            <v>178.80374999999998</v>
          </cell>
          <cell r="AS322">
            <v>580.37999999999988</v>
          </cell>
          <cell r="AV322">
            <v>51.11</v>
          </cell>
          <cell r="AW322">
            <v>70.237499999999997</v>
          </cell>
          <cell r="AX322">
            <v>88.913749999999993</v>
          </cell>
          <cell r="AY322">
            <v>246.38124999999997</v>
          </cell>
          <cell r="BB322">
            <v>95</v>
          </cell>
          <cell r="BC322">
            <v>61</v>
          </cell>
          <cell r="BD322">
            <v>56</v>
          </cell>
          <cell r="BE322">
            <v>379</v>
          </cell>
          <cell r="BH322">
            <v>237</v>
          </cell>
          <cell r="BI322">
            <v>252</v>
          </cell>
          <cell r="BJ322">
            <v>263</v>
          </cell>
          <cell r="BK322">
            <v>938</v>
          </cell>
          <cell r="BN322">
            <v>32.5</v>
          </cell>
          <cell r="BO322">
            <v>105</v>
          </cell>
          <cell r="BP322">
            <v>130</v>
          </cell>
          <cell r="BQ322">
            <v>309.5</v>
          </cell>
          <cell r="BT322">
            <v>40</v>
          </cell>
          <cell r="BU322">
            <v>67</v>
          </cell>
          <cell r="BV322">
            <v>34</v>
          </cell>
          <cell r="BW322">
            <v>193</v>
          </cell>
          <cell r="BZ322">
            <v>22</v>
          </cell>
          <cell r="CA322">
            <v>76</v>
          </cell>
          <cell r="CB322">
            <v>88</v>
          </cell>
          <cell r="CC322">
            <v>192</v>
          </cell>
          <cell r="CF322">
            <v>35</v>
          </cell>
          <cell r="CG322">
            <v>79</v>
          </cell>
          <cell r="CH322">
            <v>31</v>
          </cell>
          <cell r="CI322">
            <v>307</v>
          </cell>
          <cell r="CL322">
            <v>305</v>
          </cell>
          <cell r="CM322">
            <v>364</v>
          </cell>
          <cell r="CN322">
            <v>304</v>
          </cell>
          <cell r="CO322">
            <v>1181</v>
          </cell>
          <cell r="CR322">
            <v>30.1</v>
          </cell>
          <cell r="CS322">
            <v>63.009999999999991</v>
          </cell>
          <cell r="CT322">
            <v>112.25725</v>
          </cell>
          <cell r="CU322">
            <v>210.56725</v>
          </cell>
          <cell r="CX322">
            <v>44.399999999999984</v>
          </cell>
          <cell r="CY322">
            <v>2.4999999999999947</v>
          </cell>
          <cell r="CZ322">
            <v>-21</v>
          </cell>
          <cell r="DA322">
            <v>60.899999999999977</v>
          </cell>
          <cell r="DD322">
            <v>67.8</v>
          </cell>
          <cell r="DE322">
            <v>61.199999999999982</v>
          </cell>
          <cell r="DF322">
            <v>47.800000000000082</v>
          </cell>
          <cell r="DG322">
            <v>254.50000000000023</v>
          </cell>
        </row>
        <row r="323">
          <cell r="AI323">
            <v>60</v>
          </cell>
          <cell r="AJ323">
            <v>55</v>
          </cell>
          <cell r="AK323">
            <v>55</v>
          </cell>
          <cell r="AL323">
            <v>55</v>
          </cell>
          <cell r="AP323">
            <v>55</v>
          </cell>
          <cell r="AQ323">
            <v>55</v>
          </cell>
          <cell r="AR323">
            <v>55</v>
          </cell>
          <cell r="AS323">
            <v>225</v>
          </cell>
          <cell r="AV323">
            <v>55</v>
          </cell>
          <cell r="AW323">
            <v>55</v>
          </cell>
          <cell r="AX323">
            <v>55</v>
          </cell>
          <cell r="AY323">
            <v>225</v>
          </cell>
          <cell r="BB323">
            <v>62</v>
          </cell>
          <cell r="BC323">
            <v>75</v>
          </cell>
          <cell r="BD323">
            <v>58</v>
          </cell>
          <cell r="BE323">
            <v>264</v>
          </cell>
          <cell r="BH323">
            <v>59</v>
          </cell>
          <cell r="BI323">
            <v>55</v>
          </cell>
          <cell r="BJ323">
            <v>78</v>
          </cell>
          <cell r="BK323">
            <v>239</v>
          </cell>
          <cell r="BN323">
            <v>45</v>
          </cell>
          <cell r="BO323">
            <v>56</v>
          </cell>
          <cell r="BP323">
            <v>43</v>
          </cell>
          <cell r="BQ323">
            <v>190</v>
          </cell>
          <cell r="BT323">
            <v>16</v>
          </cell>
          <cell r="BU323">
            <v>38</v>
          </cell>
          <cell r="BV323">
            <v>45</v>
          </cell>
          <cell r="BW323">
            <v>124</v>
          </cell>
          <cell r="BZ323">
            <v>5</v>
          </cell>
          <cell r="CA323">
            <v>24</v>
          </cell>
          <cell r="CB323">
            <v>31</v>
          </cell>
          <cell r="CC323">
            <v>66</v>
          </cell>
          <cell r="CF323">
            <v>2</v>
          </cell>
          <cell r="CG323">
            <v>2</v>
          </cell>
          <cell r="CH323">
            <v>22</v>
          </cell>
          <cell r="CI323">
            <v>33</v>
          </cell>
          <cell r="CL323">
            <v>-4</v>
          </cell>
          <cell r="CM323">
            <v>-3</v>
          </cell>
          <cell r="CN323">
            <v>7</v>
          </cell>
          <cell r="CO323">
            <v>4</v>
          </cell>
          <cell r="CR323">
            <v>2.9999999999999822</v>
          </cell>
          <cell r="CS323">
            <v>1.5</v>
          </cell>
          <cell r="CT323">
            <v>2</v>
          </cell>
          <cell r="CU323">
            <v>7.4999999999999822</v>
          </cell>
          <cell r="CX323">
            <v>4.2000000000000064</v>
          </cell>
          <cell r="CY323">
            <v>1.7000000000000046</v>
          </cell>
          <cell r="CZ323">
            <v>11.4</v>
          </cell>
          <cell r="DA323">
            <v>18.300000000000004</v>
          </cell>
          <cell r="DD323">
            <v>1.5000000000000115</v>
          </cell>
          <cell r="DE323">
            <v>1.5999999999999996</v>
          </cell>
          <cell r="DF323">
            <v>3.2999999999999892</v>
          </cell>
          <cell r="DG323">
            <v>12.899999999999984</v>
          </cell>
        </row>
        <row r="324">
          <cell r="CC324">
            <v>0</v>
          </cell>
          <cell r="CF324">
            <v>4</v>
          </cell>
          <cell r="CG324">
            <v>3</v>
          </cell>
          <cell r="CH324">
            <v>0</v>
          </cell>
          <cell r="CI324">
            <v>10</v>
          </cell>
          <cell r="CL324">
            <v>31</v>
          </cell>
          <cell r="CM324">
            <v>1</v>
          </cell>
          <cell r="CN324">
            <v>5</v>
          </cell>
          <cell r="CO324">
            <v>37</v>
          </cell>
          <cell r="CR324">
            <v>10</v>
          </cell>
          <cell r="CS324">
            <v>-4</v>
          </cell>
          <cell r="CT324">
            <v>-20</v>
          </cell>
          <cell r="CU324">
            <v>10.700000000000003</v>
          </cell>
          <cell r="CX324">
            <v>73.199999999999989</v>
          </cell>
          <cell r="CY324">
            <v>30.900000000000002</v>
          </cell>
          <cell r="CZ324">
            <v>26.1</v>
          </cell>
          <cell r="DA324">
            <v>171.39999999999998</v>
          </cell>
          <cell r="DD324">
            <v>48.100000000000023</v>
          </cell>
          <cell r="DE324">
            <v>57.500000000000007</v>
          </cell>
          <cell r="DF324">
            <v>46.099999999999994</v>
          </cell>
          <cell r="DG324">
            <v>219.10000000000005</v>
          </cell>
        </row>
        <row r="325">
          <cell r="AI325">
            <v>13</v>
          </cell>
          <cell r="AJ325">
            <v>13</v>
          </cell>
          <cell r="AK325">
            <v>13</v>
          </cell>
          <cell r="AL325">
            <v>13</v>
          </cell>
          <cell r="AP325">
            <v>13</v>
          </cell>
          <cell r="AQ325">
            <v>13</v>
          </cell>
          <cell r="AR325">
            <v>13</v>
          </cell>
          <cell r="AS325">
            <v>52</v>
          </cell>
          <cell r="AV325">
            <v>10</v>
          </cell>
          <cell r="AW325">
            <v>13</v>
          </cell>
          <cell r="AX325">
            <v>13</v>
          </cell>
          <cell r="AY325">
            <v>41</v>
          </cell>
        </row>
        <row r="326">
          <cell r="AI326">
            <v>-55</v>
          </cell>
          <cell r="AJ326">
            <v>-55</v>
          </cell>
          <cell r="AK326">
            <v>-55</v>
          </cell>
          <cell r="AL326">
            <v>-55</v>
          </cell>
          <cell r="AP326">
            <v>-55</v>
          </cell>
          <cell r="AQ326">
            <v>-55</v>
          </cell>
          <cell r="AR326">
            <v>-55</v>
          </cell>
          <cell r="AS326">
            <v>-220</v>
          </cell>
          <cell r="AV326">
            <v>-55</v>
          </cell>
          <cell r="AW326">
            <v>-55</v>
          </cell>
          <cell r="AX326">
            <v>-55</v>
          </cell>
          <cell r="AY326">
            <v>-220</v>
          </cell>
          <cell r="BB326">
            <v>-67</v>
          </cell>
          <cell r="BC326">
            <v>-61</v>
          </cell>
          <cell r="BD326">
            <v>-54</v>
          </cell>
          <cell r="BE326">
            <v>-246</v>
          </cell>
          <cell r="BH326">
            <v>-63</v>
          </cell>
          <cell r="BI326">
            <v>-76</v>
          </cell>
          <cell r="BJ326">
            <v>-105</v>
          </cell>
          <cell r="BK326">
            <v>-307</v>
          </cell>
          <cell r="BN326">
            <v>-74</v>
          </cell>
          <cell r="BO326">
            <v>-61</v>
          </cell>
          <cell r="BP326">
            <v>-72</v>
          </cell>
          <cell r="BQ326">
            <v>-269</v>
          </cell>
          <cell r="BT326">
            <v>-54</v>
          </cell>
          <cell r="BU326">
            <v>-58</v>
          </cell>
          <cell r="BV326">
            <v>-60</v>
          </cell>
          <cell r="BW326">
            <v>-221</v>
          </cell>
          <cell r="BZ326">
            <v>-46</v>
          </cell>
          <cell r="CA326">
            <v>-52</v>
          </cell>
          <cell r="CB326">
            <v>-52</v>
          </cell>
          <cell r="CC326">
            <v>-186</v>
          </cell>
          <cell r="CF326">
            <v>-33</v>
          </cell>
          <cell r="CG326">
            <v>-41</v>
          </cell>
          <cell r="CH326">
            <v>-66</v>
          </cell>
          <cell r="CI326">
            <v>-183</v>
          </cell>
          <cell r="CL326">
            <v>-66</v>
          </cell>
          <cell r="CM326">
            <v>-51</v>
          </cell>
          <cell r="CN326">
            <v>-52</v>
          </cell>
          <cell r="CO326">
            <v>-216</v>
          </cell>
          <cell r="CR326">
            <v>-26.5</v>
          </cell>
          <cell r="CS326">
            <v>-37.700000000000003</v>
          </cell>
          <cell r="CT326">
            <v>-36</v>
          </cell>
          <cell r="CU326">
            <v>-142.30000000000001</v>
          </cell>
          <cell r="CX326">
            <v>-21.499999999999993</v>
          </cell>
          <cell r="CY326">
            <v>-0.99999999999999645</v>
          </cell>
          <cell r="CZ326">
            <v>-61.6</v>
          </cell>
          <cell r="DA326">
            <v>-46.899999999999991</v>
          </cell>
          <cell r="DD326">
            <v>-18.600000000000005</v>
          </cell>
          <cell r="DE326">
            <v>16.199999999999992</v>
          </cell>
          <cell r="DF326">
            <v>-69.5</v>
          </cell>
          <cell r="DG326">
            <v>-110.80000000000003</v>
          </cell>
        </row>
        <row r="327">
          <cell r="DA327">
            <v>0</v>
          </cell>
          <cell r="DD327">
            <v>12.242358129279328</v>
          </cell>
          <cell r="DE327">
            <v>-2.886579864025407E-15</v>
          </cell>
          <cell r="DF327">
            <v>0</v>
          </cell>
          <cell r="DG327">
            <v>10.542358129279325</v>
          </cell>
        </row>
        <row r="328">
          <cell r="AI328">
            <v>451.69599083333333</v>
          </cell>
          <cell r="AJ328">
            <v>555.31315833333338</v>
          </cell>
          <cell r="AK328">
            <v>557.1119583333334</v>
          </cell>
          <cell r="AL328">
            <v>551.34083333333342</v>
          </cell>
          <cell r="AP328">
            <v>415.01815833333336</v>
          </cell>
          <cell r="AQ328">
            <v>414.56445833333328</v>
          </cell>
          <cell r="AR328">
            <v>406.54083333333335</v>
          </cell>
          <cell r="AS328">
            <v>1553.0769408333335</v>
          </cell>
          <cell r="AV328">
            <v>245.65258333333333</v>
          </cell>
          <cell r="AW328">
            <v>266.33358333333337</v>
          </cell>
          <cell r="AX328">
            <v>259.09508333333332</v>
          </cell>
          <cell r="AY328">
            <v>915.86458333333348</v>
          </cell>
          <cell r="BB328">
            <v>329</v>
          </cell>
          <cell r="BC328">
            <v>229</v>
          </cell>
          <cell r="BD328">
            <v>94</v>
          </cell>
          <cell r="BE328">
            <v>932</v>
          </cell>
          <cell r="BH328">
            <v>527</v>
          </cell>
          <cell r="BI328">
            <v>397</v>
          </cell>
          <cell r="BJ328">
            <v>394</v>
          </cell>
          <cell r="BK328">
            <v>1792</v>
          </cell>
          <cell r="BN328">
            <v>320.5</v>
          </cell>
          <cell r="BO328">
            <v>432</v>
          </cell>
          <cell r="BP328">
            <v>356</v>
          </cell>
          <cell r="BQ328">
            <v>1333.5</v>
          </cell>
          <cell r="BT328">
            <v>173</v>
          </cell>
          <cell r="BU328">
            <v>238</v>
          </cell>
          <cell r="BV328">
            <v>177</v>
          </cell>
          <cell r="BW328">
            <v>789</v>
          </cell>
          <cell r="BZ328">
            <v>162</v>
          </cell>
          <cell r="CA328">
            <v>229</v>
          </cell>
          <cell r="CB328">
            <v>248</v>
          </cell>
          <cell r="CC328">
            <v>796</v>
          </cell>
          <cell r="CD328" t="str">
            <v xml:space="preserve"> </v>
          </cell>
          <cell r="CF328">
            <v>225</v>
          </cell>
          <cell r="CG328">
            <v>253.2</v>
          </cell>
          <cell r="CH328">
            <v>213</v>
          </cell>
          <cell r="CI328">
            <v>972.40000000000009</v>
          </cell>
          <cell r="CL328">
            <v>454</v>
          </cell>
          <cell r="CM328">
            <v>507</v>
          </cell>
          <cell r="CN328">
            <v>447</v>
          </cell>
          <cell r="CO328">
            <v>1814</v>
          </cell>
          <cell r="CR328">
            <v>259.60000000000002</v>
          </cell>
          <cell r="CS328">
            <v>275.31875000000002</v>
          </cell>
          <cell r="CT328">
            <v>316.25725</v>
          </cell>
          <cell r="CU328">
            <v>1122.8760000000002</v>
          </cell>
          <cell r="CX328">
            <v>342.09999999999991</v>
          </cell>
          <cell r="CY328">
            <v>199.90000000000018</v>
          </cell>
          <cell r="CZ328">
            <v>212.9</v>
          </cell>
          <cell r="DA328">
            <v>1095.0999999999999</v>
          </cell>
          <cell r="DD328">
            <v>237.24235812927935</v>
          </cell>
          <cell r="DE328">
            <v>239.6</v>
          </cell>
          <cell r="DF328">
            <v>202.39999999999998</v>
          </cell>
          <cell r="DG328">
            <v>901.44235812927946</v>
          </cell>
        </row>
        <row r="332">
          <cell r="AI332">
            <v>73.397959999999998</v>
          </cell>
          <cell r="AJ332">
            <v>87.858279999999993</v>
          </cell>
          <cell r="AK332">
            <v>100.78843999999999</v>
          </cell>
          <cell r="AL332">
            <v>113.7186</v>
          </cell>
          <cell r="AP332">
            <v>48.277319999999996</v>
          </cell>
          <cell r="AQ332">
            <v>53.607479999999995</v>
          </cell>
          <cell r="AR332">
            <v>58.937639999999995</v>
          </cell>
          <cell r="AS332">
            <v>203.76959999999997</v>
          </cell>
          <cell r="AV332">
            <v>27.140999999999998</v>
          </cell>
          <cell r="AW332">
            <v>32.378999999999998</v>
          </cell>
          <cell r="AX332">
            <v>37.616999999999997</v>
          </cell>
          <cell r="AY332">
            <v>97.137</v>
          </cell>
        </row>
        <row r="333">
          <cell r="AI333">
            <v>87.854749999999981</v>
          </cell>
          <cell r="AJ333">
            <v>88.873499999999979</v>
          </cell>
          <cell r="AK333">
            <v>89.892249999999976</v>
          </cell>
          <cell r="AL333">
            <v>90.910999999999973</v>
          </cell>
          <cell r="AP333">
            <v>79.760999999999996</v>
          </cell>
          <cell r="AQ333">
            <v>81.79849999999999</v>
          </cell>
          <cell r="AR333">
            <v>83.835999999999984</v>
          </cell>
          <cell r="AS333">
            <v>323.11899999999997</v>
          </cell>
          <cell r="AV333">
            <v>70.648500000000013</v>
          </cell>
          <cell r="AW333">
            <v>71.66725000000001</v>
          </cell>
          <cell r="AX333">
            <v>72.686000000000007</v>
          </cell>
          <cell r="AY333">
            <v>215.00175000000004</v>
          </cell>
        </row>
        <row r="334">
          <cell r="AI334">
            <v>161.25270999999998</v>
          </cell>
          <cell r="AJ334">
            <v>176.73177999999996</v>
          </cell>
          <cell r="AK334">
            <v>190.68068999999997</v>
          </cell>
          <cell r="AL334">
            <v>204.62959999999998</v>
          </cell>
          <cell r="AP334">
            <v>128.03832</v>
          </cell>
          <cell r="AQ334">
            <v>135.40598</v>
          </cell>
          <cell r="AR334">
            <v>142.77363999999997</v>
          </cell>
          <cell r="AS334">
            <v>526.8886</v>
          </cell>
          <cell r="AV334">
            <v>97.789500000000004</v>
          </cell>
          <cell r="AW334">
            <v>104.04625000000001</v>
          </cell>
          <cell r="AX334">
            <v>110.303</v>
          </cell>
          <cell r="AY334">
            <v>312.13875000000002</v>
          </cell>
        </row>
        <row r="335">
          <cell r="AI335">
            <v>28.11095408333334</v>
          </cell>
          <cell r="AJ335">
            <v>47.321571083333353</v>
          </cell>
          <cell r="AK335">
            <v>41.640491083333337</v>
          </cell>
          <cell r="AL335">
            <v>32.629203583333343</v>
          </cell>
          <cell r="AP335">
            <v>45.922390083333347</v>
          </cell>
          <cell r="AQ335">
            <v>39.760361083333336</v>
          </cell>
          <cell r="AR335">
            <v>32.629203583333343</v>
          </cell>
          <cell r="AS335">
            <v>147.24735623333336</v>
          </cell>
          <cell r="AV335">
            <v>30.963623333333338</v>
          </cell>
          <cell r="AW335">
            <v>30.845023333333344</v>
          </cell>
          <cell r="AX335">
            <v>24.000448333333335</v>
          </cell>
          <cell r="AY335">
            <v>85.809095000000013</v>
          </cell>
        </row>
        <row r="336">
          <cell r="AI336">
            <v>-14.700000000000001</v>
          </cell>
          <cell r="AJ336">
            <v>-14.700000000000001</v>
          </cell>
          <cell r="AK336">
            <v>-14.700000000000001</v>
          </cell>
          <cell r="AL336">
            <v>-14.700000000000001</v>
          </cell>
          <cell r="AP336">
            <v>-14</v>
          </cell>
          <cell r="AQ336">
            <v>-14</v>
          </cell>
          <cell r="AR336">
            <v>-14</v>
          </cell>
          <cell r="AS336">
            <v>-56</v>
          </cell>
          <cell r="AV336">
            <v>-14.12565</v>
          </cell>
          <cell r="AW336">
            <v>-13.710900000000001</v>
          </cell>
          <cell r="AX336">
            <v>-14.355600000000001</v>
          </cell>
          <cell r="AY336">
            <v>-42.192150000000005</v>
          </cell>
        </row>
        <row r="337">
          <cell r="AI337">
            <v>174.66366408333334</v>
          </cell>
          <cell r="AJ337">
            <v>209.35335108333334</v>
          </cell>
          <cell r="AK337">
            <v>217.62118108333331</v>
          </cell>
          <cell r="AL337">
            <v>222.55880358333334</v>
          </cell>
          <cell r="AP337">
            <v>159.96071008333334</v>
          </cell>
          <cell r="AQ337">
            <v>161.16634108333335</v>
          </cell>
          <cell r="AR337">
            <v>161.40284358333332</v>
          </cell>
          <cell r="AS337">
            <v>618.13595623333345</v>
          </cell>
          <cell r="AV337">
            <v>114.62747333333334</v>
          </cell>
          <cell r="AW337">
            <v>121.18037333333335</v>
          </cell>
          <cell r="AX337">
            <v>119.94784833333334</v>
          </cell>
          <cell r="AY337">
            <v>355.755695</v>
          </cell>
        </row>
        <row r="338">
          <cell r="AI338">
            <v>30</v>
          </cell>
          <cell r="AJ338">
            <v>32</v>
          </cell>
          <cell r="AK338">
            <v>35</v>
          </cell>
          <cell r="AL338">
            <v>38</v>
          </cell>
          <cell r="AP338">
            <v>20</v>
          </cell>
          <cell r="AQ338">
            <v>22</v>
          </cell>
          <cell r="AR338">
            <v>25</v>
          </cell>
          <cell r="AS338">
            <v>84</v>
          </cell>
          <cell r="AV338">
            <v>10</v>
          </cell>
          <cell r="AW338">
            <v>15</v>
          </cell>
          <cell r="AX338">
            <v>20</v>
          </cell>
          <cell r="AY338">
            <v>45</v>
          </cell>
        </row>
        <row r="340">
          <cell r="AI340">
            <v>656.35965491666661</v>
          </cell>
          <cell r="AJ340">
            <v>796.66650941666671</v>
          </cell>
          <cell r="AK340">
            <v>809.73313941666675</v>
          </cell>
          <cell r="AL340">
            <v>811.89963691666674</v>
          </cell>
          <cell r="AP340">
            <v>594.97886841666673</v>
          </cell>
          <cell r="AQ340">
            <v>597.73079941666663</v>
          </cell>
          <cell r="AR340">
            <v>592.94367691666662</v>
          </cell>
          <cell r="AS340">
            <v>2255.2128970666672</v>
          </cell>
          <cell r="AV340">
            <v>370.28005666666667</v>
          </cell>
          <cell r="AW340">
            <v>402.51395666666673</v>
          </cell>
          <cell r="AX340">
            <v>399.04293166666668</v>
          </cell>
          <cell r="AY340">
            <v>1316.6202783333335</v>
          </cell>
        </row>
        <row r="342">
          <cell r="AI342">
            <v>-13.75</v>
          </cell>
          <cell r="AJ342">
            <v>-13.75</v>
          </cell>
          <cell r="AK342">
            <v>-13.75</v>
          </cell>
          <cell r="AL342">
            <v>-13.75</v>
          </cell>
          <cell r="AP342">
            <v>-13.75</v>
          </cell>
          <cell r="AQ342">
            <v>-13.75</v>
          </cell>
          <cell r="AR342">
            <v>-13.75</v>
          </cell>
          <cell r="AS342">
            <v>-55</v>
          </cell>
          <cell r="AV342">
            <v>-13.75</v>
          </cell>
          <cell r="AW342">
            <v>-13.75</v>
          </cell>
          <cell r="AX342">
            <v>-13.75</v>
          </cell>
          <cell r="AY342">
            <v>-55</v>
          </cell>
        </row>
        <row r="346">
          <cell r="CF346">
            <v>19</v>
          </cell>
          <cell r="CG346">
            <v>17</v>
          </cell>
          <cell r="CH346">
            <v>15</v>
          </cell>
          <cell r="CI346">
            <v>64</v>
          </cell>
          <cell r="CL346">
            <v>17</v>
          </cell>
          <cell r="CM346">
            <v>18</v>
          </cell>
          <cell r="CN346">
            <v>14</v>
          </cell>
          <cell r="CO346">
            <v>68</v>
          </cell>
          <cell r="CR346">
            <v>19.100000000000001</v>
          </cell>
          <cell r="CS346">
            <v>18.600000000000001</v>
          </cell>
          <cell r="CT346">
            <v>19</v>
          </cell>
          <cell r="CU346">
            <v>75</v>
          </cell>
          <cell r="CX346">
            <v>23.9</v>
          </cell>
          <cell r="CY346">
            <v>23.9</v>
          </cell>
          <cell r="CZ346">
            <v>22.6</v>
          </cell>
          <cell r="DA346">
            <v>97.799999999999983</v>
          </cell>
          <cell r="DD346">
            <v>39</v>
          </cell>
          <cell r="DE346">
            <v>31.8</v>
          </cell>
          <cell r="DF346">
            <v>37</v>
          </cell>
          <cell r="DG346">
            <v>151.5</v>
          </cell>
        </row>
        <row r="347">
          <cell r="AI347">
            <v>90</v>
          </cell>
          <cell r="AJ347">
            <v>90</v>
          </cell>
          <cell r="AK347">
            <v>90</v>
          </cell>
          <cell r="AL347">
            <v>90</v>
          </cell>
          <cell r="AP347">
            <v>90</v>
          </cell>
          <cell r="AQ347">
            <v>90</v>
          </cell>
          <cell r="AR347">
            <v>90</v>
          </cell>
          <cell r="AS347">
            <v>360</v>
          </cell>
          <cell r="AV347">
            <v>90</v>
          </cell>
          <cell r="AW347">
            <v>90</v>
          </cell>
          <cell r="AX347">
            <v>90</v>
          </cell>
          <cell r="AY347">
            <v>360</v>
          </cell>
          <cell r="BB347">
            <v>87</v>
          </cell>
          <cell r="BC347">
            <v>93</v>
          </cell>
          <cell r="BD347">
            <v>90</v>
          </cell>
          <cell r="BE347">
            <v>358</v>
          </cell>
          <cell r="BH347">
            <v>82</v>
          </cell>
          <cell r="BI347">
            <v>87</v>
          </cell>
          <cell r="BJ347">
            <v>96</v>
          </cell>
          <cell r="BK347">
            <v>356</v>
          </cell>
          <cell r="BN347">
            <v>67</v>
          </cell>
          <cell r="BO347">
            <v>62</v>
          </cell>
          <cell r="BP347">
            <v>71</v>
          </cell>
          <cell r="BQ347">
            <v>267</v>
          </cell>
          <cell r="BT347">
            <v>65</v>
          </cell>
          <cell r="BU347">
            <v>66</v>
          </cell>
          <cell r="BV347">
            <v>64</v>
          </cell>
          <cell r="BW347">
            <v>262</v>
          </cell>
          <cell r="BZ347">
            <v>85.25</v>
          </cell>
          <cell r="CA347">
            <v>85.25</v>
          </cell>
          <cell r="CB347">
            <v>85.25</v>
          </cell>
          <cell r="CC347">
            <v>341</v>
          </cell>
          <cell r="CF347">
            <v>64</v>
          </cell>
          <cell r="CG347">
            <v>66</v>
          </cell>
          <cell r="CH347">
            <v>63</v>
          </cell>
          <cell r="CI347">
            <v>245</v>
          </cell>
          <cell r="CL347">
            <v>59.5</v>
          </cell>
          <cell r="CM347">
            <v>67</v>
          </cell>
          <cell r="CN347">
            <v>66</v>
          </cell>
          <cell r="CO347">
            <v>250</v>
          </cell>
          <cell r="CR347">
            <v>49.5</v>
          </cell>
          <cell r="CS347">
            <v>51.1</v>
          </cell>
          <cell r="CT347">
            <v>87</v>
          </cell>
          <cell r="CU347">
            <v>237</v>
          </cell>
          <cell r="CX347">
            <v>46.2</v>
          </cell>
          <cell r="CY347">
            <v>46.2</v>
          </cell>
          <cell r="CZ347">
            <v>48.4</v>
          </cell>
          <cell r="DA347">
            <v>189.00000000000003</v>
          </cell>
          <cell r="DD347">
            <v>43.9</v>
          </cell>
          <cell r="DE347">
            <v>42.8</v>
          </cell>
          <cell r="DF347">
            <v>43.2</v>
          </cell>
          <cell r="DG347">
            <v>176.8</v>
          </cell>
        </row>
        <row r="348">
          <cell r="AI348">
            <v>2</v>
          </cell>
          <cell r="AJ348">
            <v>2</v>
          </cell>
          <cell r="AK348">
            <v>2</v>
          </cell>
          <cell r="AL348">
            <v>2</v>
          </cell>
          <cell r="AP348">
            <v>2</v>
          </cell>
          <cell r="AQ348">
            <v>2</v>
          </cell>
          <cell r="AR348">
            <v>2</v>
          </cell>
          <cell r="AS348">
            <v>8</v>
          </cell>
          <cell r="AV348">
            <v>2</v>
          </cell>
          <cell r="AW348">
            <v>2</v>
          </cell>
          <cell r="AX348">
            <v>2</v>
          </cell>
          <cell r="AY348">
            <v>8</v>
          </cell>
          <cell r="BB348">
            <v>6</v>
          </cell>
          <cell r="BC348">
            <v>6</v>
          </cell>
          <cell r="BD348">
            <v>3</v>
          </cell>
          <cell r="BE348">
            <v>19</v>
          </cell>
          <cell r="BH348">
            <v>5</v>
          </cell>
          <cell r="BI348">
            <v>4</v>
          </cell>
          <cell r="BJ348">
            <v>7</v>
          </cell>
          <cell r="BK348">
            <v>20</v>
          </cell>
          <cell r="BN348">
            <v>3</v>
          </cell>
          <cell r="BO348">
            <v>2</v>
          </cell>
          <cell r="BP348">
            <v>9</v>
          </cell>
          <cell r="BQ348">
            <v>16</v>
          </cell>
          <cell r="BT348">
            <v>1</v>
          </cell>
          <cell r="BU348">
            <v>3</v>
          </cell>
          <cell r="BW348">
            <v>5</v>
          </cell>
          <cell r="BZ348">
            <v>-21</v>
          </cell>
          <cell r="CA348">
            <v>-21</v>
          </cell>
          <cell r="CB348">
            <v>-21</v>
          </cell>
          <cell r="CC348">
            <v>-84</v>
          </cell>
        </row>
        <row r="349">
          <cell r="AI349">
            <v>88</v>
          </cell>
          <cell r="AJ349">
            <v>88</v>
          </cell>
          <cell r="AK349">
            <v>88</v>
          </cell>
          <cell r="AL349">
            <v>88</v>
          </cell>
          <cell r="AP349">
            <v>88</v>
          </cell>
          <cell r="AQ349">
            <v>88</v>
          </cell>
          <cell r="AR349">
            <v>88</v>
          </cell>
          <cell r="AS349">
            <v>352</v>
          </cell>
          <cell r="AV349">
            <v>88</v>
          </cell>
          <cell r="AW349">
            <v>88</v>
          </cell>
          <cell r="AX349">
            <v>88</v>
          </cell>
          <cell r="AY349">
            <v>352</v>
          </cell>
          <cell r="BB349">
            <v>81</v>
          </cell>
          <cell r="BC349">
            <v>87</v>
          </cell>
          <cell r="BD349">
            <v>87</v>
          </cell>
          <cell r="BE349">
            <v>339</v>
          </cell>
          <cell r="BH349">
            <v>77</v>
          </cell>
          <cell r="BI349">
            <v>83</v>
          </cell>
          <cell r="BJ349">
            <v>89</v>
          </cell>
          <cell r="BK349">
            <v>336</v>
          </cell>
          <cell r="BN349">
            <v>64</v>
          </cell>
          <cell r="BO349">
            <v>60</v>
          </cell>
          <cell r="BP349">
            <v>62</v>
          </cell>
          <cell r="BQ349">
            <v>251</v>
          </cell>
          <cell r="BT349">
            <v>64</v>
          </cell>
          <cell r="BU349">
            <v>63</v>
          </cell>
          <cell r="BW349">
            <v>257</v>
          </cell>
        </row>
        <row r="350">
          <cell r="AI350">
            <v>0</v>
          </cell>
          <cell r="AJ350">
            <v>0</v>
          </cell>
          <cell r="AK350">
            <v>0</v>
          </cell>
          <cell r="AL350">
            <v>0</v>
          </cell>
          <cell r="AP350">
            <v>0</v>
          </cell>
          <cell r="AQ350">
            <v>0</v>
          </cell>
          <cell r="AR350">
            <v>0</v>
          </cell>
          <cell r="AS350">
            <v>0</v>
          </cell>
          <cell r="AV350">
            <v>0</v>
          </cell>
          <cell r="AW350">
            <v>0</v>
          </cell>
          <cell r="AX350">
            <v>0</v>
          </cell>
          <cell r="AY350">
            <v>0</v>
          </cell>
          <cell r="BB350">
            <v>0</v>
          </cell>
          <cell r="BC350">
            <v>0</v>
          </cell>
          <cell r="BD350">
            <v>0</v>
          </cell>
          <cell r="BE350">
            <v>0</v>
          </cell>
          <cell r="BH350">
            <v>0</v>
          </cell>
          <cell r="BI350">
            <v>0</v>
          </cell>
          <cell r="BJ350">
            <v>0</v>
          </cell>
          <cell r="BK350">
            <v>0</v>
          </cell>
          <cell r="BN350">
            <v>0</v>
          </cell>
          <cell r="BO350">
            <v>0</v>
          </cell>
          <cell r="BP350">
            <v>0</v>
          </cell>
          <cell r="BQ350">
            <v>0</v>
          </cell>
          <cell r="BT350">
            <v>0</v>
          </cell>
          <cell r="BU350">
            <v>0</v>
          </cell>
          <cell r="BV350">
            <v>0</v>
          </cell>
          <cell r="BW350">
            <v>0</v>
          </cell>
          <cell r="BZ350">
            <v>0</v>
          </cell>
          <cell r="CA350">
            <v>0</v>
          </cell>
          <cell r="CB350">
            <v>0</v>
          </cell>
          <cell r="CC350">
            <v>0</v>
          </cell>
          <cell r="CF350">
            <v>0</v>
          </cell>
          <cell r="CG350">
            <v>0</v>
          </cell>
          <cell r="CH350">
            <v>0</v>
          </cell>
          <cell r="CI350">
            <v>0</v>
          </cell>
          <cell r="CL350">
            <v>0</v>
          </cell>
          <cell r="CM350">
            <v>0</v>
          </cell>
          <cell r="CN350">
            <v>0</v>
          </cell>
          <cell r="CO350">
            <v>0</v>
          </cell>
          <cell r="CR350">
            <v>0</v>
          </cell>
          <cell r="CS350">
            <v>0</v>
          </cell>
          <cell r="CT350">
            <v>36</v>
          </cell>
          <cell r="CU350">
            <v>36</v>
          </cell>
          <cell r="CX350">
            <v>0</v>
          </cell>
          <cell r="CY350">
            <v>0</v>
          </cell>
          <cell r="CZ350">
            <v>0</v>
          </cell>
          <cell r="DA350">
            <v>0</v>
          </cell>
          <cell r="DD350">
            <v>-1.5</v>
          </cell>
          <cell r="DE350">
            <v>0</v>
          </cell>
          <cell r="DF350">
            <v>0</v>
          </cell>
          <cell r="DG350">
            <v>-3.2</v>
          </cell>
        </row>
        <row r="351">
          <cell r="D351">
            <v>352</v>
          </cell>
          <cell r="E351">
            <v>352</v>
          </cell>
          <cell r="F351">
            <v>352</v>
          </cell>
          <cell r="G351">
            <v>352</v>
          </cell>
          <cell r="H351">
            <v>352</v>
          </cell>
          <cell r="J351">
            <v>339</v>
          </cell>
          <cell r="K351">
            <v>336</v>
          </cell>
          <cell r="L351">
            <v>251</v>
          </cell>
          <cell r="M351">
            <v>257</v>
          </cell>
          <cell r="N351">
            <v>257</v>
          </cell>
          <cell r="P351">
            <v>252</v>
          </cell>
          <cell r="Q351">
            <v>251</v>
          </cell>
          <cell r="R351">
            <v>313</v>
          </cell>
          <cell r="S351">
            <v>286.8</v>
          </cell>
          <cell r="T351">
            <v>325.10000000000002</v>
          </cell>
          <cell r="U351">
            <v>390.29999999999995</v>
          </cell>
          <cell r="V351">
            <v>423</v>
          </cell>
          <cell r="W351">
            <v>550.20000000000005</v>
          </cell>
          <cell r="X351">
            <v>453.8</v>
          </cell>
          <cell r="Y351">
            <v>381.4</v>
          </cell>
          <cell r="Z351">
            <v>301.03399999999999</v>
          </cell>
          <cell r="AA351">
            <v>201</v>
          </cell>
          <cell r="AB351">
            <v>164</v>
          </cell>
          <cell r="AC351">
            <v>137</v>
          </cell>
          <cell r="AD351">
            <v>131</v>
          </cell>
          <cell r="AE351">
            <v>137</v>
          </cell>
          <cell r="AF351">
            <v>132</v>
          </cell>
          <cell r="AG351">
            <v>129</v>
          </cell>
          <cell r="AI351">
            <v>88</v>
          </cell>
          <cell r="AJ351">
            <v>88</v>
          </cell>
          <cell r="AK351">
            <v>88</v>
          </cell>
          <cell r="AL351">
            <v>88</v>
          </cell>
          <cell r="AM351">
            <v>352</v>
          </cell>
          <cell r="AO351">
            <v>88</v>
          </cell>
          <cell r="AP351">
            <v>88</v>
          </cell>
          <cell r="AQ351">
            <v>88</v>
          </cell>
          <cell r="AR351">
            <v>88</v>
          </cell>
          <cell r="AS351">
            <v>352</v>
          </cell>
          <cell r="AU351">
            <v>88</v>
          </cell>
          <cell r="AV351">
            <v>88</v>
          </cell>
          <cell r="AW351">
            <v>88</v>
          </cell>
          <cell r="AX351">
            <v>88</v>
          </cell>
          <cell r="AY351">
            <v>352</v>
          </cell>
          <cell r="BA351">
            <v>84</v>
          </cell>
          <cell r="BB351">
            <v>81</v>
          </cell>
          <cell r="BC351">
            <v>87</v>
          </cell>
          <cell r="BD351">
            <v>87</v>
          </cell>
          <cell r="BE351">
            <v>339</v>
          </cell>
          <cell r="BG351">
            <v>87</v>
          </cell>
          <cell r="BH351">
            <v>77</v>
          </cell>
          <cell r="BI351">
            <v>83</v>
          </cell>
          <cell r="BJ351">
            <v>89</v>
          </cell>
          <cell r="BK351">
            <v>336</v>
          </cell>
          <cell r="BM351">
            <v>65</v>
          </cell>
          <cell r="BN351">
            <v>64</v>
          </cell>
          <cell r="BO351">
            <v>60</v>
          </cell>
          <cell r="BP351">
            <v>62</v>
          </cell>
          <cell r="BQ351">
            <v>251</v>
          </cell>
          <cell r="BS351">
            <v>66</v>
          </cell>
          <cell r="BT351">
            <v>64</v>
          </cell>
          <cell r="BU351">
            <v>63</v>
          </cell>
          <cell r="BV351">
            <v>64</v>
          </cell>
          <cell r="BW351">
            <v>257</v>
          </cell>
          <cell r="BY351">
            <v>64.25</v>
          </cell>
          <cell r="BZ351">
            <v>64.25</v>
          </cell>
          <cell r="CA351">
            <v>64.25</v>
          </cell>
          <cell r="CB351">
            <v>64.25</v>
          </cell>
          <cell r="CC351">
            <v>257</v>
          </cell>
          <cell r="CE351">
            <v>65</v>
          </cell>
          <cell r="CF351">
            <v>83</v>
          </cell>
          <cell r="CG351">
            <v>83</v>
          </cell>
          <cell r="CH351">
            <v>78</v>
          </cell>
          <cell r="CI351">
            <v>309</v>
          </cell>
          <cell r="CK351">
            <v>76.5</v>
          </cell>
          <cell r="CL351">
            <v>76.5</v>
          </cell>
          <cell r="CM351">
            <v>85</v>
          </cell>
          <cell r="CN351">
            <v>80</v>
          </cell>
          <cell r="CO351">
            <v>318</v>
          </cell>
          <cell r="CQ351">
            <v>67.7</v>
          </cell>
          <cell r="CR351">
            <v>68.599999999999994</v>
          </cell>
          <cell r="CS351">
            <v>69.7</v>
          </cell>
          <cell r="CT351">
            <v>142</v>
          </cell>
          <cell r="CU351">
            <v>348</v>
          </cell>
          <cell r="CW351">
            <v>75.599999999999994</v>
          </cell>
          <cell r="CX351">
            <v>70.099999999999994</v>
          </cell>
          <cell r="CY351">
            <v>70.099999999999994</v>
          </cell>
          <cell r="CZ351">
            <v>71</v>
          </cell>
          <cell r="DA351">
            <v>286.79999999999995</v>
          </cell>
          <cell r="DC351">
            <v>88.899999999999991</v>
          </cell>
          <cell r="DD351">
            <v>81.400000000000006</v>
          </cell>
          <cell r="DE351">
            <v>74.599999999999994</v>
          </cell>
          <cell r="DF351">
            <v>80.2</v>
          </cell>
          <cell r="DG351">
            <v>325.10000000000002</v>
          </cell>
          <cell r="DI351">
            <v>103.3</v>
          </cell>
          <cell r="DJ351">
            <v>98.9</v>
          </cell>
          <cell r="DK351">
            <v>95.199999999999989</v>
          </cell>
          <cell r="DL351">
            <v>92.9</v>
          </cell>
          <cell r="DM351">
            <v>390.29999999999995</v>
          </cell>
          <cell r="DO351">
            <v>110.07</v>
          </cell>
          <cell r="DP351">
            <v>101.8</v>
          </cell>
          <cell r="DQ351">
            <v>105</v>
          </cell>
          <cell r="DR351">
            <v>106.1</v>
          </cell>
          <cell r="DS351">
            <v>422.99999999999994</v>
          </cell>
          <cell r="DU351">
            <v>143.20000000000002</v>
          </cell>
          <cell r="DV351">
            <v>152.1</v>
          </cell>
          <cell r="DW351">
            <v>143.1</v>
          </cell>
          <cell r="DX351">
            <v>106.39999999999999</v>
          </cell>
          <cell r="DY351">
            <v>545.80000000000007</v>
          </cell>
          <cell r="EA351">
            <v>106.4</v>
          </cell>
          <cell r="EB351">
            <v>104.1</v>
          </cell>
          <cell r="EC351">
            <v>117.5</v>
          </cell>
          <cell r="ED351">
            <v>125.8</v>
          </cell>
          <cell r="EE351">
            <v>453.8</v>
          </cell>
        </row>
        <row r="354">
          <cell r="AI354">
            <v>20.8765</v>
          </cell>
          <cell r="AJ354">
            <v>20.8765</v>
          </cell>
          <cell r="AK354">
            <v>20.8765</v>
          </cell>
          <cell r="AL354">
            <v>20.8765</v>
          </cell>
          <cell r="AP354">
            <v>20.8765</v>
          </cell>
          <cell r="AQ354">
            <v>20.8765</v>
          </cell>
          <cell r="AR354">
            <v>20.8765</v>
          </cell>
          <cell r="AS354">
            <v>83.506</v>
          </cell>
          <cell r="AV354">
            <v>21.2515</v>
          </cell>
          <cell r="AW354">
            <v>21.064</v>
          </cell>
          <cell r="AX354">
            <v>20.8765</v>
          </cell>
          <cell r="AY354">
            <v>63.192</v>
          </cell>
        </row>
        <row r="355">
          <cell r="AI355">
            <v>78.468749999999986</v>
          </cell>
          <cell r="AJ355">
            <v>71.468749999999986</v>
          </cell>
          <cell r="AK355">
            <v>63.593749999999986</v>
          </cell>
          <cell r="AL355">
            <v>55.718749999999986</v>
          </cell>
          <cell r="AP355">
            <v>91.593749999999986</v>
          </cell>
          <cell r="AQ355">
            <v>87.656249999999986</v>
          </cell>
          <cell r="AR355">
            <v>83.718749999999986</v>
          </cell>
          <cell r="AS355">
            <v>358.06249999999994</v>
          </cell>
          <cell r="AV355">
            <v>99.206249999999997</v>
          </cell>
          <cell r="AW355">
            <v>98.681249999999991</v>
          </cell>
          <cell r="AX355">
            <v>98.156249999999986</v>
          </cell>
          <cell r="AY355">
            <v>296.04374999999999</v>
          </cell>
        </row>
        <row r="356">
          <cell r="AI356">
            <v>187.34524999999996</v>
          </cell>
          <cell r="AJ356">
            <v>180.34524999999996</v>
          </cell>
          <cell r="AK356">
            <v>172.47024999999996</v>
          </cell>
          <cell r="AL356">
            <v>164.59524999999996</v>
          </cell>
          <cell r="AP356">
            <v>200.47024999999996</v>
          </cell>
          <cell r="AQ356">
            <v>196.53274999999996</v>
          </cell>
          <cell r="AR356">
            <v>192.59524999999996</v>
          </cell>
          <cell r="AS356">
            <v>793.56849999999986</v>
          </cell>
          <cell r="AV356">
            <v>208.45774999999998</v>
          </cell>
          <cell r="AW356">
            <v>207.74525</v>
          </cell>
          <cell r="AX356">
            <v>207.03274999999996</v>
          </cell>
          <cell r="AY356">
            <v>711.23574999999994</v>
          </cell>
        </row>
        <row r="358">
          <cell r="AI358">
            <v>455.26440491666665</v>
          </cell>
          <cell r="AJ358">
            <v>602.57125941666675</v>
          </cell>
          <cell r="AK358">
            <v>623.51288941666678</v>
          </cell>
          <cell r="AL358">
            <v>633.55438691666677</v>
          </cell>
          <cell r="AP358">
            <v>380.75861841666676</v>
          </cell>
          <cell r="AQ358">
            <v>387.44804941666666</v>
          </cell>
          <cell r="AR358">
            <v>386.59842691666665</v>
          </cell>
          <cell r="AS358">
            <v>1406.6443970666669</v>
          </cell>
          <cell r="AV358">
            <v>148.07230666666669</v>
          </cell>
          <cell r="AW358">
            <v>181.01870666666673</v>
          </cell>
          <cell r="AX358">
            <v>178.26018166666671</v>
          </cell>
          <cell r="AY358">
            <v>550.38452833333349</v>
          </cell>
          <cell r="BB358">
            <v>248</v>
          </cell>
          <cell r="BC358">
            <v>142</v>
          </cell>
          <cell r="BD358">
            <v>7</v>
          </cell>
          <cell r="BE358">
            <v>593</v>
          </cell>
          <cell r="BH358">
            <v>450</v>
          </cell>
          <cell r="BI358">
            <v>314</v>
          </cell>
          <cell r="BJ358">
            <v>305</v>
          </cell>
          <cell r="BK358">
            <v>1456</v>
          </cell>
          <cell r="BN358">
            <v>256.5</v>
          </cell>
          <cell r="BO358">
            <v>372</v>
          </cell>
          <cell r="BP358">
            <v>294</v>
          </cell>
          <cell r="BQ358">
            <v>1082.5</v>
          </cell>
          <cell r="BT358">
            <v>109</v>
          </cell>
          <cell r="BU358">
            <v>175</v>
          </cell>
          <cell r="BV358">
            <v>113</v>
          </cell>
          <cell r="BW358">
            <v>532</v>
          </cell>
          <cell r="BZ358">
            <v>97.75</v>
          </cell>
          <cell r="CA358">
            <v>164.75</v>
          </cell>
          <cell r="CB358">
            <v>183.75</v>
          </cell>
          <cell r="CC358">
            <v>539</v>
          </cell>
          <cell r="CF358">
            <v>142</v>
          </cell>
          <cell r="CG358">
            <v>170.2</v>
          </cell>
          <cell r="CH358">
            <v>135</v>
          </cell>
          <cell r="CI358">
            <v>663.40000000000009</v>
          </cell>
          <cell r="CL358">
            <v>377.5</v>
          </cell>
          <cell r="CM358">
            <v>422</v>
          </cell>
          <cell r="CN358">
            <v>367</v>
          </cell>
          <cell r="CO358">
            <v>1496</v>
          </cell>
          <cell r="CR358">
            <v>191.00000000000003</v>
          </cell>
          <cell r="CS358">
            <v>205.61875000000003</v>
          </cell>
          <cell r="CT358">
            <v>174.25725</v>
          </cell>
          <cell r="CU358">
            <v>774.8760000000002</v>
          </cell>
          <cell r="CX358">
            <v>271.99999999999989</v>
          </cell>
          <cell r="CY358">
            <v>129.80000000000018</v>
          </cell>
          <cell r="CZ358">
            <v>141.9</v>
          </cell>
          <cell r="DA358">
            <v>808.3</v>
          </cell>
          <cell r="DD358">
            <v>155.84235812927935</v>
          </cell>
          <cell r="DE358">
            <v>165</v>
          </cell>
          <cell r="DF358">
            <v>122.19999999999997</v>
          </cell>
          <cell r="DG358">
            <v>576.34235812927943</v>
          </cell>
        </row>
        <row r="359">
          <cell r="AI359">
            <v>22.14</v>
          </cell>
          <cell r="AJ359">
            <v>20.294999999999998</v>
          </cell>
          <cell r="AK359">
            <v>20.294999999999998</v>
          </cell>
          <cell r="AL359">
            <v>20.294999999999998</v>
          </cell>
          <cell r="AP359">
            <v>20.294999999999998</v>
          </cell>
          <cell r="AQ359">
            <v>20.294999999999998</v>
          </cell>
          <cell r="AR359">
            <v>20.294999999999998</v>
          </cell>
          <cell r="AS359">
            <v>83.025000000000006</v>
          </cell>
          <cell r="AV359">
            <v>20.294999999999998</v>
          </cell>
          <cell r="AW359">
            <v>20.294999999999998</v>
          </cell>
          <cell r="AX359">
            <v>20.294999999999998</v>
          </cell>
          <cell r="AY359">
            <v>83.025000000000006</v>
          </cell>
          <cell r="BB359">
            <v>22.878</v>
          </cell>
          <cell r="BC359">
            <v>27.675000000000001</v>
          </cell>
          <cell r="BD359">
            <v>21.402000000000001</v>
          </cell>
          <cell r="BE359">
            <v>97.415999999999997</v>
          </cell>
          <cell r="BH359">
            <v>21.771000000000001</v>
          </cell>
          <cell r="BI359">
            <v>20.294999999999998</v>
          </cell>
          <cell r="BJ359">
            <v>28.782</v>
          </cell>
          <cell r="BK359">
            <v>88.191000000000003</v>
          </cell>
          <cell r="BN359">
            <v>16.605</v>
          </cell>
          <cell r="BO359">
            <v>20.664000000000001</v>
          </cell>
          <cell r="BP359">
            <v>15.866999999999999</v>
          </cell>
          <cell r="BQ359">
            <v>70.11</v>
          </cell>
          <cell r="BT359">
            <v>5.9039999999999999</v>
          </cell>
          <cell r="BU359">
            <v>14.022</v>
          </cell>
          <cell r="BV359">
            <v>16.605</v>
          </cell>
          <cell r="BW359">
            <v>45.756</v>
          </cell>
          <cell r="BZ359">
            <v>1.845</v>
          </cell>
          <cell r="CA359">
            <v>8.8559999999999999</v>
          </cell>
          <cell r="CB359">
            <v>11.439</v>
          </cell>
          <cell r="CC359">
            <v>24.353999999999999</v>
          </cell>
          <cell r="CF359">
            <v>0.73799999999999999</v>
          </cell>
          <cell r="CG359">
            <v>0.73799999999999999</v>
          </cell>
          <cell r="CH359">
            <v>8.1180000000000003</v>
          </cell>
          <cell r="CI359">
            <v>11.594000000000001</v>
          </cell>
          <cell r="CL359">
            <v>-1.476</v>
          </cell>
          <cell r="CM359">
            <v>-1.107</v>
          </cell>
          <cell r="CN359">
            <v>2.5830000000000002</v>
          </cell>
          <cell r="CO359">
            <v>1.4760000000000002</v>
          </cell>
          <cell r="CR359">
            <v>1.9</v>
          </cell>
          <cell r="CS359">
            <v>0.04</v>
          </cell>
          <cell r="CT359">
            <v>1.2666666666666742</v>
          </cell>
          <cell r="CU359">
            <v>4.0854545454545557</v>
          </cell>
          <cell r="CX359">
            <v>1.8</v>
          </cell>
          <cell r="CY359">
            <v>1.8</v>
          </cell>
          <cell r="CZ359">
            <v>5.3</v>
          </cell>
          <cell r="DA359">
            <v>9.3000000000000007</v>
          </cell>
          <cell r="DD359">
            <v>0.9</v>
          </cell>
          <cell r="DE359">
            <v>2.1</v>
          </cell>
          <cell r="DF359">
            <v>2.9</v>
          </cell>
          <cell r="DG359">
            <v>8.3000000000000007</v>
          </cell>
        </row>
        <row r="360">
          <cell r="AI360">
            <v>0.36899999999999999</v>
          </cell>
          <cell r="AJ360">
            <v>0.36899999999999999</v>
          </cell>
          <cell r="AK360">
            <v>0.36899999999999999</v>
          </cell>
          <cell r="AL360">
            <v>0.36899999999999999</v>
          </cell>
          <cell r="AP360">
            <v>0.36899999999999999</v>
          </cell>
          <cell r="AQ360">
            <v>0.36899999999999999</v>
          </cell>
          <cell r="AR360">
            <v>0.36899999999999999</v>
          </cell>
          <cell r="AS360">
            <v>0.36899999999999999</v>
          </cell>
          <cell r="AV360">
            <v>0.36899999999999999</v>
          </cell>
          <cell r="AW360">
            <v>0.36899999999999999</v>
          </cell>
          <cell r="AX360">
            <v>0.36899999999999999</v>
          </cell>
          <cell r="AY360">
            <v>0.36899999999999999</v>
          </cell>
          <cell r="BB360">
            <v>0.36899999999999999</v>
          </cell>
          <cell r="BC360">
            <v>0.36899999999999999</v>
          </cell>
          <cell r="BD360">
            <v>0.36899999999999999</v>
          </cell>
          <cell r="BE360">
            <v>0.36899999999999999</v>
          </cell>
          <cell r="BH360">
            <v>0.36899999999999999</v>
          </cell>
          <cell r="BI360">
            <v>0.36899999999999999</v>
          </cell>
          <cell r="BJ360">
            <v>0.36899999999999999</v>
          </cell>
          <cell r="BK360">
            <v>0.36899999999999999</v>
          </cell>
          <cell r="BN360">
            <v>0.36899999999999999</v>
          </cell>
          <cell r="BO360">
            <v>0.36899999999999999</v>
          </cell>
          <cell r="BP360">
            <v>0.36899999999999999</v>
          </cell>
          <cell r="BQ360">
            <v>0.36899999999999999</v>
          </cell>
          <cell r="BT360">
            <v>0.36899999999999999</v>
          </cell>
          <cell r="BU360">
            <v>0.36899999999999999</v>
          </cell>
          <cell r="BV360">
            <v>0.36899999999999999</v>
          </cell>
          <cell r="BW360">
            <v>0.36899999999999999</v>
          </cell>
          <cell r="BZ360">
            <v>0.36899999999999999</v>
          </cell>
          <cell r="CA360">
            <v>0.36899999999999999</v>
          </cell>
          <cell r="CB360">
            <v>0.36899999999999999</v>
          </cell>
          <cell r="CC360">
            <v>0.36899999999999999</v>
          </cell>
          <cell r="CF360">
            <v>0.36899999999999999</v>
          </cell>
          <cell r="CG360">
            <v>0.36899999999999999</v>
          </cell>
          <cell r="CH360">
            <v>0.36899999999999999</v>
          </cell>
          <cell r="CI360">
            <v>0.36899999999999999</v>
          </cell>
          <cell r="CL360">
            <v>0.36899999999999999</v>
          </cell>
          <cell r="CM360">
            <v>0.36899999999999999</v>
          </cell>
          <cell r="CN360">
            <v>0.36899999999999999</v>
          </cell>
          <cell r="CO360">
            <v>0.36899999999999999</v>
          </cell>
          <cell r="CR360">
            <v>0.63333333333333708</v>
          </cell>
          <cell r="CS360">
            <v>0.63333333333333708</v>
          </cell>
          <cell r="CT360">
            <v>0.63333333333333708</v>
          </cell>
          <cell r="CU360">
            <v>0.63333333333333708</v>
          </cell>
          <cell r="CX360">
            <v>0.87878787878788167</v>
          </cell>
          <cell r="CY360">
            <v>0.87878787878788167</v>
          </cell>
          <cell r="CZ360">
            <v>0.87878787878788167</v>
          </cell>
          <cell r="DA360">
            <v>0.87878787878788167</v>
          </cell>
          <cell r="DD360">
            <v>0.59999999999999543</v>
          </cell>
          <cell r="DE360">
            <v>1.3125000000000004</v>
          </cell>
          <cell r="DF360">
            <v>0.87878787878788167</v>
          </cell>
          <cell r="DG360">
            <v>0.6434108527131791</v>
          </cell>
        </row>
        <row r="361">
          <cell r="AI361">
            <v>0</v>
          </cell>
          <cell r="AJ361">
            <v>0</v>
          </cell>
          <cell r="AK361">
            <v>0</v>
          </cell>
          <cell r="AL361">
            <v>0</v>
          </cell>
          <cell r="AP361">
            <v>0</v>
          </cell>
          <cell r="AQ361">
            <v>0</v>
          </cell>
          <cell r="AR361">
            <v>0</v>
          </cell>
          <cell r="AS361">
            <v>0</v>
          </cell>
          <cell r="AV361">
            <v>0</v>
          </cell>
          <cell r="AW361">
            <v>0</v>
          </cell>
          <cell r="AX361">
            <v>0</v>
          </cell>
          <cell r="AY361">
            <v>0</v>
          </cell>
          <cell r="BB361">
            <v>0</v>
          </cell>
          <cell r="BC361">
            <v>0</v>
          </cell>
          <cell r="BD361">
            <v>0</v>
          </cell>
          <cell r="BE361">
            <v>0</v>
          </cell>
          <cell r="BH361">
            <v>0</v>
          </cell>
          <cell r="BI361">
            <v>0</v>
          </cell>
          <cell r="BJ361">
            <v>0</v>
          </cell>
          <cell r="BK361">
            <v>0</v>
          </cell>
          <cell r="BN361">
            <v>0</v>
          </cell>
          <cell r="BO361">
            <v>0</v>
          </cell>
          <cell r="BP361">
            <v>0</v>
          </cell>
          <cell r="BQ361">
            <v>0</v>
          </cell>
          <cell r="BT361">
            <v>0</v>
          </cell>
          <cell r="BU361">
            <v>0</v>
          </cell>
          <cell r="BV361">
            <v>0</v>
          </cell>
          <cell r="BW361">
            <v>0</v>
          </cell>
          <cell r="BZ361">
            <v>0</v>
          </cell>
          <cell r="CA361">
            <v>0</v>
          </cell>
          <cell r="CB361">
            <v>0</v>
          </cell>
          <cell r="CC361">
            <v>0</v>
          </cell>
          <cell r="CF361">
            <v>-5.085</v>
          </cell>
          <cell r="CG361">
            <v>-5.5111633372502942</v>
          </cell>
          <cell r="CH361">
            <v>-5.3999999999999995</v>
          </cell>
          <cell r="CI361">
            <v>-19.32733607520564</v>
          </cell>
          <cell r="CL361">
            <v>4.7460000000000004</v>
          </cell>
          <cell r="CM361">
            <v>-5.7630000000000008</v>
          </cell>
          <cell r="CN361">
            <v>-3.0510000000000002</v>
          </cell>
          <cell r="CO361">
            <v>-10.509</v>
          </cell>
          <cell r="CR361">
            <v>-1.1000000000000001</v>
          </cell>
          <cell r="CS361">
            <v>0.05</v>
          </cell>
          <cell r="CT361">
            <v>-13.221</v>
          </cell>
          <cell r="CU361">
            <v>-21.797699999999999</v>
          </cell>
          <cell r="CX361">
            <v>8.8000000000000007</v>
          </cell>
          <cell r="CY361">
            <v>2.9</v>
          </cell>
          <cell r="CZ361">
            <v>0.5</v>
          </cell>
          <cell r="DA361">
            <v>17.899999999999999</v>
          </cell>
          <cell r="DD361">
            <v>5.0999999999999996</v>
          </cell>
          <cell r="DE361">
            <v>9.6999999999999993</v>
          </cell>
          <cell r="DF361">
            <v>9.5</v>
          </cell>
          <cell r="DG361">
            <v>32.200000000000003</v>
          </cell>
        </row>
        <row r="362">
          <cell r="AI362">
            <v>0.33900000000000002</v>
          </cell>
          <cell r="AJ362">
            <v>0.33900000000000002</v>
          </cell>
          <cell r="AK362">
            <v>0.33900000000000002</v>
          </cell>
          <cell r="AL362">
            <v>0.33900000000000002</v>
          </cell>
          <cell r="AP362">
            <v>0.33900000000000002</v>
          </cell>
          <cell r="AQ362">
            <v>0.33900000000000002</v>
          </cell>
          <cell r="AR362">
            <v>0.33900000000000002</v>
          </cell>
          <cell r="AS362">
            <v>0.33900000000000002</v>
          </cell>
          <cell r="AV362">
            <v>0.33900000000000002</v>
          </cell>
          <cell r="AW362">
            <v>0.33900000000000002</v>
          </cell>
          <cell r="AX362">
            <v>0.33900000000000002</v>
          </cell>
          <cell r="AY362">
            <v>0.33900000000000002</v>
          </cell>
          <cell r="BB362">
            <v>0.33900000000000002</v>
          </cell>
          <cell r="BC362">
            <v>0.33900000000000002</v>
          </cell>
          <cell r="BD362">
            <v>0.33900000000000002</v>
          </cell>
          <cell r="BE362">
            <v>0.33900000000000002</v>
          </cell>
          <cell r="BH362">
            <v>0.33900000000000002</v>
          </cell>
          <cell r="BI362">
            <v>0.33900000000000002</v>
          </cell>
          <cell r="BJ362">
            <v>0.33900000000000002</v>
          </cell>
          <cell r="BK362">
            <v>0.33900000000000002</v>
          </cell>
          <cell r="BN362">
            <v>0.33900000000000002</v>
          </cell>
          <cell r="BO362">
            <v>0.33900000000000002</v>
          </cell>
          <cell r="BP362">
            <v>0.33900000000000002</v>
          </cell>
          <cell r="BQ362">
            <v>0.33900000000000002</v>
          </cell>
          <cell r="BT362">
            <v>0.33900000000000002</v>
          </cell>
          <cell r="BU362">
            <v>0.33900000000000002</v>
          </cell>
          <cell r="BV362">
            <v>0.33900000000000002</v>
          </cell>
          <cell r="BW362">
            <v>0.33900000000000002</v>
          </cell>
          <cell r="BZ362">
            <v>0.36</v>
          </cell>
          <cell r="CA362">
            <v>0.33900000000000002</v>
          </cell>
          <cell r="CB362">
            <v>0.33900000000000002</v>
          </cell>
          <cell r="CC362">
            <v>0.34949999999999998</v>
          </cell>
          <cell r="CF362">
            <v>0.33900000000000002</v>
          </cell>
          <cell r="CG362">
            <v>0.39365452408930673</v>
          </cell>
          <cell r="CH362">
            <v>0.36</v>
          </cell>
          <cell r="CI362">
            <v>0.35791363102232665</v>
          </cell>
          <cell r="CL362">
            <v>0.33900000000000002</v>
          </cell>
          <cell r="CM362">
            <v>0.33900000000000002</v>
          </cell>
          <cell r="CN362">
            <v>0.33900000000000002</v>
          </cell>
          <cell r="CO362">
            <v>0.33900000000000002</v>
          </cell>
          <cell r="CR362">
            <v>0.33900000000000002</v>
          </cell>
          <cell r="CS362">
            <v>0.33900000000000002</v>
          </cell>
          <cell r="CT362">
            <v>0.33900000000000002</v>
          </cell>
          <cell r="CU362">
            <v>0.33900000000000002</v>
          </cell>
          <cell r="CX362">
            <v>0.33900000000000002</v>
          </cell>
          <cell r="CY362">
            <v>0.33900000000000002</v>
          </cell>
          <cell r="CZ362">
            <v>0.33900000000000002</v>
          </cell>
          <cell r="DA362">
            <v>0.33900000000000002</v>
          </cell>
          <cell r="DD362">
            <v>0.560439560439559</v>
          </cell>
          <cell r="DE362">
            <v>0.37743190661478587</v>
          </cell>
          <cell r="DF362">
            <v>1.0439560439560447</v>
          </cell>
          <cell r="DG362">
            <v>0.47633136094674522</v>
          </cell>
        </row>
        <row r="363">
          <cell r="AI363">
            <v>166.17150779458333</v>
          </cell>
          <cell r="AJ363">
            <v>219.93850968708335</v>
          </cell>
          <cell r="AK363">
            <v>227.58220463708338</v>
          </cell>
          <cell r="AL363">
            <v>231.24735122458335</v>
          </cell>
          <cell r="AP363">
            <v>138.97689572208336</v>
          </cell>
          <cell r="AQ363">
            <v>141.41853803708332</v>
          </cell>
          <cell r="AR363">
            <v>141.10842582458332</v>
          </cell>
          <cell r="AS363">
            <v>513.4252049293334</v>
          </cell>
          <cell r="AV363">
            <v>54.046391933333339</v>
          </cell>
          <cell r="AW363">
            <v>66.071827933333353</v>
          </cell>
          <cell r="AX363">
            <v>65.064966308333354</v>
          </cell>
          <cell r="AY363">
            <v>200.8903528416667</v>
          </cell>
          <cell r="BB363">
            <v>77</v>
          </cell>
          <cell r="BC363">
            <v>45</v>
          </cell>
          <cell r="BD363">
            <v>2</v>
          </cell>
          <cell r="BE363">
            <v>187</v>
          </cell>
          <cell r="BH363">
            <v>163.79999999999998</v>
          </cell>
          <cell r="BI363">
            <v>114</v>
          </cell>
          <cell r="BJ363">
            <v>112</v>
          </cell>
          <cell r="BK363">
            <v>532.79999999999995</v>
          </cell>
          <cell r="BN363">
            <v>94</v>
          </cell>
          <cell r="BO363">
            <v>136</v>
          </cell>
          <cell r="BP363">
            <v>102</v>
          </cell>
          <cell r="BQ363">
            <v>125.2505149578696</v>
          </cell>
          <cell r="BT363">
            <v>40.33</v>
          </cell>
          <cell r="BU363">
            <v>65</v>
          </cell>
          <cell r="BV363">
            <v>37.29</v>
          </cell>
          <cell r="BW363">
            <v>192.57</v>
          </cell>
          <cell r="BZ363">
            <v>49.25</v>
          </cell>
          <cell r="CA363">
            <v>49.25</v>
          </cell>
          <cell r="CB363">
            <v>49.25</v>
          </cell>
          <cell r="CC363">
            <v>197</v>
          </cell>
          <cell r="CF363">
            <v>58.125</v>
          </cell>
          <cell r="CG363">
            <v>67</v>
          </cell>
          <cell r="CH363">
            <v>46.08</v>
          </cell>
          <cell r="CI363">
            <v>253.40499999999997</v>
          </cell>
          <cell r="CL363">
            <v>137.8125</v>
          </cell>
          <cell r="CM363">
            <v>165.75</v>
          </cell>
          <cell r="CN363">
            <v>125.46000000000001</v>
          </cell>
          <cell r="CO363">
            <v>558.21</v>
          </cell>
          <cell r="CR363">
            <v>70.956000000000003</v>
          </cell>
          <cell r="CS363">
            <v>81.618750000000006</v>
          </cell>
          <cell r="CT363">
            <v>89.012609999999995</v>
          </cell>
          <cell r="CU363">
            <v>316.70174000000003</v>
          </cell>
          <cell r="CX363">
            <v>80.2</v>
          </cell>
          <cell r="CY363">
            <v>38.800000000000004</v>
          </cell>
          <cell r="CZ363">
            <v>34</v>
          </cell>
          <cell r="DA363">
            <v>234.10000000000002</v>
          </cell>
          <cell r="DD363">
            <v>44</v>
          </cell>
          <cell r="DE363">
            <v>45.9</v>
          </cell>
          <cell r="DF363">
            <v>24.5</v>
          </cell>
          <cell r="DG363">
            <v>150.80000000000001</v>
          </cell>
        </row>
        <row r="364">
          <cell r="AI364">
            <v>0.36499999999999999</v>
          </cell>
          <cell r="AJ364">
            <v>0.36499999999999999</v>
          </cell>
          <cell r="AK364">
            <v>0.36499999999999999</v>
          </cell>
          <cell r="AL364">
            <v>0.36499999999999999</v>
          </cell>
          <cell r="AP364">
            <v>0.36499999999999999</v>
          </cell>
          <cell r="AQ364">
            <v>0.36499999999999999</v>
          </cell>
          <cell r="AR364">
            <v>0.36499999999999999</v>
          </cell>
          <cell r="AS364">
            <v>0.36499999999999999</v>
          </cell>
          <cell r="AV364">
            <v>0.36499999999999999</v>
          </cell>
          <cell r="AW364">
            <v>0.36499999999999999</v>
          </cell>
          <cell r="AX364">
            <v>0.36499999999999999</v>
          </cell>
          <cell r="AY364">
            <v>0.36499999999999999</v>
          </cell>
          <cell r="BB364">
            <v>0.31048387096774194</v>
          </cell>
          <cell r="BC364">
            <v>0.31690140845070425</v>
          </cell>
          <cell r="BD364">
            <v>0.2857142857142857</v>
          </cell>
          <cell r="BE364">
            <v>0.30863203414032581</v>
          </cell>
          <cell r="BH364">
            <v>0.36</v>
          </cell>
          <cell r="BI364">
            <v>0.36305732484076431</v>
          </cell>
          <cell r="BJ364">
            <v>0.36721311475409835</v>
          </cell>
          <cell r="BK364">
            <v>0.36494487088062777</v>
          </cell>
          <cell r="BN364">
            <v>0.3664717348927875</v>
          </cell>
          <cell r="BO364">
            <v>0.36559139784946237</v>
          </cell>
          <cell r="BP364">
            <v>0.37</v>
          </cell>
          <cell r="BQ364">
            <v>0.36676578318556252</v>
          </cell>
          <cell r="BT364">
            <v>0.37</v>
          </cell>
          <cell r="BU364">
            <v>0.37</v>
          </cell>
          <cell r="BV364">
            <v>0.33</v>
          </cell>
          <cell r="BW364">
            <v>0.36</v>
          </cell>
          <cell r="BZ364">
            <v>0.36</v>
          </cell>
          <cell r="CA364">
            <v>0.36</v>
          </cell>
          <cell r="CB364">
            <v>0.36</v>
          </cell>
          <cell r="CC364">
            <v>0.36</v>
          </cell>
          <cell r="CF364">
            <v>0.375</v>
          </cell>
          <cell r="CG364">
            <v>0.375</v>
          </cell>
          <cell r="CH364">
            <v>0.36</v>
          </cell>
          <cell r="CI364">
            <v>0.37124999999999997</v>
          </cell>
          <cell r="CL364">
            <v>0.375</v>
          </cell>
          <cell r="CM364">
            <v>0.375</v>
          </cell>
          <cell r="CN364">
            <v>0.34</v>
          </cell>
          <cell r="CO364">
            <v>0.36625000000000002</v>
          </cell>
          <cell r="CR364">
            <v>0.36</v>
          </cell>
          <cell r="CS364">
            <v>0.36</v>
          </cell>
          <cell r="CT364">
            <v>0.36</v>
          </cell>
          <cell r="CU364">
            <v>0.36499999999999999</v>
          </cell>
          <cell r="CX364">
            <v>0.36704805491990855</v>
          </cell>
          <cell r="CY364">
            <v>0.32039636663914084</v>
          </cell>
          <cell r="CZ364">
            <v>0.26771653543307089</v>
          </cell>
          <cell r="DA364">
            <v>0.35</v>
          </cell>
          <cell r="DD364">
            <v>0.33460076045627374</v>
          </cell>
          <cell r="DE364">
            <v>0.33333333333333337</v>
          </cell>
          <cell r="DF364">
            <v>0.22313296903460839</v>
          </cell>
          <cell r="DG364">
            <v>0.31279817465256166</v>
          </cell>
        </row>
        <row r="365">
          <cell r="AI365">
            <v>188.31150779458335</v>
          </cell>
          <cell r="AJ365">
            <v>240.23350968708334</v>
          </cell>
          <cell r="AK365">
            <v>247.87720463708337</v>
          </cell>
          <cell r="AL365">
            <v>251.54235122458334</v>
          </cell>
          <cell r="AP365">
            <v>159.27189572208334</v>
          </cell>
          <cell r="AQ365">
            <v>161.71353803708331</v>
          </cell>
          <cell r="AR365">
            <v>161.40342582458331</v>
          </cell>
          <cell r="AS365">
            <v>596.45020492933327</v>
          </cell>
          <cell r="AV365">
            <v>74.341391933333341</v>
          </cell>
          <cell r="AW365">
            <v>86.366827933333354</v>
          </cell>
          <cell r="AX365">
            <v>85.359966308333355</v>
          </cell>
          <cell r="AY365">
            <v>283.91535284166673</v>
          </cell>
          <cell r="BB365">
            <v>99.878</v>
          </cell>
          <cell r="BC365">
            <v>72.674999999999997</v>
          </cell>
          <cell r="BD365">
            <v>23.402000000000001</v>
          </cell>
          <cell r="BE365">
            <v>284.416</v>
          </cell>
          <cell r="BH365">
            <v>185.57099999999997</v>
          </cell>
          <cell r="BI365">
            <v>134.29499999999999</v>
          </cell>
          <cell r="BJ365">
            <v>140.78200000000001</v>
          </cell>
          <cell r="BK365">
            <v>620.99099999999999</v>
          </cell>
          <cell r="BN365">
            <v>110.605</v>
          </cell>
          <cell r="BO365">
            <v>156.66399999999999</v>
          </cell>
          <cell r="BP365">
            <v>117.867</v>
          </cell>
          <cell r="BQ365">
            <v>460.51</v>
          </cell>
          <cell r="BT365">
            <v>46.233999999999995</v>
          </cell>
          <cell r="BU365">
            <v>79.022000000000006</v>
          </cell>
          <cell r="BV365">
            <v>53.894999999999996</v>
          </cell>
          <cell r="BW365">
            <v>238.32599999999996</v>
          </cell>
          <cell r="BZ365">
            <v>51.094999999999999</v>
          </cell>
          <cell r="CA365">
            <v>58.106000000000002</v>
          </cell>
          <cell r="CB365">
            <v>60.689</v>
          </cell>
          <cell r="CC365">
            <v>221.35399999999998</v>
          </cell>
          <cell r="CF365">
            <v>53.777999999999999</v>
          </cell>
          <cell r="CG365">
            <v>62.226836662749704</v>
          </cell>
          <cell r="CH365">
            <v>48.798000000000002</v>
          </cell>
          <cell r="CI365">
            <v>245.67166392479433</v>
          </cell>
          <cell r="CL365">
            <v>141.08250000000001</v>
          </cell>
          <cell r="CM365">
            <v>158.88</v>
          </cell>
          <cell r="CN365">
            <v>124.992</v>
          </cell>
          <cell r="CO365">
            <v>549.17700000000002</v>
          </cell>
          <cell r="CR365">
            <v>71.756</v>
          </cell>
          <cell r="CS365">
            <v>81.708750000000009</v>
          </cell>
          <cell r="CT365">
            <v>77.058276666666671</v>
          </cell>
          <cell r="CU365">
            <v>298.98949454545459</v>
          </cell>
          <cell r="CX365">
            <v>90.800000000000011</v>
          </cell>
          <cell r="CY365">
            <v>43.500000000000007</v>
          </cell>
          <cell r="CZ365">
            <v>39.799999999999997</v>
          </cell>
          <cell r="DA365">
            <v>261.3</v>
          </cell>
          <cell r="DD365">
            <v>50</v>
          </cell>
          <cell r="DE365">
            <v>57.699999999999996</v>
          </cell>
          <cell r="DF365">
            <v>36.9</v>
          </cell>
          <cell r="DG365">
            <v>191.3</v>
          </cell>
        </row>
        <row r="366">
          <cell r="AI366">
            <v>0.33382352941176491</v>
          </cell>
          <cell r="AJ366">
            <v>0.33382352941176491</v>
          </cell>
          <cell r="AK366">
            <v>0.33382352941176491</v>
          </cell>
          <cell r="AL366">
            <v>0.33382352941176491</v>
          </cell>
          <cell r="AP366">
            <v>0.33382352941176491</v>
          </cell>
          <cell r="AQ366">
            <v>0.33382352941176491</v>
          </cell>
          <cell r="AR366">
            <v>0.33382352941176491</v>
          </cell>
          <cell r="AS366">
            <v>0.33382352941176491</v>
          </cell>
          <cell r="AV366">
            <v>0.33382352941176491</v>
          </cell>
          <cell r="AW366">
            <v>0.33382352941176491</v>
          </cell>
          <cell r="AX366">
            <v>0.33382352941176491</v>
          </cell>
          <cell r="AY366">
            <v>0.33382352941176491</v>
          </cell>
          <cell r="BB366">
            <v>0.33382352941176491</v>
          </cell>
          <cell r="BC366">
            <v>0.33382352941176491</v>
          </cell>
          <cell r="BD366">
            <v>0.33382352941176491</v>
          </cell>
          <cell r="BE366">
            <v>0.33382352941176491</v>
          </cell>
          <cell r="BH366">
            <v>0.33382352941176491</v>
          </cell>
          <cell r="BI366">
            <v>0.33382352941176491</v>
          </cell>
          <cell r="BJ366">
            <v>0.33382352941176491</v>
          </cell>
          <cell r="BK366">
            <v>0.33382352941176491</v>
          </cell>
          <cell r="BN366">
            <v>0.33382352941176491</v>
          </cell>
          <cell r="BO366">
            <v>0.33382352941176491</v>
          </cell>
          <cell r="BP366">
            <v>0.33382352941176491</v>
          </cell>
          <cell r="BQ366">
            <v>0.33382352941176491</v>
          </cell>
          <cell r="BT366">
            <v>0.33382352941176491</v>
          </cell>
          <cell r="BU366">
            <v>0.33382352941176491</v>
          </cell>
          <cell r="BV366">
            <v>0.33382352941176491</v>
          </cell>
          <cell r="BW366">
            <v>0.33382352941176491</v>
          </cell>
          <cell r="BZ366">
            <v>0.33382352941176491</v>
          </cell>
          <cell r="CA366">
            <v>0.33382352941176491</v>
          </cell>
          <cell r="CB366">
            <v>0.33382352941176491</v>
          </cell>
          <cell r="CC366">
            <v>0.33382352941176491</v>
          </cell>
          <cell r="CF366">
            <v>0.33382352941176491</v>
          </cell>
          <cell r="CG366">
            <v>0.33382352941176491</v>
          </cell>
          <cell r="CH366">
            <v>0.33382352941176491</v>
          </cell>
          <cell r="CI366">
            <v>0.33382352941176491</v>
          </cell>
          <cell r="CL366">
            <v>0.33382352941176491</v>
          </cell>
          <cell r="CM366">
            <v>0.33382352941176491</v>
          </cell>
          <cell r="CN366">
            <v>0.33382352941176491</v>
          </cell>
          <cell r="CO366">
            <v>0.33382352941176491</v>
          </cell>
          <cell r="CR366">
            <v>0.33382352941176491</v>
          </cell>
          <cell r="CS366">
            <v>0.33382352941176491</v>
          </cell>
          <cell r="CT366">
            <v>0.33382352941176491</v>
          </cell>
          <cell r="CU366">
            <v>0.33382352941176491</v>
          </cell>
          <cell r="CX366">
            <v>0.33382352941176491</v>
          </cell>
          <cell r="CY366">
            <v>0.33382352941176491</v>
          </cell>
          <cell r="CZ366">
            <v>0.33382352941176491</v>
          </cell>
          <cell r="DA366">
            <v>0.33382352941176491</v>
          </cell>
          <cell r="DD366">
            <v>0.32083703429668586</v>
          </cell>
          <cell r="DE366">
            <v>0.34969696969696967</v>
          </cell>
          <cell r="DF366">
            <v>0.30196399345335523</v>
          </cell>
          <cell r="DG366">
            <v>0.33192077122516384</v>
          </cell>
        </row>
        <row r="367">
          <cell r="AI367">
            <v>157.66448303875001</v>
          </cell>
          <cell r="AJ367">
            <v>210.66964864625001</v>
          </cell>
          <cell r="AK367">
            <v>204.82475369625001</v>
          </cell>
          <cell r="AL367">
            <v>195.38848210875005</v>
          </cell>
          <cell r="AP367">
            <v>151.33626261124999</v>
          </cell>
          <cell r="AQ367">
            <v>148.44092029624994</v>
          </cell>
          <cell r="AR367">
            <v>140.72740750875002</v>
          </cell>
          <cell r="AS367">
            <v>537.67673590399988</v>
          </cell>
          <cell r="AV367">
            <v>66.901191399999988</v>
          </cell>
          <cell r="AW367">
            <v>75.556755400000014</v>
          </cell>
          <cell r="AX367">
            <v>69.325117024999969</v>
          </cell>
          <cell r="AY367">
            <v>212.99923049166665</v>
          </cell>
          <cell r="BB367">
            <v>125.878</v>
          </cell>
          <cell r="BC367">
            <v>43.674999999999997</v>
          </cell>
          <cell r="BD367">
            <v>-34.597999999999999</v>
          </cell>
          <cell r="BE367">
            <v>220.416</v>
          </cell>
          <cell r="BH367">
            <v>243.97100000000006</v>
          </cell>
          <cell r="BI367">
            <v>161.29499999999999</v>
          </cell>
          <cell r="BJ367">
            <v>136.78200000000001</v>
          </cell>
          <cell r="BK367">
            <v>752.39100000000008</v>
          </cell>
          <cell r="BN367">
            <v>131.10499999999999</v>
          </cell>
          <cell r="BO367">
            <v>198.66399999999999</v>
          </cell>
          <cell r="BP367">
            <v>155.86699999999999</v>
          </cell>
          <cell r="BQ367">
            <v>556.20999999999992</v>
          </cell>
          <cell r="BT367">
            <v>57.573999999999998</v>
          </cell>
          <cell r="BU367">
            <v>83.022000000000006</v>
          </cell>
          <cell r="BV367">
            <v>47.315000000000012</v>
          </cell>
          <cell r="BW367">
            <v>256.18599999999998</v>
          </cell>
          <cell r="BZ367">
            <v>24.344999999999999</v>
          </cell>
          <cell r="CA367">
            <v>79.355999999999995</v>
          </cell>
          <cell r="CB367">
            <v>93.938999999999993</v>
          </cell>
          <cell r="CC367">
            <v>216.35399999999998</v>
          </cell>
          <cell r="CF367">
            <v>96.875</v>
          </cell>
          <cell r="CG367">
            <v>115.19999999999999</v>
          </cell>
          <cell r="CH367">
            <v>81.920000000000016</v>
          </cell>
          <cell r="CI367">
            <v>430.99500000000012</v>
          </cell>
          <cell r="CL367">
            <v>229.6875</v>
          </cell>
          <cell r="CM367">
            <v>276.25</v>
          </cell>
          <cell r="CN367">
            <v>243.53999999999996</v>
          </cell>
          <cell r="CO367">
            <v>964.79</v>
          </cell>
          <cell r="CR367">
            <v>126.14400000000001</v>
          </cell>
          <cell r="CS367">
            <v>145.09999999999997</v>
          </cell>
          <cell r="CT367">
            <v>158.24464</v>
          </cell>
          <cell r="CU367">
            <v>550.97426000000019</v>
          </cell>
          <cell r="CX367">
            <v>138.29999999999995</v>
          </cell>
          <cell r="CY367">
            <v>82.300000000000153</v>
          </cell>
          <cell r="CZ367">
            <v>93</v>
          </cell>
          <cell r="DA367">
            <v>482.29999999999995</v>
          </cell>
          <cell r="DD367">
            <v>87.499999999999986</v>
          </cell>
          <cell r="DE367">
            <v>91.800000000000011</v>
          </cell>
          <cell r="DF367">
            <v>85.300000000000011</v>
          </cell>
          <cell r="DG367">
            <v>331.30000000000007</v>
          </cell>
        </row>
        <row r="368">
          <cell r="AI368">
            <v>37.86</v>
          </cell>
          <cell r="AJ368">
            <v>34.704999999999998</v>
          </cell>
          <cell r="AK368">
            <v>34.704999999999998</v>
          </cell>
          <cell r="AL368">
            <v>34.704999999999998</v>
          </cell>
          <cell r="AP368">
            <v>34.704999999999998</v>
          </cell>
          <cell r="AQ368">
            <v>34.704999999999998</v>
          </cell>
          <cell r="AR368">
            <v>34.704999999999998</v>
          </cell>
          <cell r="AS368">
            <v>141.97499999999999</v>
          </cell>
          <cell r="AV368">
            <v>34.704999999999998</v>
          </cell>
          <cell r="AW368">
            <v>34.704999999999998</v>
          </cell>
          <cell r="AX368">
            <v>34.704999999999998</v>
          </cell>
          <cell r="AY368">
            <v>141.97499999999999</v>
          </cell>
          <cell r="BB368">
            <v>39.122</v>
          </cell>
          <cell r="BC368">
            <v>47.325000000000003</v>
          </cell>
          <cell r="BD368">
            <v>36.597999999999999</v>
          </cell>
          <cell r="BE368">
            <v>166.584</v>
          </cell>
          <cell r="BH368">
            <v>37.228999999999999</v>
          </cell>
          <cell r="BI368">
            <v>34.704999999999998</v>
          </cell>
          <cell r="BJ368">
            <v>49.218000000000004</v>
          </cell>
          <cell r="BK368">
            <v>150.809</v>
          </cell>
          <cell r="BN368">
            <v>28.395</v>
          </cell>
          <cell r="BO368">
            <v>35.335999999999999</v>
          </cell>
          <cell r="BP368">
            <v>27.133000000000003</v>
          </cell>
          <cell r="BQ368">
            <v>119.89000000000001</v>
          </cell>
          <cell r="BT368">
            <v>10.096</v>
          </cell>
          <cell r="BU368">
            <v>23.978000000000002</v>
          </cell>
          <cell r="BV368">
            <v>28.395</v>
          </cell>
          <cell r="BW368">
            <v>78.244</v>
          </cell>
          <cell r="BZ368">
            <v>3.1550000000000002</v>
          </cell>
          <cell r="CA368">
            <v>15.144</v>
          </cell>
          <cell r="CB368">
            <v>19.561</v>
          </cell>
          <cell r="CC368">
            <v>41.646000000000001</v>
          </cell>
          <cell r="CF368">
            <v>1.262</v>
          </cell>
          <cell r="CG368">
            <v>1.262</v>
          </cell>
          <cell r="CH368">
            <v>13.882</v>
          </cell>
          <cell r="CI368">
            <v>21.405999999999999</v>
          </cell>
          <cell r="CL368">
            <v>-2.524</v>
          </cell>
          <cell r="CM368">
            <v>-1.893</v>
          </cell>
          <cell r="CN368">
            <v>4.4169999999999998</v>
          </cell>
          <cell r="CO368">
            <v>2.524</v>
          </cell>
          <cell r="CR368">
            <v>1.0999999999999823</v>
          </cell>
          <cell r="CS368">
            <v>1.46</v>
          </cell>
          <cell r="CT368">
            <v>0.73333333333332584</v>
          </cell>
          <cell r="CU368">
            <v>3.4145454545454266</v>
          </cell>
          <cell r="CX368">
            <v>2.4000000000000066</v>
          </cell>
          <cell r="CY368">
            <v>-9.9999999999995426E-2</v>
          </cell>
          <cell r="CZ368">
            <v>6.1000000000000005</v>
          </cell>
          <cell r="DA368">
            <v>9.0000000000000071</v>
          </cell>
          <cell r="DD368">
            <v>0.60000000000001152</v>
          </cell>
          <cell r="DE368">
            <v>-0.50000000000000044</v>
          </cell>
          <cell r="DF368">
            <v>0.39999999999998925</v>
          </cell>
          <cell r="DG368">
            <v>4.5999999999999837</v>
          </cell>
        </row>
        <row r="369">
          <cell r="AS369">
            <v>0</v>
          </cell>
          <cell r="AY369">
            <v>0</v>
          </cell>
          <cell r="BE369">
            <v>0</v>
          </cell>
          <cell r="BK369">
            <v>0</v>
          </cell>
          <cell r="BQ369">
            <v>0</v>
          </cell>
          <cell r="BT369">
            <v>0</v>
          </cell>
          <cell r="BU369">
            <v>0</v>
          </cell>
          <cell r="BV369">
            <v>0</v>
          </cell>
          <cell r="BW369">
            <v>0</v>
          </cell>
          <cell r="BZ369">
            <v>0</v>
          </cell>
          <cell r="CA369">
            <v>0</v>
          </cell>
          <cell r="CB369">
            <v>0</v>
          </cell>
          <cell r="CC369">
            <v>0</v>
          </cell>
          <cell r="CF369">
            <v>-9.9149999999999991</v>
          </cell>
          <cell r="CG369">
            <v>-8.4888366627497049</v>
          </cell>
          <cell r="CH369">
            <v>-9.6000000000000014</v>
          </cell>
          <cell r="CI369">
            <v>-42.003836662749706</v>
          </cell>
          <cell r="CL369">
            <v>9.2539999999999996</v>
          </cell>
          <cell r="CM369">
            <v>-11.236999999999998</v>
          </cell>
          <cell r="CN369">
            <v>-5.9489999999999998</v>
          </cell>
          <cell r="CO369">
            <v>-20.491</v>
          </cell>
          <cell r="CR369">
            <v>-8.0000000000000018</v>
          </cell>
          <cell r="CS369">
            <v>-22.650000000000002</v>
          </cell>
          <cell r="CT369">
            <v>-25.779</v>
          </cell>
          <cell r="CU369">
            <v>-52.198599999999999</v>
          </cell>
          <cell r="CX369">
            <v>40.499999999999986</v>
          </cell>
          <cell r="CY369">
            <v>4.1000000000000032</v>
          </cell>
          <cell r="CZ369">
            <v>3</v>
          </cell>
          <cell r="DA369">
            <v>55.699999999999967</v>
          </cell>
          <cell r="DD369">
            <v>4.0000000000000231</v>
          </cell>
          <cell r="DE369">
            <v>16.000000000000007</v>
          </cell>
          <cell r="DF369">
            <v>-0.40000000000000568</v>
          </cell>
          <cell r="DG369">
            <v>35.400000000000041</v>
          </cell>
        </row>
        <row r="371">
          <cell r="AI371">
            <v>289.09289712208329</v>
          </cell>
          <cell r="AJ371">
            <v>382.6327497295834</v>
          </cell>
          <cell r="AK371">
            <v>395.93068477958343</v>
          </cell>
          <cell r="AL371">
            <v>402.30703569208345</v>
          </cell>
          <cell r="AP371">
            <v>241.78172269458341</v>
          </cell>
          <cell r="AQ371">
            <v>246.02951137958334</v>
          </cell>
          <cell r="AR371">
            <v>245.49000109208333</v>
          </cell>
          <cell r="AS371">
            <v>893.21919213733349</v>
          </cell>
          <cell r="AV371">
            <v>94.025914733333352</v>
          </cell>
          <cell r="AW371">
            <v>114.94687873333338</v>
          </cell>
          <cell r="AX371">
            <v>113.19521535833336</v>
          </cell>
          <cell r="AY371">
            <v>349.49417549166679</v>
          </cell>
          <cell r="BB371">
            <v>171</v>
          </cell>
          <cell r="BC371">
            <v>97</v>
          </cell>
          <cell r="BD371">
            <v>5</v>
          </cell>
          <cell r="BE371">
            <v>406</v>
          </cell>
          <cell r="BH371">
            <v>286.20000000000005</v>
          </cell>
          <cell r="BI371">
            <v>200</v>
          </cell>
          <cell r="BJ371">
            <v>193</v>
          </cell>
          <cell r="BK371">
            <v>923.2</v>
          </cell>
          <cell r="BN371">
            <v>162.5</v>
          </cell>
          <cell r="BO371">
            <v>236</v>
          </cell>
          <cell r="BP371">
            <v>192</v>
          </cell>
          <cell r="BQ371">
            <v>692.1</v>
          </cell>
          <cell r="BT371">
            <v>68.67</v>
          </cell>
          <cell r="BU371">
            <v>110</v>
          </cell>
          <cell r="BV371">
            <v>75.710000000000008</v>
          </cell>
          <cell r="BW371">
            <v>339.43000000000006</v>
          </cell>
          <cell r="BZ371">
            <v>27.5</v>
          </cell>
          <cell r="CA371">
            <v>94.5</v>
          </cell>
          <cell r="CB371">
            <v>113.5</v>
          </cell>
          <cell r="CC371">
            <v>258</v>
          </cell>
          <cell r="CF371">
            <v>88.222000000000008</v>
          </cell>
          <cell r="CG371">
            <v>107.97316333725028</v>
          </cell>
          <cell r="CH371">
            <v>86.202000000000027</v>
          </cell>
          <cell r="CI371">
            <v>410.39716333725039</v>
          </cell>
          <cell r="CL371">
            <v>236.41749999999999</v>
          </cell>
          <cell r="CM371">
            <v>263.12</v>
          </cell>
          <cell r="CN371">
            <v>242.00799999999995</v>
          </cell>
          <cell r="CO371">
            <v>946.82299999999998</v>
          </cell>
          <cell r="CR371">
            <v>119.24399999999999</v>
          </cell>
          <cell r="CS371">
            <v>123.90999999999997</v>
          </cell>
          <cell r="CT371">
            <v>133.19897333333333</v>
          </cell>
          <cell r="CU371">
            <v>502.19020545454561</v>
          </cell>
          <cell r="CX371">
            <v>181.19999999999993</v>
          </cell>
          <cell r="CY371">
            <v>86.300000000000168</v>
          </cell>
          <cell r="CZ371">
            <v>102.1</v>
          </cell>
          <cell r="DA371">
            <v>546.99999999999989</v>
          </cell>
          <cell r="DD371">
            <v>92.100000000000023</v>
          </cell>
          <cell r="DE371">
            <v>107.30000000000001</v>
          </cell>
          <cell r="DF371">
            <v>85.3</v>
          </cell>
          <cell r="DG371">
            <v>371.30000000000007</v>
          </cell>
        </row>
        <row r="372">
          <cell r="AI372">
            <v>298.09289712208329</v>
          </cell>
          <cell r="AJ372">
            <v>391.6327497295834</v>
          </cell>
          <cell r="AK372">
            <v>404.93068477958343</v>
          </cell>
          <cell r="AL372">
            <v>411.30703569208345</v>
          </cell>
          <cell r="AP372">
            <v>250.78172269458341</v>
          </cell>
          <cell r="AQ372">
            <v>255.02951137958334</v>
          </cell>
          <cell r="AR372">
            <v>254.49000109208333</v>
          </cell>
          <cell r="AS372">
            <v>929.21919213733349</v>
          </cell>
          <cell r="AV372">
            <v>103.02591473333335</v>
          </cell>
          <cell r="AW372">
            <v>123.94687873333338</v>
          </cell>
          <cell r="AX372">
            <v>122.19521535833336</v>
          </cell>
          <cell r="AY372">
            <v>385.49417549166679</v>
          </cell>
        </row>
        <row r="374">
          <cell r="AI374">
            <v>9</v>
          </cell>
          <cell r="AJ374">
            <v>9</v>
          </cell>
          <cell r="AK374">
            <v>9</v>
          </cell>
          <cell r="AL374">
            <v>9</v>
          </cell>
          <cell r="AP374">
            <v>9</v>
          </cell>
          <cell r="AQ374">
            <v>9</v>
          </cell>
          <cell r="AR374">
            <v>9</v>
          </cell>
          <cell r="AS374">
            <v>36</v>
          </cell>
          <cell r="AV374">
            <v>9</v>
          </cell>
          <cell r="AW374">
            <v>9</v>
          </cell>
          <cell r="AX374">
            <v>9</v>
          </cell>
          <cell r="AY374">
            <v>36</v>
          </cell>
        </row>
        <row r="375">
          <cell r="AI375">
            <v>298.09289712208329</v>
          </cell>
          <cell r="AJ375">
            <v>391.6327497295834</v>
          </cell>
          <cell r="AK375">
            <v>404.93068477958343</v>
          </cell>
          <cell r="AL375">
            <v>411.30703569208345</v>
          </cell>
          <cell r="AP375">
            <v>250.78172269458341</v>
          </cell>
          <cell r="AQ375">
            <v>255.02951137958334</v>
          </cell>
          <cell r="AR375">
            <v>254.49000109208333</v>
          </cell>
          <cell r="AS375">
            <v>929.21919213733349</v>
          </cell>
          <cell r="AV375">
            <v>103.02591473333335</v>
          </cell>
          <cell r="AW375">
            <v>123.94687873333338</v>
          </cell>
          <cell r="AX375">
            <v>122.19521535833336</v>
          </cell>
          <cell r="AY375">
            <v>385.49417549166679</v>
          </cell>
        </row>
        <row r="376">
          <cell r="AI376">
            <v>289.09289712208329</v>
          </cell>
          <cell r="AJ376">
            <v>382.6327497295834</v>
          </cell>
          <cell r="AK376">
            <v>395.93068477958343</v>
          </cell>
          <cell r="AL376">
            <v>402.30703569208345</v>
          </cell>
          <cell r="AP376">
            <v>241.78172269458341</v>
          </cell>
          <cell r="AQ376">
            <v>246.02951137958334</v>
          </cell>
          <cell r="AR376">
            <v>245.49000109208333</v>
          </cell>
          <cell r="AS376">
            <v>893.21919213733349</v>
          </cell>
          <cell r="AV376">
            <v>94.025914733333352</v>
          </cell>
          <cell r="AW376">
            <v>114.94687873333338</v>
          </cell>
          <cell r="AX376">
            <v>113.19521535833336</v>
          </cell>
          <cell r="AY376">
            <v>349.49417549166679</v>
          </cell>
          <cell r="BB376">
            <v>171</v>
          </cell>
          <cell r="BC376">
            <v>97</v>
          </cell>
          <cell r="BD376">
            <v>5</v>
          </cell>
          <cell r="BE376">
            <v>406</v>
          </cell>
          <cell r="BH376">
            <v>286.20000000000005</v>
          </cell>
          <cell r="BI376">
            <v>200</v>
          </cell>
          <cell r="BJ376">
            <v>193</v>
          </cell>
          <cell r="BK376">
            <v>923.2</v>
          </cell>
          <cell r="BN376">
            <v>162.5</v>
          </cell>
          <cell r="BO376">
            <v>236</v>
          </cell>
          <cell r="BP376">
            <v>192</v>
          </cell>
          <cell r="BQ376">
            <v>692.1</v>
          </cell>
          <cell r="BT376">
            <v>68.67</v>
          </cell>
          <cell r="BU376">
            <v>110</v>
          </cell>
          <cell r="BV376">
            <v>75.710000000000008</v>
          </cell>
          <cell r="BW376">
            <v>339.43000000000006</v>
          </cell>
          <cell r="BZ376">
            <v>48.5</v>
          </cell>
          <cell r="CA376">
            <v>115.5</v>
          </cell>
          <cell r="CB376">
            <v>134.5</v>
          </cell>
          <cell r="CC376">
            <v>342</v>
          </cell>
          <cell r="CF376">
            <v>88.222000000000008</v>
          </cell>
          <cell r="CG376">
            <v>107.97316333725028</v>
          </cell>
          <cell r="CH376">
            <v>86.202000000000027</v>
          </cell>
          <cell r="CI376">
            <v>410.59716333725032</v>
          </cell>
          <cell r="CL376">
            <v>236.41749999999999</v>
          </cell>
          <cell r="CM376">
            <v>263.12</v>
          </cell>
          <cell r="CN376">
            <v>242.00799999999995</v>
          </cell>
          <cell r="CO376">
            <v>946.82299999999998</v>
          </cell>
          <cell r="CR376">
            <v>119.24399999999999</v>
          </cell>
          <cell r="CS376">
            <v>123.90999999999997</v>
          </cell>
          <cell r="CT376">
            <v>133.19897333333333</v>
          </cell>
          <cell r="CU376">
            <v>502.59658545454533</v>
          </cell>
          <cell r="CX376">
            <v>181.19999999999993</v>
          </cell>
          <cell r="CY376">
            <v>86.300000000000168</v>
          </cell>
          <cell r="CZ376">
            <v>102.1</v>
          </cell>
          <cell r="DA376">
            <v>546.99999999999989</v>
          </cell>
          <cell r="DD376">
            <v>92.100000000000023</v>
          </cell>
          <cell r="DE376">
            <v>107.30000000000001</v>
          </cell>
          <cell r="DF376">
            <v>85.3</v>
          </cell>
          <cell r="DG376">
            <v>371.30000000000024</v>
          </cell>
        </row>
        <row r="378">
          <cell r="D378">
            <v>219.66399999999999</v>
          </cell>
          <cell r="E378">
            <v>219.54</v>
          </cell>
          <cell r="F378">
            <v>219.66399999999999</v>
          </cell>
          <cell r="G378">
            <v>219.66399999999999</v>
          </cell>
          <cell r="H378">
            <v>219.66399999999999</v>
          </cell>
          <cell r="J378">
            <v>219.54</v>
          </cell>
          <cell r="K378">
            <v>220</v>
          </cell>
          <cell r="L378">
            <v>220</v>
          </cell>
          <cell r="M378">
            <v>220</v>
          </cell>
          <cell r="N378">
            <v>220</v>
          </cell>
          <cell r="P378">
            <v>198.28349999999998</v>
          </cell>
          <cell r="Q378">
            <v>204.38049999999998</v>
          </cell>
          <cell r="R378">
            <v>205.476</v>
          </cell>
          <cell r="S378">
            <v>203.37299999999999</v>
          </cell>
          <cell r="T378">
            <v>203.04399999999998</v>
          </cell>
          <cell r="U378">
            <v>201.35</v>
          </cell>
          <cell r="V378">
            <v>203.673</v>
          </cell>
          <cell r="W378">
            <v>204.33099999999999</v>
          </cell>
          <cell r="X378">
            <v>207.785</v>
          </cell>
          <cell r="Y378">
            <v>202.54400000000001</v>
          </cell>
          <cell r="Z378">
            <v>195.45599999999999</v>
          </cell>
          <cell r="AA378">
            <v>194.828</v>
          </cell>
          <cell r="AB378">
            <v>196.518</v>
          </cell>
          <cell r="AC378">
            <v>196.065</v>
          </cell>
          <cell r="AD378">
            <v>191.37200000000001</v>
          </cell>
          <cell r="AE378">
            <v>191.05699999999999</v>
          </cell>
          <cell r="AF378">
            <v>188.45599999999999</v>
          </cell>
          <cell r="AG378">
            <v>188.18100000000001</v>
          </cell>
          <cell r="AI378">
            <v>219.66399999999999</v>
          </cell>
          <cell r="AJ378">
            <v>219.66399999999999</v>
          </cell>
          <cell r="AK378">
            <v>219.66399999999999</v>
          </cell>
          <cell r="AL378">
            <v>219.66399999999999</v>
          </cell>
          <cell r="AM378">
            <v>219.66399999999999</v>
          </cell>
          <cell r="AO378">
            <v>219.66399999999999</v>
          </cell>
          <cell r="AP378">
            <v>219.66399999999999</v>
          </cell>
          <cell r="AQ378">
            <v>219.66399999999999</v>
          </cell>
          <cell r="AR378">
            <v>219.66399999999999</v>
          </cell>
          <cell r="AS378">
            <v>219.66399999999999</v>
          </cell>
          <cell r="AU378">
            <v>219.66399999999999</v>
          </cell>
          <cell r="AV378">
            <v>219.66399999999999</v>
          </cell>
          <cell r="AW378">
            <v>219.66399999999999</v>
          </cell>
          <cell r="AX378">
            <v>219.66399999999999</v>
          </cell>
          <cell r="AY378">
            <v>219.66399999999999</v>
          </cell>
          <cell r="BA378">
            <v>219.31899999999999</v>
          </cell>
          <cell r="BB378">
            <v>219.6</v>
          </cell>
          <cell r="BC378">
            <v>219.577</v>
          </cell>
          <cell r="BD378">
            <v>219.66399999999999</v>
          </cell>
          <cell r="BE378">
            <v>219.54</v>
          </cell>
          <cell r="BG378">
            <v>234.21299999999999</v>
          </cell>
          <cell r="BH378">
            <v>228.43299999999999</v>
          </cell>
          <cell r="BI378">
            <v>220.495</v>
          </cell>
          <cell r="BJ378">
            <v>219.131</v>
          </cell>
          <cell r="BK378">
            <v>225.56799999999998</v>
          </cell>
          <cell r="BM378">
            <v>198.886</v>
          </cell>
          <cell r="BN378">
            <v>198.886</v>
          </cell>
          <cell r="BO378">
            <v>200.3</v>
          </cell>
          <cell r="BP378">
            <v>221.47</v>
          </cell>
          <cell r="BQ378">
            <v>204.88550000000001</v>
          </cell>
          <cell r="BS378">
            <v>198.51599999999999</v>
          </cell>
          <cell r="BT378">
            <v>198.51599999999999</v>
          </cell>
          <cell r="BU378">
            <v>198.886</v>
          </cell>
          <cell r="BV378">
            <v>198.886</v>
          </cell>
          <cell r="BW378">
            <v>198.70099999999999</v>
          </cell>
          <cell r="BY378">
            <v>198.51599999999999</v>
          </cell>
          <cell r="BZ378">
            <v>198.51599999999999</v>
          </cell>
          <cell r="CA378">
            <v>198.51599999999999</v>
          </cell>
          <cell r="CB378">
            <v>198.51599999999999</v>
          </cell>
          <cell r="CC378">
            <v>198.51599999999999</v>
          </cell>
          <cell r="CE378">
            <v>198.19499999999999</v>
          </cell>
          <cell r="CF378">
            <v>198.31299999999999</v>
          </cell>
          <cell r="CG378">
            <v>198.31299999999999</v>
          </cell>
          <cell r="CH378">
            <v>198.31299999999999</v>
          </cell>
          <cell r="CI378">
            <v>198.28349999999998</v>
          </cell>
          <cell r="CK378">
            <v>205.52199999999999</v>
          </cell>
          <cell r="CL378">
            <v>205</v>
          </cell>
          <cell r="CM378">
            <v>204</v>
          </cell>
          <cell r="CN378">
            <v>203</v>
          </cell>
          <cell r="CO378">
            <v>204.38049999999998</v>
          </cell>
          <cell r="CQ378">
            <v>205.43</v>
          </cell>
          <cell r="CR378">
            <v>205.43</v>
          </cell>
          <cell r="CS378">
            <v>205.52199999999999</v>
          </cell>
          <cell r="CT378">
            <v>205.52199999999999</v>
          </cell>
          <cell r="CU378">
            <v>205.476</v>
          </cell>
          <cell r="CW378">
            <v>203.37299999999999</v>
          </cell>
          <cell r="CX378">
            <v>203.37299999999999</v>
          </cell>
          <cell r="CY378">
            <v>203.37299999999999</v>
          </cell>
          <cell r="CZ378">
            <v>203.37299999999999</v>
          </cell>
          <cell r="DA378">
            <v>203.37299999999999</v>
          </cell>
          <cell r="DC378">
            <v>202.673</v>
          </cell>
          <cell r="DD378">
            <v>202.96700000000001</v>
          </cell>
          <cell r="DE378">
            <v>203.16300000000001</v>
          </cell>
          <cell r="DF378">
            <v>203.37299999999999</v>
          </cell>
          <cell r="DG378">
            <v>203.04399999999998</v>
          </cell>
          <cell r="DI378">
            <v>201.53800000000001</v>
          </cell>
          <cell r="DJ378">
            <v>201.142</v>
          </cell>
          <cell r="DK378">
            <v>201.142</v>
          </cell>
          <cell r="DL378">
            <v>201.578</v>
          </cell>
          <cell r="DM378">
            <v>201.35</v>
          </cell>
          <cell r="DO378">
            <v>204.756</v>
          </cell>
          <cell r="DP378">
            <v>204.76400000000001</v>
          </cell>
          <cell r="DQ378">
            <v>204.756</v>
          </cell>
          <cell r="DR378">
            <v>204.756</v>
          </cell>
          <cell r="DS378">
            <v>204.756</v>
          </cell>
          <cell r="DU378">
            <v>204.756</v>
          </cell>
          <cell r="DV378">
            <v>204.756</v>
          </cell>
          <cell r="DW378">
            <v>204.756</v>
          </cell>
          <cell r="DX378">
            <v>207.785</v>
          </cell>
          <cell r="DY378">
            <v>204.33099999999999</v>
          </cell>
          <cell r="EA378">
            <v>204.756</v>
          </cell>
          <cell r="EB378">
            <v>204.756</v>
          </cell>
          <cell r="EC378">
            <v>204.756</v>
          </cell>
          <cell r="ED378">
            <v>204.756</v>
          </cell>
          <cell r="EE378">
            <v>204.756</v>
          </cell>
        </row>
        <row r="379">
          <cell r="AI379">
            <v>1.3570402848080856</v>
          </cell>
          <cell r="AJ379">
            <v>1.7828717938742051</v>
          </cell>
          <cell r="AK379">
            <v>1.8434094106434529</v>
          </cell>
          <cell r="AL379">
            <v>1.8724371571676901</v>
          </cell>
          <cell r="AP379">
            <v>1.1416605483583264</v>
          </cell>
          <cell r="AQ379">
            <v>1.160998212631944</v>
          </cell>
          <cell r="AR379">
            <v>1.1585421420536972</v>
          </cell>
          <cell r="AS379">
            <v>4.2301842456539696</v>
          </cell>
          <cell r="AV379">
            <v>0.46901592765921296</v>
          </cell>
          <cell r="AW379">
            <v>0.56425667716755312</v>
          </cell>
          <cell r="AX379">
            <v>0.55628239200931129</v>
          </cell>
          <cell r="AY379">
            <v>1.7549265036221993</v>
          </cell>
        </row>
        <row r="380">
          <cell r="AI380">
            <v>1.3160686189912016</v>
          </cell>
          <cell r="AJ380">
            <v>1.7419001280573212</v>
          </cell>
          <cell r="AK380">
            <v>1.8024377448265689</v>
          </cell>
          <cell r="AL380">
            <v>1.8314654913508062</v>
          </cell>
          <cell r="AP380">
            <v>1.1006888825414425</v>
          </cell>
          <cell r="AQ380">
            <v>1.1200265468150601</v>
          </cell>
          <cell r="AR380">
            <v>1.1175704762368133</v>
          </cell>
          <cell r="AS380">
            <v>4.0662975823864338</v>
          </cell>
          <cell r="AV380">
            <v>0.42804426184232902</v>
          </cell>
          <cell r="AW380">
            <v>0.52328501135066918</v>
          </cell>
          <cell r="AX380">
            <v>0.51531072619242735</v>
          </cell>
          <cell r="AY380">
            <v>1.5910398403546635</v>
          </cell>
          <cell r="BB380">
            <v>0.77868852459016391</v>
          </cell>
          <cell r="BC380">
            <v>0.44175847197110807</v>
          </cell>
          <cell r="BD380">
            <v>2.2762036564935539E-2</v>
          </cell>
          <cell r="BE380">
            <v>1.8496316412905707</v>
          </cell>
          <cell r="BH380">
            <v>1.2528837777378927</v>
          </cell>
          <cell r="BI380">
            <v>0.90705004648631482</v>
          </cell>
          <cell r="BJ380">
            <v>0.88075169647379881</v>
          </cell>
          <cell r="BK380">
            <v>4.0824722703660434</v>
          </cell>
          <cell r="BN380">
            <v>0.81705097392476089</v>
          </cell>
          <cell r="BO380">
            <v>1.1782326510234646</v>
          </cell>
          <cell r="BP380">
            <v>0.8669345735314038</v>
          </cell>
          <cell r="BQ380">
            <v>3.373063607407357</v>
          </cell>
          <cell r="BT380">
            <v>0.34591670192830809</v>
          </cell>
          <cell r="BU380">
            <v>0.55308065927214589</v>
          </cell>
          <cell r="BV380">
            <v>0.38067033375903792</v>
          </cell>
          <cell r="BW380">
            <v>1.708096637714736</v>
          </cell>
          <cell r="BZ380">
            <v>0.24431280098329608</v>
          </cell>
          <cell r="CA380">
            <v>0.58181708275403499</v>
          </cell>
          <cell r="CB380">
            <v>0.67752725221140864</v>
          </cell>
          <cell r="CC380">
            <v>1.722783050232727</v>
          </cell>
          <cell r="CF380">
            <v>0.44486241446602093</v>
          </cell>
          <cell r="CG380">
            <v>0.54445832263770044</v>
          </cell>
          <cell r="CH380">
            <v>0.43467649624583377</v>
          </cell>
          <cell r="CI380">
            <v>2.0708349436853353</v>
          </cell>
          <cell r="CL380">
            <v>1.1532560975609756</v>
          </cell>
          <cell r="CM380">
            <v>1.2898039215686274</v>
          </cell>
          <cell r="CN380">
            <v>1.1921576354679801</v>
          </cell>
          <cell r="CO380">
            <v>4.634028000935202</v>
          </cell>
          <cell r="CR380">
            <v>0.58046049749306328</v>
          </cell>
          <cell r="CS380">
            <v>0.60290382538122422</v>
          </cell>
          <cell r="CT380">
            <v>0.64810080348251442</v>
          </cell>
          <cell r="CU380">
            <v>2.4459986030700964</v>
          </cell>
          <cell r="CX380">
            <v>0.89097372807599795</v>
          </cell>
          <cell r="CY380">
            <v>0.42434344775363581</v>
          </cell>
          <cell r="CZ380">
            <v>0.50203320991478706</v>
          </cell>
          <cell r="DA380">
            <v>2.6896392343133053</v>
          </cell>
          <cell r="DD380">
            <v>0.4537683465785079</v>
          </cell>
          <cell r="DE380">
            <v>0.52814734966504728</v>
          </cell>
          <cell r="DF380">
            <v>0.41942637419913165</v>
          </cell>
          <cell r="DG380">
            <v>1.8286676779417284</v>
          </cell>
        </row>
        <row r="382">
          <cell r="D382">
            <v>11.111354969558082</v>
          </cell>
          <cell r="E382">
            <v>7.4195781703060728</v>
          </cell>
          <cell r="F382">
            <v>12.805755004567585</v>
          </cell>
          <cell r="G382">
            <v>10.089132457468377</v>
          </cell>
          <cell r="H382">
            <v>7.050514310454453</v>
          </cell>
          <cell r="J382">
            <v>5.7850858098956808</v>
          </cell>
          <cell r="K382">
            <v>7.9009433962264159</v>
          </cell>
          <cell r="L382">
            <v>6.4633246022727278</v>
          </cell>
          <cell r="M382">
            <v>3.6925530113636369</v>
          </cell>
          <cell r="N382">
            <v>3.8949332386363635</v>
          </cell>
          <cell r="P382">
            <v>5.4487640171774263</v>
          </cell>
          <cell r="Q382">
            <v>8.3667473168917788</v>
          </cell>
          <cell r="R382">
            <v>5.0448548027728064</v>
          </cell>
          <cell r="S382">
            <v>5.0839147772811524</v>
          </cell>
          <cell r="T382">
            <v>4.3047122791119188</v>
          </cell>
          <cell r="U382">
            <v>3.4961722198688281</v>
          </cell>
          <cell r="V382">
            <v>4.1524453413068976</v>
          </cell>
          <cell r="W382">
            <v>4.7887740969309647</v>
          </cell>
          <cell r="X382">
            <v>4.503044011839159</v>
          </cell>
          <cell r="Y382">
            <v>4.1301791215735868</v>
          </cell>
          <cell r="Z382">
            <v>1.7891801735428947</v>
          </cell>
          <cell r="AI382">
            <v>2.8445393743266232</v>
          </cell>
          <cell r="AJ382">
            <v>3.2703708833927423</v>
          </cell>
          <cell r="AK382">
            <v>3.3309085001619905</v>
          </cell>
          <cell r="AL382">
            <v>3.3599362466862277</v>
          </cell>
          <cell r="AM382">
            <v>12.805755004567585</v>
          </cell>
          <cell r="AO382">
            <v>2.2337203955636036</v>
          </cell>
          <cell r="AP382">
            <v>2.6063976013119285</v>
          </cell>
          <cell r="AQ382">
            <v>2.6257352655855462</v>
          </cell>
          <cell r="AR382">
            <v>2.6232791950072989</v>
          </cell>
          <cell r="AS382">
            <v>10.089132457468377</v>
          </cell>
          <cell r="AU382">
            <v>1.1623487083302984</v>
          </cell>
          <cell r="AV382">
            <v>1.9018861294219052</v>
          </cell>
          <cell r="AW382">
            <v>1.9971268789302454</v>
          </cell>
          <cell r="AX382">
            <v>1.9891525937720036</v>
          </cell>
          <cell r="AY382">
            <v>7.050514310454453</v>
          </cell>
          <cell r="BA382">
            <v>1.5548128525116385</v>
          </cell>
          <cell r="BB382">
            <v>1.766848816029144</v>
          </cell>
          <cell r="BC382">
            <v>1.4436849032457861</v>
          </cell>
          <cell r="BD382">
            <v>1.0197392381091122</v>
          </cell>
          <cell r="BE382">
            <v>5.7850858098956808</v>
          </cell>
          <cell r="BG382">
            <v>1.8999799327962155</v>
          </cell>
          <cell r="BH382">
            <v>2.1240363695262947</v>
          </cell>
          <cell r="BI382">
            <v>1.7868885915780404</v>
          </cell>
          <cell r="BJ382">
            <v>2.0900739740155432</v>
          </cell>
          <cell r="BK382">
            <v>7.9009433962264159</v>
          </cell>
          <cell r="BM382">
            <v>1.290186337902115</v>
          </cell>
          <cell r="BN382">
            <v>1.5863358909123819</v>
          </cell>
          <cell r="BO382">
            <v>1.9470793809286069</v>
          </cell>
          <cell r="BP382">
            <v>1.6525940307942386</v>
          </cell>
          <cell r="BQ382">
            <v>6.4761956405373429</v>
          </cell>
          <cell r="BS382">
            <v>1.1739607890547867</v>
          </cell>
          <cell r="BT382">
            <v>1.0612242841886801</v>
          </cell>
          <cell r="BU382">
            <v>1.2670575103325523</v>
          </cell>
          <cell r="BV382">
            <v>1.0946471848194443</v>
          </cell>
          <cell r="BW382">
            <v>4.5968897683954637</v>
          </cell>
          <cell r="BY382">
            <v>1.0301436660017329</v>
          </cell>
          <cell r="BZ382">
            <v>1.0251062886618711</v>
          </cell>
          <cell r="CA382">
            <v>1.3071994196941306</v>
          </cell>
          <cell r="CB382">
            <v>1.4633581172298455</v>
          </cell>
          <cell r="CC382">
            <v>4.8258074915875806</v>
          </cell>
          <cell r="CE382">
            <v>1.3986225686823583</v>
          </cell>
          <cell r="CF382">
            <v>1.1961999465491422</v>
          </cell>
          <cell r="CG382">
            <v>1.2957958547208217</v>
          </cell>
          <cell r="CH382">
            <v>1.261652034914504</v>
          </cell>
          <cell r="CI382">
            <v>5.152270404866826</v>
          </cell>
        </row>
        <row r="383">
          <cell r="CM383">
            <v>3.4418703654672211</v>
          </cell>
          <cell r="CX383">
            <v>0.700973728075998</v>
          </cell>
          <cell r="CY383">
            <v>0.42434344775363581</v>
          </cell>
          <cell r="CZ383">
            <v>0.50203320991478706</v>
          </cell>
          <cell r="DA383">
            <v>2.2796392343133052</v>
          </cell>
        </row>
        <row r="391">
          <cell r="AP391">
            <v>0</v>
          </cell>
          <cell r="AQ391">
            <v>0</v>
          </cell>
          <cell r="AR391">
            <v>0</v>
          </cell>
          <cell r="AS391">
            <v>0</v>
          </cell>
          <cell r="AV391">
            <v>0</v>
          </cell>
          <cell r="AW391">
            <v>0</v>
          </cell>
          <cell r="AX391">
            <v>0</v>
          </cell>
          <cell r="AY391">
            <v>0</v>
          </cell>
          <cell r="BB391">
            <v>0</v>
          </cell>
          <cell r="BC391">
            <v>0</v>
          </cell>
          <cell r="BD391">
            <v>0</v>
          </cell>
          <cell r="BE391">
            <v>0</v>
          </cell>
          <cell r="CB391" t="str">
            <v xml:space="preserve"> </v>
          </cell>
        </row>
        <row r="392">
          <cell r="AP392">
            <v>0</v>
          </cell>
          <cell r="AQ392">
            <v>0</v>
          </cell>
          <cell r="AR392">
            <v>0</v>
          </cell>
          <cell r="AS392">
            <v>0</v>
          </cell>
          <cell r="AV392">
            <v>0</v>
          </cell>
          <cell r="AW392">
            <v>0</v>
          </cell>
          <cell r="AX392">
            <v>0</v>
          </cell>
          <cell r="AY392">
            <v>0</v>
          </cell>
          <cell r="BB392">
            <v>0</v>
          </cell>
          <cell r="BC392">
            <v>0</v>
          </cell>
          <cell r="BD392">
            <v>0</v>
          </cell>
          <cell r="BE392">
            <v>0</v>
          </cell>
          <cell r="BZ392">
            <v>7.9615467658468983E-2</v>
          </cell>
          <cell r="CA392">
            <v>8.2556468258819626E-2</v>
          </cell>
          <cell r="CB392">
            <v>9.5020342209075528E-2</v>
          </cell>
          <cell r="CC392">
            <v>9.6683922234975295E-2</v>
          </cell>
          <cell r="CF392">
            <v>0.18421052631578946</v>
          </cell>
          <cell r="CG392">
            <v>0.22338204592901878</v>
          </cell>
          <cell r="CH392">
            <v>0.15390447308567096</v>
          </cell>
          <cell r="CI392">
            <v>0.14809160305343511</v>
          </cell>
          <cell r="CL392">
            <v>6.6089693154996063E-2</v>
          </cell>
          <cell r="CM392">
            <v>8.6383340311814966E-2</v>
          </cell>
          <cell r="CN392">
            <v>1.9008264462809916E-2</v>
          </cell>
          <cell r="CO392">
            <v>4.4135647378660783E-2</v>
          </cell>
          <cell r="CR392">
            <v>0.24371069182389929</v>
          </cell>
          <cell r="CS392">
            <v>0.2096244131455399</v>
          </cell>
          <cell r="CT392">
            <v>0.3133242692046227</v>
          </cell>
          <cell r="CU392">
            <v>0.27384379556585781</v>
          </cell>
          <cell r="CX392">
            <v>0.25464037122969835</v>
          </cell>
          <cell r="CY392">
            <v>0.20604370896663379</v>
          </cell>
          <cell r="CZ392">
            <v>0.22131689172626226</v>
          </cell>
          <cell r="DA392">
            <v>0.23724515436752103</v>
          </cell>
          <cell r="DD392">
            <v>0.1809623430962343</v>
          </cell>
          <cell r="DE392">
            <v>0.15920345590559479</v>
          </cell>
          <cell r="DF392">
            <v>0.21076090417064622</v>
          </cell>
          <cell r="DG392">
            <v>0.18303631608746054</v>
          </cell>
        </row>
        <row r="393">
          <cell r="AP393">
            <v>0</v>
          </cell>
          <cell r="AQ393">
            <v>0</v>
          </cell>
          <cell r="AR393">
            <v>0</v>
          </cell>
          <cell r="AS393">
            <v>0</v>
          </cell>
          <cell r="AV393">
            <v>0</v>
          </cell>
          <cell r="AW393">
            <v>0</v>
          </cell>
          <cell r="AX393">
            <v>0</v>
          </cell>
          <cell r="AY393">
            <v>0</v>
          </cell>
          <cell r="BB393">
            <v>0</v>
          </cell>
          <cell r="BC393">
            <v>0</v>
          </cell>
          <cell r="BD393">
            <v>0</v>
          </cell>
          <cell r="BE393">
            <v>0</v>
          </cell>
          <cell r="BZ393">
            <v>8.7875675264399308E-2</v>
          </cell>
          <cell r="CA393">
            <v>0.13416214741294044</v>
          </cell>
          <cell r="CB393">
            <v>0.14203940144647412</v>
          </cell>
          <cell r="CC393">
            <v>0.11030253241679346</v>
          </cell>
          <cell r="CF393">
            <v>0.51938599185004242</v>
          </cell>
          <cell r="CG393">
            <v>0.5520199789485849</v>
          </cell>
          <cell r="CH393">
            <v>0.56707506928354634</v>
          </cell>
          <cell r="CI393">
            <v>0.53681805181747067</v>
          </cell>
          <cell r="CL393">
            <v>0.40425138784217979</v>
          </cell>
          <cell r="CM393">
            <v>0.42140756249925604</v>
          </cell>
          <cell r="CN393">
            <v>0.42005560687670096</v>
          </cell>
          <cell r="CO393">
            <v>0.38869307317416674</v>
          </cell>
          <cell r="CR393">
            <v>0.13994955489614241</v>
          </cell>
          <cell r="CS393">
            <v>0.19031244064577396</v>
          </cell>
          <cell r="CT393">
            <v>0.25007240102816963</v>
          </cell>
          <cell r="CU393">
            <v>0.17578287511370286</v>
          </cell>
          <cell r="CX393">
            <v>0.11976896251089797</v>
          </cell>
          <cell r="CY393">
            <v>9.1093117408906882E-2</v>
          </cell>
          <cell r="CZ393">
            <v>8.5392765074270807E-2</v>
          </cell>
          <cell r="DA393">
            <v>0.10347622453285496</v>
          </cell>
          <cell r="DD393">
            <v>0.16370292887029289</v>
          </cell>
          <cell r="DE393">
            <v>0.15214413655041614</v>
          </cell>
          <cell r="DF393">
            <v>0.13254802080016989</v>
          </cell>
          <cell r="DG393">
            <v>0.15701922299210055</v>
          </cell>
        </row>
        <row r="394">
          <cell r="AP394">
            <v>0</v>
          </cell>
          <cell r="AQ394">
            <v>0</v>
          </cell>
          <cell r="AR394">
            <v>0</v>
          </cell>
          <cell r="AS394">
            <v>0</v>
          </cell>
          <cell r="AV394">
            <v>0</v>
          </cell>
          <cell r="AW394">
            <v>0</v>
          </cell>
          <cell r="AX394">
            <v>0</v>
          </cell>
          <cell r="AY394">
            <v>0</v>
          </cell>
          <cell r="BB394">
            <v>0</v>
          </cell>
          <cell r="BC394">
            <v>0</v>
          </cell>
          <cell r="BD394">
            <v>0</v>
          </cell>
          <cell r="BE394">
            <v>0</v>
          </cell>
          <cell r="BZ394">
            <v>7.5525336303156415E-2</v>
          </cell>
          <cell r="CA394">
            <v>0.15327633740844915</v>
          </cell>
          <cell r="CB394">
            <v>0.12948589619468009</v>
          </cell>
          <cell r="CC394">
            <v>0.11407553866275322</v>
          </cell>
          <cell r="CF394">
            <v>1</v>
          </cell>
          <cell r="CG394">
            <v>1</v>
          </cell>
          <cell r="CH394">
            <v>1</v>
          </cell>
          <cell r="CI394">
            <v>1</v>
          </cell>
          <cell r="CL394">
            <v>1</v>
          </cell>
          <cell r="CM394">
            <v>1</v>
          </cell>
          <cell r="CN394">
            <v>1</v>
          </cell>
          <cell r="CO394">
            <v>0.80694650966523318</v>
          </cell>
          <cell r="CR394">
            <v>7.8859060402684492E-2</v>
          </cell>
          <cell r="CS394">
            <v>7.8859060402684492E-2</v>
          </cell>
          <cell r="CT394">
            <v>7.8859060402684505E-2</v>
          </cell>
          <cell r="CU394">
            <v>7.7528902692671056E-2</v>
          </cell>
          <cell r="CX394">
            <v>5.3886010362694331E-2</v>
          </cell>
          <cell r="CY394">
            <v>5.0050556117290215E-2</v>
          </cell>
          <cell r="CZ394">
            <v>5.0050556117290201E-2</v>
          </cell>
          <cell r="DA394">
            <v>5.8956456273648913E-2</v>
          </cell>
          <cell r="DD394">
            <v>1.0251046025104614E-2</v>
          </cell>
          <cell r="DE394">
            <v>1.5277631440311874E-2</v>
          </cell>
          <cell r="DF394">
            <v>1.7722593653825735E-2</v>
          </cell>
          <cell r="DG394">
            <v>1.4370062818473478E-2</v>
          </cell>
        </row>
        <row r="395">
          <cell r="AP395">
            <v>0</v>
          </cell>
          <cell r="AQ395">
            <v>0</v>
          </cell>
          <cell r="AR395">
            <v>0</v>
          </cell>
          <cell r="AS395">
            <v>0</v>
          </cell>
          <cell r="AV395">
            <v>0</v>
          </cell>
          <cell r="AW395">
            <v>0</v>
          </cell>
          <cell r="AX395">
            <v>0</v>
          </cell>
          <cell r="AY395">
            <v>0</v>
          </cell>
          <cell r="BB395">
            <v>0</v>
          </cell>
          <cell r="BC395">
            <v>0</v>
          </cell>
          <cell r="BD395">
            <v>0</v>
          </cell>
          <cell r="BE395">
            <v>0</v>
          </cell>
          <cell r="CF395">
            <v>0.88</v>
          </cell>
          <cell r="CG395">
            <v>0.88</v>
          </cell>
          <cell r="CH395">
            <v>0.88</v>
          </cell>
          <cell r="CI395">
            <v>0.87999999999999989</v>
          </cell>
          <cell r="CL395">
            <v>0.88</v>
          </cell>
          <cell r="CM395">
            <v>0.88</v>
          </cell>
          <cell r="CN395">
            <v>0.88</v>
          </cell>
          <cell r="CO395">
            <v>0.88165160642570284</v>
          </cell>
          <cell r="CR395">
            <v>0.88210526315789473</v>
          </cell>
          <cell r="CS395">
            <v>0.88755020080321279</v>
          </cell>
          <cell r="CT395">
            <v>0.8875502008032129</v>
          </cell>
          <cell r="CU395">
            <v>0.91900125952184886</v>
          </cell>
          <cell r="CX395">
            <v>1.1929078014184396</v>
          </cell>
          <cell r="CY395">
            <v>1</v>
          </cell>
          <cell r="CZ395">
            <v>1</v>
          </cell>
          <cell r="DA395">
            <v>0.78998505231689087</v>
          </cell>
          <cell r="DD395">
            <v>0.13451882845188287</v>
          </cell>
          <cell r="DE395">
            <v>0.12896428195132231</v>
          </cell>
          <cell r="DF395">
            <v>0.11333970073225087</v>
          </cell>
          <cell r="DG395">
            <v>0.12876439028335715</v>
          </cell>
        </row>
        <row r="399">
          <cell r="AP399">
            <v>4.4399520814615179E-2</v>
          </cell>
          <cell r="AQ399">
            <v>4.4399520814615179E-2</v>
          </cell>
          <cell r="AR399">
            <v>4.4399520814615179E-2</v>
          </cell>
          <cell r="AS399">
            <v>4.4399520814615179E-2</v>
          </cell>
          <cell r="AV399">
            <v>4.4399520814615179E-2</v>
          </cell>
          <cell r="AW399">
            <v>4.4399520814615179E-2</v>
          </cell>
          <cell r="AX399">
            <v>4.4399520814615179E-2</v>
          </cell>
          <cell r="AY399">
            <v>4.4399520814615186E-2</v>
          </cell>
          <cell r="BB399">
            <v>4.4399520814615172E-2</v>
          </cell>
          <cell r="BC399">
            <v>4.4399520814615179E-2</v>
          </cell>
          <cell r="BD399">
            <v>4.4399520814615179E-2</v>
          </cell>
          <cell r="BE399">
            <v>4.4399520814615172E-2</v>
          </cell>
          <cell r="BH399">
            <v>4.4399520814615165E-2</v>
          </cell>
          <cell r="BI399">
            <v>4.4399520814615165E-2</v>
          </cell>
          <cell r="BJ399">
            <v>4.4399520814615172E-2</v>
          </cell>
          <cell r="BK399">
            <v>4.4399520814615172E-2</v>
          </cell>
          <cell r="BN399">
            <v>4.4399520814615165E-2</v>
          </cell>
          <cell r="BO399">
            <v>4.4399520814615165E-2</v>
          </cell>
          <cell r="BP399">
            <v>4.4399520814615165E-2</v>
          </cell>
          <cell r="BQ399">
            <v>4.4399520814615158E-2</v>
          </cell>
          <cell r="BT399">
            <v>4.4399520814615165E-2</v>
          </cell>
          <cell r="BU399">
            <v>4.4399520814615165E-2</v>
          </cell>
          <cell r="BV399">
            <v>4.4399520814615165E-2</v>
          </cell>
          <cell r="BW399">
            <v>4.5798477783299131E-2</v>
          </cell>
          <cell r="BZ399">
            <v>4.4399520814615165E-2</v>
          </cell>
          <cell r="CA399">
            <v>4.4399520814615165E-2</v>
          </cell>
          <cell r="CB399">
            <v>4.4399520814615165E-2</v>
          </cell>
          <cell r="CC399">
            <v>5.036537296689577E-2</v>
          </cell>
          <cell r="CF399">
            <v>4.4399520814615158E-2</v>
          </cell>
          <cell r="CG399">
            <v>4.4399520814615158E-2</v>
          </cell>
          <cell r="CH399">
            <v>4.4399520814615158E-2</v>
          </cell>
          <cell r="CI399">
            <v>4.4399520814615158E-2</v>
          </cell>
          <cell r="CL399">
            <v>4.4399520814615158E-2</v>
          </cell>
          <cell r="CM399">
            <v>4.4399520814615158E-2</v>
          </cell>
          <cell r="CN399">
            <v>4.4399520814615158E-2</v>
          </cell>
          <cell r="CO399">
            <v>4.4399520814615158E-2</v>
          </cell>
          <cell r="CR399">
            <v>4.4399520814615158E-2</v>
          </cell>
          <cell r="CS399">
            <v>4.4399520814615158E-2</v>
          </cell>
          <cell r="CT399">
            <v>4.4399520814615158E-2</v>
          </cell>
          <cell r="CU399">
            <v>4.4893685781466533E-2</v>
          </cell>
          <cell r="CX399">
            <v>5.1126947298641041E-2</v>
          </cell>
          <cell r="CY399">
            <v>5.6389963126180408E-2</v>
          </cell>
          <cell r="CZ399">
            <v>5.6389963126180408E-2</v>
          </cell>
          <cell r="DA399">
            <v>5.4947234071526907E-2</v>
          </cell>
          <cell r="DD399">
            <v>5.6380753138075314E-2</v>
          </cell>
          <cell r="DE399">
            <v>5.9213992203139817E-2</v>
          </cell>
          <cell r="DF399">
            <v>6.0490289716650748E-2</v>
          </cell>
          <cell r="DG399">
            <v>5.9933676633145506E-2</v>
          </cell>
        </row>
        <row r="400">
          <cell r="AP400">
            <v>6.8644906033630076E-2</v>
          </cell>
          <cell r="AQ400">
            <v>6.8644906033630076E-2</v>
          </cell>
          <cell r="AR400">
            <v>6.8644906033630076E-2</v>
          </cell>
          <cell r="AS400">
            <v>6.8644906033630063E-2</v>
          </cell>
          <cell r="AV400">
            <v>6.8644906033630076E-2</v>
          </cell>
          <cell r="AW400">
            <v>6.8644906033630076E-2</v>
          </cell>
          <cell r="AX400">
            <v>6.8644906033630076E-2</v>
          </cell>
          <cell r="AY400">
            <v>6.8644906033630076E-2</v>
          </cell>
          <cell r="BB400">
            <v>6.8644906033630076E-2</v>
          </cell>
          <cell r="BC400">
            <v>6.8644906033630076E-2</v>
          </cell>
          <cell r="BD400">
            <v>6.8644906033630076E-2</v>
          </cell>
          <cell r="BE400">
            <v>6.8644906033630076E-2</v>
          </cell>
          <cell r="BH400">
            <v>6.8644906033630076E-2</v>
          </cell>
          <cell r="BI400">
            <v>6.8644906033630076E-2</v>
          </cell>
          <cell r="BJ400">
            <v>6.8644906033630076E-2</v>
          </cell>
          <cell r="BK400">
            <v>6.8644906033630076E-2</v>
          </cell>
          <cell r="BN400">
            <v>6.8644906033630076E-2</v>
          </cell>
          <cell r="BO400">
            <v>6.8644906033630076E-2</v>
          </cell>
          <cell r="BP400">
            <v>6.8644906033630076E-2</v>
          </cell>
          <cell r="BQ400">
            <v>6.8644906033630076E-2</v>
          </cell>
          <cell r="BT400">
            <v>6.8644906033630076E-2</v>
          </cell>
          <cell r="BU400">
            <v>6.8644906033630076E-2</v>
          </cell>
          <cell r="BV400">
            <v>6.8644906033630076E-2</v>
          </cell>
          <cell r="BW400">
            <v>6.8772262074508803E-2</v>
          </cell>
          <cell r="BZ400">
            <v>6.8644906033630076E-2</v>
          </cell>
          <cell r="CA400">
            <v>6.8644906033630076E-2</v>
          </cell>
          <cell r="CB400">
            <v>6.8644906033630076E-2</v>
          </cell>
          <cell r="CC400">
            <v>6.864490603363009E-2</v>
          </cell>
          <cell r="CF400">
            <v>6.8644906033630076E-2</v>
          </cell>
          <cell r="CG400">
            <v>6.8644906033630076E-2</v>
          </cell>
          <cell r="CH400">
            <v>6.8644906033630076E-2</v>
          </cell>
          <cell r="CI400">
            <v>6.864490603363009E-2</v>
          </cell>
          <cell r="CL400">
            <v>6.8644906033630076E-2</v>
          </cell>
          <cell r="CM400">
            <v>6.8644906033630076E-2</v>
          </cell>
          <cell r="CN400">
            <v>6.8644906033630076E-2</v>
          </cell>
          <cell r="CO400">
            <v>6.8644906033630076E-2</v>
          </cell>
          <cell r="CR400">
            <v>6.8644906033630076E-2</v>
          </cell>
          <cell r="CS400">
            <v>6.8644906033630076E-2</v>
          </cell>
          <cell r="CT400">
            <v>6.8644906033630076E-2</v>
          </cell>
          <cell r="CU400">
            <v>6.9414126738543816E-2</v>
          </cell>
          <cell r="CX400">
            <v>7.5305143853530945E-2</v>
          </cell>
          <cell r="CY400">
            <v>8.0859199280251912E-2</v>
          </cell>
          <cell r="CZ400">
            <v>8.0859199280251912E-2</v>
          </cell>
          <cell r="DA400">
            <v>7.8612887778052767E-2</v>
          </cell>
          <cell r="DD400">
            <v>8.0998080614203466E-2</v>
          </cell>
          <cell r="DE400">
            <v>7.834370139968895E-2</v>
          </cell>
          <cell r="DF400">
            <v>8.3989501312335957E-2</v>
          </cell>
          <cell r="DG400">
            <v>8.0171121960651626E-2</v>
          </cell>
        </row>
        <row r="401">
          <cell r="AP401">
            <v>5.3691275167785227E-2</v>
          </cell>
          <cell r="AQ401">
            <v>5.3691275167785227E-2</v>
          </cell>
          <cell r="AR401">
            <v>5.3691275167785227E-2</v>
          </cell>
          <cell r="AS401">
            <v>5.3691275167785227E-2</v>
          </cell>
          <cell r="AV401">
            <v>5.3691275167785227E-2</v>
          </cell>
          <cell r="AW401">
            <v>5.3691275167785227E-2</v>
          </cell>
          <cell r="AX401">
            <v>5.3691275167785227E-2</v>
          </cell>
          <cell r="AY401">
            <v>5.3691275167785227E-2</v>
          </cell>
          <cell r="BB401">
            <v>5.3691275167785234E-2</v>
          </cell>
          <cell r="BC401">
            <v>5.3691275167785227E-2</v>
          </cell>
          <cell r="BD401">
            <v>5.3691275167785227E-2</v>
          </cell>
          <cell r="BE401">
            <v>5.3691275167785227E-2</v>
          </cell>
          <cell r="BH401">
            <v>5.3691275167785248E-2</v>
          </cell>
          <cell r="BI401">
            <v>5.3691275167785241E-2</v>
          </cell>
          <cell r="BJ401">
            <v>5.3691275167785241E-2</v>
          </cell>
          <cell r="BK401">
            <v>5.3691275167785234E-2</v>
          </cell>
          <cell r="BN401">
            <v>5.3691275167785241E-2</v>
          </cell>
          <cell r="BO401">
            <v>5.3691275167785248E-2</v>
          </cell>
          <cell r="BP401">
            <v>5.3691275167785248E-2</v>
          </cell>
          <cell r="BQ401">
            <v>5.3691275167785241E-2</v>
          </cell>
          <cell r="BT401">
            <v>5.3691275167785241E-2</v>
          </cell>
          <cell r="BU401">
            <v>5.3691275167785241E-2</v>
          </cell>
          <cell r="BV401">
            <v>5.3691275167785241E-2</v>
          </cell>
          <cell r="BW401">
            <v>5.3691275167785234E-2</v>
          </cell>
          <cell r="BZ401">
            <v>5.3691275167785241E-2</v>
          </cell>
          <cell r="CA401">
            <v>5.3691275167785241E-2</v>
          </cell>
          <cell r="CB401">
            <v>5.3691275167785241E-2</v>
          </cell>
          <cell r="CC401">
            <v>5.3691275167785248E-2</v>
          </cell>
          <cell r="CF401">
            <v>5.3691275167785241E-2</v>
          </cell>
          <cell r="CG401">
            <v>5.3691275167785241E-2</v>
          </cell>
          <cell r="CH401">
            <v>5.3691275167785241E-2</v>
          </cell>
          <cell r="CI401">
            <v>5.3691275167785241E-2</v>
          </cell>
          <cell r="CL401">
            <v>5.3691275167785241E-2</v>
          </cell>
          <cell r="CM401">
            <v>5.3691275167785241E-2</v>
          </cell>
          <cell r="CN401">
            <v>5.3691275167785241E-2</v>
          </cell>
          <cell r="CO401">
            <v>5.3691275167785234E-2</v>
          </cell>
          <cell r="CR401">
            <v>5.3691275167785234E-2</v>
          </cell>
          <cell r="CS401">
            <v>5.3691275167785234E-2</v>
          </cell>
          <cell r="CT401">
            <v>5.3691275167785234E-2</v>
          </cell>
          <cell r="CU401">
            <v>5.4059053916806835E-2</v>
          </cell>
          <cell r="CX401">
            <v>5.8031088082901548E-2</v>
          </cell>
          <cell r="CY401">
            <v>6.2184024266936297E-2</v>
          </cell>
          <cell r="CZ401">
            <v>6.2184024266936297E-2</v>
          </cell>
          <cell r="DA401">
            <v>6.7829557159282433E-2</v>
          </cell>
          <cell r="DD401">
            <v>8.4175084175084181E-2</v>
          </cell>
          <cell r="DE401">
            <v>6.8508287292817688E-2</v>
          </cell>
          <cell r="DF401">
            <v>5.6383970177073625E-2</v>
          </cell>
          <cell r="DG401">
            <v>7.1997682167173699E-2</v>
          </cell>
        </row>
        <row r="402">
          <cell r="AP402">
            <v>0</v>
          </cell>
          <cell r="AQ402">
            <v>0</v>
          </cell>
          <cell r="AR402">
            <v>0</v>
          </cell>
          <cell r="AS402">
            <v>0</v>
          </cell>
          <cell r="AV402">
            <v>0</v>
          </cell>
          <cell r="AW402">
            <v>0</v>
          </cell>
          <cell r="AX402">
            <v>0</v>
          </cell>
          <cell r="AY402">
            <v>0</v>
          </cell>
          <cell r="BB402">
            <v>0</v>
          </cell>
          <cell r="BC402">
            <v>0</v>
          </cell>
          <cell r="BD402">
            <v>0</v>
          </cell>
          <cell r="BE402">
            <v>0</v>
          </cell>
          <cell r="BH402">
            <v>0</v>
          </cell>
          <cell r="BI402">
            <v>0</v>
          </cell>
          <cell r="BJ402">
            <v>0</v>
          </cell>
          <cell r="BK402">
            <v>0</v>
          </cell>
          <cell r="BN402">
            <v>0</v>
          </cell>
          <cell r="BO402">
            <v>0</v>
          </cell>
          <cell r="BP402">
            <v>0</v>
          </cell>
          <cell r="BQ402">
            <v>0</v>
          </cell>
          <cell r="BT402">
            <v>0</v>
          </cell>
          <cell r="BU402">
            <v>0</v>
          </cell>
          <cell r="BV402">
            <v>0</v>
          </cell>
          <cell r="BW402">
            <v>0</v>
          </cell>
          <cell r="BZ402">
            <v>0</v>
          </cell>
          <cell r="CA402">
            <v>0</v>
          </cell>
          <cell r="CB402">
            <v>0</v>
          </cell>
          <cell r="CC402">
            <v>0</v>
          </cell>
          <cell r="CF402">
            <v>1.9649122807017545E-2</v>
          </cell>
          <cell r="CG402">
            <v>2.1823242867084206E-2</v>
          </cell>
          <cell r="CH402">
            <v>2.3775587566338137E-2</v>
          </cell>
          <cell r="CI402">
            <v>2.2335877862595423E-2</v>
          </cell>
          <cell r="CL402">
            <v>2.2029897718332025E-2</v>
          </cell>
          <cell r="CM402">
            <v>2.155119332036157E-2</v>
          </cell>
          <cell r="CN402">
            <v>2.3140495867768597E-2</v>
          </cell>
          <cell r="CO402">
            <v>2.1645858296934793E-2</v>
          </cell>
          <cell r="CR402">
            <v>1.9916142557651995E-2</v>
          </cell>
          <cell r="CS402">
            <v>2.1821596244131457E-2</v>
          </cell>
          <cell r="CT402">
            <v>1.8653976886471788E-2</v>
          </cell>
          <cell r="CU402">
            <v>2.1502972295958427E-2</v>
          </cell>
          <cell r="CX402">
            <v>4.2426251242956584E-2</v>
          </cell>
          <cell r="CY402">
            <v>3.8312797913481425E-2</v>
          </cell>
          <cell r="CZ402">
            <v>3.5965067432854846E-2</v>
          </cell>
          <cell r="DA402">
            <v>4.0244201898924171E-2</v>
          </cell>
          <cell r="DD402">
            <v>7.5836820083682005E-2</v>
          </cell>
          <cell r="DE402">
            <v>6.4692866926562009E-2</v>
          </cell>
          <cell r="DF402">
            <v>7.6408787010506213E-2</v>
          </cell>
          <cell r="DG402">
            <v>6.9558653042517044E-2</v>
          </cell>
        </row>
        <row r="405">
          <cell r="AI405">
            <v>0.6</v>
          </cell>
          <cell r="AJ405">
            <v>0.6</v>
          </cell>
          <cell r="AK405">
            <v>0.6</v>
          </cell>
          <cell r="AL405">
            <v>0.63347107438016526</v>
          </cell>
          <cell r="AP405">
            <v>0.5665289256198347</v>
          </cell>
          <cell r="AQ405">
            <v>0.5665289256198347</v>
          </cell>
          <cell r="AR405">
            <v>0.6</v>
          </cell>
          <cell r="AS405">
            <v>0.56652892561983481</v>
          </cell>
          <cell r="AV405">
            <v>0.48388429752066114</v>
          </cell>
          <cell r="AW405">
            <v>0.48388429752066114</v>
          </cell>
          <cell r="AX405">
            <v>0.53305785123966942</v>
          </cell>
          <cell r="AY405">
            <v>0.48780991735537188</v>
          </cell>
          <cell r="BB405">
            <v>0.48496240601503759</v>
          </cell>
          <cell r="BC405">
            <v>0.39591836734693875</v>
          </cell>
          <cell r="BD405">
            <v>0.42148760330578511</v>
          </cell>
          <cell r="BE405">
            <v>0.4580078125</v>
          </cell>
          <cell r="BH405">
            <v>0.43956043956043955</v>
          </cell>
          <cell r="BI405">
            <v>0.73509933774834435</v>
          </cell>
          <cell r="BJ405">
            <v>0.48432055749128922</v>
          </cell>
          <cell r="BK405">
            <v>0.53327171903881698</v>
          </cell>
          <cell r="BN405">
            <v>0.8125</v>
          </cell>
          <cell r="BO405">
            <v>0.7831325301204819</v>
          </cell>
          <cell r="BP405">
            <v>0.88819875776397517</v>
          </cell>
          <cell r="BQ405">
            <v>0.81554878048780488</v>
          </cell>
          <cell r="BT405">
            <v>0.77124183006535951</v>
          </cell>
          <cell r="BU405">
            <v>0.6797385620915033</v>
          </cell>
          <cell r="BV405">
            <v>0.64804469273743015</v>
          </cell>
          <cell r="BW405">
            <v>0.76572327044025157</v>
          </cell>
        </row>
        <row r="406">
          <cell r="AI406">
            <v>3.7279157422245232E-2</v>
          </cell>
          <cell r="AJ406">
            <v>6.9684261910094566E-2</v>
          </cell>
          <cell r="AK406">
            <v>5.993999881002194E-2</v>
          </cell>
          <cell r="AL406">
            <v>4.2393195964255177E-2</v>
          </cell>
          <cell r="AP406">
            <v>6.2569599811217749E-2</v>
          </cell>
          <cell r="AQ406">
            <v>5.2686370774058626E-2</v>
          </cell>
          <cell r="AR406">
            <v>3.4871077689172802E-2</v>
          </cell>
          <cell r="AS406">
            <v>4.5259416415160451E-2</v>
          </cell>
          <cell r="AV406">
            <v>3.3885719131125668E-2</v>
          </cell>
          <cell r="AW406">
            <v>3.3237620490320544E-2</v>
          </cell>
          <cell r="AX406">
            <v>1.4610674440385647E-2</v>
          </cell>
          <cell r="AY406">
            <v>2.0435130327459878E-2</v>
          </cell>
          <cell r="BB406">
            <v>6.2929061784897031E-2</v>
          </cell>
          <cell r="BC406">
            <v>3.3928571428571426E-2</v>
          </cell>
          <cell r="BD406">
            <v>-4.7026279391424619E-2</v>
          </cell>
          <cell r="BE406">
            <v>1.055324592260953E-2</v>
          </cell>
          <cell r="BH406">
            <v>6.9574247144340601E-2</v>
          </cell>
          <cell r="BI406">
            <v>3.4246575342465752E-2</v>
          </cell>
          <cell r="BJ406">
            <v>1.1994949494949494E-2</v>
          </cell>
          <cell r="BK406">
            <v>4.9654576856649396E-2</v>
          </cell>
          <cell r="BN406">
            <v>0.12322946175637393</v>
          </cell>
          <cell r="BO406">
            <v>0.15108451757666416</v>
          </cell>
          <cell r="BP406">
            <v>7.5117370892018781E-2</v>
          </cell>
          <cell r="BQ406">
            <v>0.10604929051530994</v>
          </cell>
          <cell r="BT406">
            <v>4.5689655172413794E-2</v>
          </cell>
          <cell r="BU406">
            <v>6.5266316579144792E-2</v>
          </cell>
          <cell r="BV406">
            <v>3.8009049773755653E-2</v>
          </cell>
          <cell r="BW406">
            <v>4.6480446927374304E-2</v>
          </cell>
          <cell r="BZ406">
            <v>3.5215946843853818E-2</v>
          </cell>
          <cell r="CA406">
            <v>3.8156947444204461E-2</v>
          </cell>
          <cell r="CB406">
            <v>5.0620821394460364E-2</v>
          </cell>
          <cell r="CC406">
            <v>4.6318549268079531E-2</v>
          </cell>
          <cell r="CF406">
            <v>0.15862573099415206</v>
          </cell>
          <cell r="CG406">
            <v>0.14627696590118303</v>
          </cell>
          <cell r="CH406">
            <v>0.17134192570128887</v>
          </cell>
          <cell r="CI406">
            <v>0.15370229007633587</v>
          </cell>
          <cell r="CL406">
            <v>0.14791502753737215</v>
          </cell>
          <cell r="CM406">
            <v>0.15085835324253097</v>
          </cell>
          <cell r="CN406">
            <v>0.15123966942148762</v>
          </cell>
          <cell r="CO406">
            <v>0.16266604821357247</v>
          </cell>
          <cell r="CR406">
            <v>0.18194070080862534</v>
          </cell>
          <cell r="CS406">
            <v>0.19758118153364634</v>
          </cell>
          <cell r="CT406">
            <v>0.17539089055064583</v>
          </cell>
          <cell r="CU406">
            <v>0.1937429898680226</v>
          </cell>
          <cell r="CX406">
            <v>0.20036460059661912</v>
          </cell>
          <cell r="CY406">
            <v>0.14911412896843254</v>
          </cell>
          <cell r="CZ406">
            <v>0.21997932364884307</v>
          </cell>
          <cell r="DA406">
            <v>0.19372207054860574</v>
          </cell>
          <cell r="DD406">
            <v>0.13200836820083681</v>
          </cell>
          <cell r="DE406">
            <v>0.10862922768938997</v>
          </cell>
          <cell r="DF406">
            <v>0.18539743181576984</v>
          </cell>
          <cell r="DG406">
            <v>0.13890162033916581</v>
          </cell>
        </row>
        <row r="407">
          <cell r="AI407">
            <v>9.6984637037253685E-2</v>
          </cell>
          <cell r="AJ407">
            <v>0.11084146838495307</v>
          </cell>
          <cell r="AK407">
            <v>0.11978275713612994</v>
          </cell>
          <cell r="AL407">
            <v>0.12843861850582575</v>
          </cell>
          <cell r="AP407">
            <v>6.3271584307888484E-2</v>
          </cell>
          <cell r="AQ407">
            <v>7.3027089567733086E-2</v>
          </cell>
          <cell r="AR407">
            <v>8.2556411709220456E-2</v>
          </cell>
          <cell r="AS407">
            <v>6.8155612340439473E-2</v>
          </cell>
          <cell r="AV407">
            <v>2.5264045491634888E-2</v>
          </cell>
          <cell r="AW407">
            <v>3.4335474740759563E-2</v>
          </cell>
          <cell r="AX407">
            <v>4.2990540961022061E-2</v>
          </cell>
          <cell r="AY407">
            <v>3.3157922032869533E-2</v>
          </cell>
          <cell r="BB407">
            <v>6.6619915848527347E-2</v>
          </cell>
          <cell r="BC407">
            <v>4.3821839080459772E-2</v>
          </cell>
          <cell r="BD407">
            <v>4.2748091603053436E-2</v>
          </cell>
          <cell r="BE407">
            <v>6.7020335985853233E-2</v>
          </cell>
          <cell r="BH407">
            <v>0.15510471204188481</v>
          </cell>
          <cell r="BI407">
            <v>0.16300129366106081</v>
          </cell>
          <cell r="BJ407">
            <v>0.1553455404607206</v>
          </cell>
          <cell r="BK407">
            <v>0.15024827807144001</v>
          </cell>
          <cell r="BN407">
            <v>2.9545454545454545E-2</v>
          </cell>
          <cell r="BO407">
            <v>8.3798882681564241E-2</v>
          </cell>
          <cell r="BP407">
            <v>9.3056549749463133E-2</v>
          </cell>
          <cell r="BQ407">
            <v>6.4052152317880792E-2</v>
          </cell>
          <cell r="BT407">
            <v>3.6730945821854911E-2</v>
          </cell>
          <cell r="BU407">
            <v>6.2734082397003746E-2</v>
          </cell>
          <cell r="BV407">
            <v>3.2598274209012464E-2</v>
          </cell>
          <cell r="BW407">
            <v>4.4758812615955476E-2</v>
          </cell>
          <cell r="BZ407">
            <v>1.9230769230769232E-2</v>
          </cell>
          <cell r="CA407">
            <v>6.5517241379310351E-2</v>
          </cell>
          <cell r="CB407">
            <v>7.3394495412844041E-2</v>
          </cell>
          <cell r="CC407">
            <v>4.1657626383163379E-2</v>
          </cell>
          <cell r="CF407">
            <v>2.9142381348875937E-2</v>
          </cell>
          <cell r="CG407">
            <v>6.9911504424778767E-2</v>
          </cell>
          <cell r="CH407">
            <v>2.8181818181818183E-2</v>
          </cell>
          <cell r="CI407">
            <v>6.6049913941480201E-2</v>
          </cell>
          <cell r="CL407">
            <v>0.20387700534759359</v>
          </cell>
          <cell r="CM407">
            <v>0.23630858720411721</v>
          </cell>
          <cell r="CN407">
            <v>0.20471380471380471</v>
          </cell>
          <cell r="CO407">
            <v>0.2019024734976291</v>
          </cell>
          <cell r="CR407">
            <v>2.9772502472799209E-2</v>
          </cell>
          <cell r="CS407">
            <v>5.9838556505223163E-2</v>
          </cell>
          <cell r="CT407">
            <v>9.6255103709783671E-2</v>
          </cell>
          <cell r="CU407">
            <v>5.0761758758684376E-2</v>
          </cell>
          <cell r="CX407">
            <v>4.8387096774193533E-2</v>
          </cell>
          <cell r="CY407">
            <v>2.8115159694107003E-3</v>
          </cell>
          <cell r="CZ407">
            <v>-2.3764850202227558E-2</v>
          </cell>
          <cell r="DA407">
            <v>1.6973915913060099E-2</v>
          </cell>
          <cell r="DD407">
            <v>6.5067178502879075E-2</v>
          </cell>
          <cell r="DE407">
            <v>5.9486780715396564E-2</v>
          </cell>
          <cell r="DF407">
            <v>4.6466413920482237E-2</v>
          </cell>
          <cell r="DG407">
            <v>6.1512060714458416E-2</v>
          </cell>
        </row>
        <row r="408">
          <cell r="AI408">
            <v>0.17964071856287425</v>
          </cell>
          <cell r="AJ408">
            <v>0.16467065868263472</v>
          </cell>
          <cell r="AK408">
            <v>0.16467065868263472</v>
          </cell>
          <cell r="AL408">
            <v>0.16467065868263472</v>
          </cell>
          <cell r="AP408">
            <v>0.16467065868263472</v>
          </cell>
          <cell r="AQ408">
            <v>0.16467065868263472</v>
          </cell>
          <cell r="AR408">
            <v>0.16467065868263472</v>
          </cell>
          <cell r="AS408">
            <v>0.16841317365269462</v>
          </cell>
          <cell r="AV408">
            <v>0.16467065868263472</v>
          </cell>
          <cell r="AW408">
            <v>0.16467065868263472</v>
          </cell>
          <cell r="AX408">
            <v>0.16467065868263472</v>
          </cell>
          <cell r="AY408">
            <v>0.16841317365269462</v>
          </cell>
          <cell r="BB408">
            <v>0.16711590296495957</v>
          </cell>
          <cell r="BC408">
            <v>0.19132653061224489</v>
          </cell>
          <cell r="BD408">
            <v>0.15934065934065933</v>
          </cell>
          <cell r="BE408">
            <v>0.1806981519507187</v>
          </cell>
          <cell r="BH408">
            <v>0.18209876543209877</v>
          </cell>
          <cell r="BI408">
            <v>0.16129032258064516</v>
          </cell>
          <cell r="BJ408">
            <v>0.17972350230414746</v>
          </cell>
          <cell r="BK408">
            <v>0.17356572258533043</v>
          </cell>
          <cell r="BN408">
            <v>0.14331210191082802</v>
          </cell>
          <cell r="BO408">
            <v>0.18006430868167203</v>
          </cell>
          <cell r="BP408">
            <v>0.12835820895522387</v>
          </cell>
          <cell r="BQ408">
            <v>0.15372168284789645</v>
          </cell>
          <cell r="BT408">
            <v>6.4777327935222673E-2</v>
          </cell>
          <cell r="BU408">
            <v>0.12794612794612795</v>
          </cell>
          <cell r="BV408">
            <v>0.1174934725848564</v>
          </cell>
          <cell r="BW408">
            <v>0.1040268456375839</v>
          </cell>
          <cell r="BZ408">
            <v>2.1834061135371178E-2</v>
          </cell>
          <cell r="CA408">
            <v>9.9585062240663894E-2</v>
          </cell>
          <cell r="CB408">
            <v>7.5794621026894868E-2</v>
          </cell>
          <cell r="CC408">
            <v>6.0384263494967977E-2</v>
          </cell>
          <cell r="CF408">
            <v>1.0256410256410256E-2</v>
          </cell>
          <cell r="CG408">
            <v>1.1299435028248588E-2</v>
          </cell>
          <cell r="CH408">
            <v>8.9795918367346933E-2</v>
          </cell>
          <cell r="CI408">
            <v>4.1250000000000002E-2</v>
          </cell>
          <cell r="CL408">
            <v>-2.2727272727272728E-2</v>
          </cell>
          <cell r="CM408">
            <v>-1.7045454545454544E-2</v>
          </cell>
          <cell r="CN408">
            <v>3.9772727272727272E-2</v>
          </cell>
          <cell r="CO408">
            <v>5.9880239520958087E-3</v>
          </cell>
          <cell r="CR408">
            <v>1.2583892617449589E-2</v>
          </cell>
          <cell r="CS408">
            <v>6.180469715698393E-3</v>
          </cell>
          <cell r="CT408">
            <v>8.7336244541484712E-3</v>
          </cell>
          <cell r="CU408">
            <v>8.2363276960245799E-3</v>
          </cell>
          <cell r="CX408">
            <v>2.1761658031088114E-2</v>
          </cell>
          <cell r="CY408">
            <v>8.5945399393326828E-3</v>
          </cell>
          <cell r="CZ408">
            <v>5.2341597796143252E-2</v>
          </cell>
          <cell r="DA408">
            <v>2.4082116067903673E-2</v>
          </cell>
          <cell r="DD408">
            <v>1.0101010101010178E-2</v>
          </cell>
          <cell r="DE408">
            <v>8.8397790055248591E-3</v>
          </cell>
          <cell r="DF408">
            <v>1.537744641192912E-2</v>
          </cell>
          <cell r="DG408">
            <v>1.8687527162103413E-2</v>
          </cell>
        </row>
        <row r="413">
          <cell r="AK413" t="str">
            <v>2004E</v>
          </cell>
          <cell r="AQ413" t="str">
            <v>2003E</v>
          </cell>
          <cell r="AW413" t="str">
            <v>2002E</v>
          </cell>
          <cell r="BC413">
            <v>2001</v>
          </cell>
          <cell r="BI413">
            <v>2000</v>
          </cell>
          <cell r="BO413">
            <v>1999</v>
          </cell>
          <cell r="BU413">
            <v>1998</v>
          </cell>
          <cell r="CA413">
            <v>1997</v>
          </cell>
          <cell r="CG413">
            <v>1996</v>
          </cell>
          <cell r="CM413">
            <v>1995</v>
          </cell>
          <cell r="CS413">
            <v>1994</v>
          </cell>
          <cell r="CY413">
            <v>1993</v>
          </cell>
          <cell r="DE413">
            <v>1992</v>
          </cell>
        </row>
        <row r="414">
          <cell r="AI414" t="str">
            <v>1QTR</v>
          </cell>
          <cell r="AJ414" t="str">
            <v>2QTR</v>
          </cell>
          <cell r="AK414" t="str">
            <v>3QTR</v>
          </cell>
          <cell r="AL414" t="str">
            <v>4QTR</v>
          </cell>
          <cell r="AP414" t="str">
            <v>2QTR</v>
          </cell>
          <cell r="AQ414" t="str">
            <v>3QTR</v>
          </cell>
          <cell r="AR414" t="str">
            <v>4QTR</v>
          </cell>
          <cell r="AS414" t="str">
            <v>YEAR</v>
          </cell>
          <cell r="AV414" t="str">
            <v>2QTR</v>
          </cell>
          <cell r="AW414" t="str">
            <v>3QTR</v>
          </cell>
          <cell r="AX414" t="str">
            <v>4QTR</v>
          </cell>
          <cell r="AY414" t="str">
            <v>YEAR</v>
          </cell>
          <cell r="BB414" t="str">
            <v>2QTR</v>
          </cell>
          <cell r="BC414" t="str">
            <v>3QTR</v>
          </cell>
          <cell r="BD414" t="str">
            <v>4QTR</v>
          </cell>
          <cell r="BE414" t="str">
            <v>YEAR</v>
          </cell>
          <cell r="BH414" t="str">
            <v>2QTR</v>
          </cell>
          <cell r="BI414" t="str">
            <v>3QTR</v>
          </cell>
          <cell r="BJ414" t="str">
            <v>4QTR</v>
          </cell>
          <cell r="BK414" t="str">
            <v>YEAR</v>
          </cell>
          <cell r="BN414" t="str">
            <v>2QTR</v>
          </cell>
          <cell r="BO414" t="str">
            <v>3QTR</v>
          </cell>
          <cell r="BP414" t="str">
            <v>4QTR</v>
          </cell>
          <cell r="BQ414" t="str">
            <v>YEAR</v>
          </cell>
          <cell r="BT414" t="str">
            <v>2QTR</v>
          </cell>
          <cell r="BU414" t="str">
            <v>3QTR</v>
          </cell>
          <cell r="BV414" t="str">
            <v>4QTR</v>
          </cell>
          <cell r="BW414" t="str">
            <v>YEAR</v>
          </cell>
          <cell r="BZ414" t="str">
            <v>2QTR</v>
          </cell>
          <cell r="CA414" t="str">
            <v>3QTR</v>
          </cell>
          <cell r="CB414" t="str">
            <v>4QTR</v>
          </cell>
          <cell r="CC414" t="str">
            <v>YEAR</v>
          </cell>
          <cell r="CF414" t="str">
            <v>2QTR</v>
          </cell>
          <cell r="CG414" t="str">
            <v>3QTR</v>
          </cell>
          <cell r="CH414" t="str">
            <v>4QTR</v>
          </cell>
          <cell r="CI414" t="str">
            <v>YEAR</v>
          </cell>
          <cell r="CL414" t="str">
            <v>2QTR</v>
          </cell>
          <cell r="CM414" t="str">
            <v>3QTR</v>
          </cell>
          <cell r="CN414" t="str">
            <v>4QTR</v>
          </cell>
          <cell r="CO414" t="str">
            <v>YEAR</v>
          </cell>
          <cell r="CR414" t="str">
            <v>2QTR</v>
          </cell>
          <cell r="CS414" t="str">
            <v>3QTR</v>
          </cell>
          <cell r="CT414" t="str">
            <v>4QTR</v>
          </cell>
          <cell r="CU414" t="str">
            <v>YEAR</v>
          </cell>
          <cell r="CX414" t="str">
            <v>2QTR</v>
          </cell>
          <cell r="CY414" t="str">
            <v>3QTR</v>
          </cell>
          <cell r="CZ414" t="str">
            <v>4QTR</v>
          </cell>
          <cell r="DA414" t="str">
            <v>YEAR</v>
          </cell>
          <cell r="DD414" t="str">
            <v>2QTR</v>
          </cell>
          <cell r="DE414" t="str">
            <v>3QTR</v>
          </cell>
          <cell r="DF414" t="str">
            <v>4QTR</v>
          </cell>
          <cell r="DG414" t="str">
            <v>YEAR</v>
          </cell>
        </row>
        <row r="415">
          <cell r="BB415">
            <v>0.77868852459016391</v>
          </cell>
          <cell r="BC415">
            <v>0.44175847197110807</v>
          </cell>
          <cell r="BD415">
            <v>2.2762036564935539E-2</v>
          </cell>
          <cell r="BE415">
            <v>1.8496316412905707</v>
          </cell>
          <cell r="BH415">
            <v>1.2528837777378927</v>
          </cell>
          <cell r="BI415">
            <v>0.90705004648631482</v>
          </cell>
          <cell r="BJ415">
            <v>0.88075169647379881</v>
          </cell>
          <cell r="BK415">
            <v>4.0824722703660434</v>
          </cell>
          <cell r="BN415">
            <v>0.81705097392476089</v>
          </cell>
          <cell r="BO415">
            <v>1.1782326510234646</v>
          </cell>
          <cell r="BP415">
            <v>0.8669345735314038</v>
          </cell>
          <cell r="BQ415">
            <v>3.373063607407357</v>
          </cell>
          <cell r="BT415">
            <v>0.34591670192830809</v>
          </cell>
          <cell r="BU415">
            <v>0.55308065927214589</v>
          </cell>
          <cell r="BV415">
            <v>0.38067033375903792</v>
          </cell>
          <cell r="BW415">
            <v>1.708096637714736</v>
          </cell>
          <cell r="BZ415">
            <v>0.24431280098329608</v>
          </cell>
          <cell r="CA415">
            <v>0.58181708275403499</v>
          </cell>
          <cell r="CB415">
            <v>0.67752725221140864</v>
          </cell>
          <cell r="CC415">
            <v>1.722783050232727</v>
          </cell>
          <cell r="CF415">
            <v>0.44486241446602093</v>
          </cell>
          <cell r="CG415">
            <v>0.54445832263770044</v>
          </cell>
          <cell r="CH415">
            <v>0.43467649624583377</v>
          </cell>
          <cell r="CI415">
            <v>2.0708349436853353</v>
          </cell>
        </row>
        <row r="416">
          <cell r="BB416">
            <v>219.6</v>
          </cell>
          <cell r="BC416">
            <v>219.577</v>
          </cell>
          <cell r="BD416">
            <v>219.66399999999999</v>
          </cell>
          <cell r="BE416">
            <v>219.54</v>
          </cell>
          <cell r="BH416">
            <v>228.43299999999999</v>
          </cell>
          <cell r="BI416">
            <v>220.495</v>
          </cell>
          <cell r="BJ416">
            <v>219.131</v>
          </cell>
          <cell r="BK416">
            <v>225.56799999999998</v>
          </cell>
          <cell r="BN416">
            <v>198.886</v>
          </cell>
          <cell r="BO416">
            <v>200.3</v>
          </cell>
          <cell r="BP416">
            <v>221.47</v>
          </cell>
          <cell r="BQ416">
            <v>204.88550000000001</v>
          </cell>
          <cell r="BT416">
            <v>198.51599999999999</v>
          </cell>
          <cell r="BU416">
            <v>198.886</v>
          </cell>
          <cell r="BV416">
            <v>198.886</v>
          </cell>
          <cell r="BW416">
            <v>198.70099999999999</v>
          </cell>
          <cell r="BZ416">
            <v>198.51599999999999</v>
          </cell>
          <cell r="CA416">
            <v>198.51599999999999</v>
          </cell>
          <cell r="CB416">
            <v>198.51599999999999</v>
          </cell>
          <cell r="CC416">
            <v>198.51599999999999</v>
          </cell>
          <cell r="CF416">
            <v>198.31299999999999</v>
          </cell>
          <cell r="CG416">
            <v>198.31299999999999</v>
          </cell>
          <cell r="CH416">
            <v>198.31299999999999</v>
          </cell>
          <cell r="CI416">
            <v>198.28349999999998</v>
          </cell>
        </row>
        <row r="419">
          <cell r="AI419">
            <v>651.60965491666661</v>
          </cell>
          <cell r="AJ419">
            <v>791.91650941666671</v>
          </cell>
          <cell r="AK419">
            <v>804.98313941666675</v>
          </cell>
          <cell r="AL419">
            <v>807.14963691666674</v>
          </cell>
          <cell r="AP419">
            <v>590.22886841666673</v>
          </cell>
          <cell r="AQ419">
            <v>592.98079941666663</v>
          </cell>
          <cell r="AR419">
            <v>588.19367691666662</v>
          </cell>
          <cell r="AS419">
            <v>2236.2128970666663</v>
          </cell>
          <cell r="AV419">
            <v>365.53005666666667</v>
          </cell>
          <cell r="AW419">
            <v>397.76395666666673</v>
          </cell>
          <cell r="AX419">
            <v>394.29293166666668</v>
          </cell>
          <cell r="AY419">
            <v>1297.6202783333333</v>
          </cell>
          <cell r="BB419">
            <v>329</v>
          </cell>
          <cell r="BC419">
            <v>229</v>
          </cell>
          <cell r="BD419">
            <v>94</v>
          </cell>
          <cell r="BE419">
            <v>932</v>
          </cell>
          <cell r="BH419">
            <v>527</v>
          </cell>
          <cell r="BI419">
            <v>397</v>
          </cell>
          <cell r="BJ419">
            <v>394</v>
          </cell>
          <cell r="BK419">
            <v>1792</v>
          </cell>
          <cell r="BN419">
            <v>320.5</v>
          </cell>
          <cell r="BO419">
            <v>432</v>
          </cell>
          <cell r="BP419">
            <v>356</v>
          </cell>
          <cell r="BQ419">
            <v>1333.5</v>
          </cell>
          <cell r="BT419">
            <v>173</v>
          </cell>
          <cell r="BU419">
            <v>238</v>
          </cell>
          <cell r="BV419">
            <v>177</v>
          </cell>
          <cell r="BW419">
            <v>789</v>
          </cell>
          <cell r="BZ419">
            <v>162</v>
          </cell>
          <cell r="CA419">
            <v>229</v>
          </cell>
          <cell r="CB419">
            <v>248</v>
          </cell>
          <cell r="CC419">
            <v>796</v>
          </cell>
          <cell r="CF419">
            <v>225</v>
          </cell>
          <cell r="CG419">
            <v>253.2</v>
          </cell>
          <cell r="CH419">
            <v>213</v>
          </cell>
          <cell r="CI419">
            <v>972.4</v>
          </cell>
        </row>
        <row r="420">
          <cell r="D420">
            <v>1163.25</v>
          </cell>
          <cell r="E420">
            <v>864</v>
          </cell>
          <cell r="F420">
            <v>1307</v>
          </cell>
          <cell r="G420">
            <v>1287</v>
          </cell>
          <cell r="H420">
            <v>1163.25</v>
          </cell>
          <cell r="J420">
            <v>864</v>
          </cell>
          <cell r="K420">
            <v>859</v>
          </cell>
          <cell r="L420">
            <v>636</v>
          </cell>
          <cell r="M420">
            <v>574</v>
          </cell>
          <cell r="N420">
            <v>628</v>
          </cell>
          <cell r="P420">
            <v>617</v>
          </cell>
          <cell r="Q420">
            <v>621</v>
          </cell>
          <cell r="R420">
            <v>534</v>
          </cell>
          <cell r="S420">
            <v>486.93099999999998</v>
          </cell>
          <cell r="T420">
            <v>502.74599999999998</v>
          </cell>
          <cell r="U420">
            <v>501.322</v>
          </cell>
          <cell r="V420">
            <v>468.28399999999999</v>
          </cell>
          <cell r="W420">
            <v>400.32499999999999</v>
          </cell>
          <cell r="X420">
            <v>372.97</v>
          </cell>
          <cell r="Y420">
            <v>415</v>
          </cell>
          <cell r="Z420">
            <v>378</v>
          </cell>
          <cell r="AA420">
            <v>350</v>
          </cell>
          <cell r="AB420">
            <v>0</v>
          </cell>
          <cell r="AC420">
            <v>0</v>
          </cell>
          <cell r="AD420">
            <v>0</v>
          </cell>
          <cell r="AE420">
            <v>0</v>
          </cell>
          <cell r="AF420">
            <v>0</v>
          </cell>
          <cell r="AG420">
            <v>0</v>
          </cell>
          <cell r="AI420">
            <v>326.75</v>
          </cell>
          <cell r="AJ420">
            <v>326.75</v>
          </cell>
          <cell r="AK420">
            <v>326.75</v>
          </cell>
          <cell r="AL420">
            <v>326.75</v>
          </cell>
          <cell r="AM420">
            <v>1307</v>
          </cell>
          <cell r="AO420">
            <v>321.75</v>
          </cell>
          <cell r="AP420">
            <v>321.75</v>
          </cell>
          <cell r="AQ420">
            <v>321.75</v>
          </cell>
          <cell r="AR420">
            <v>321.75</v>
          </cell>
          <cell r="AS420">
            <v>1287</v>
          </cell>
          <cell r="AU420">
            <v>219</v>
          </cell>
          <cell r="AV420">
            <v>314.75</v>
          </cell>
          <cell r="AW420">
            <v>314.75</v>
          </cell>
          <cell r="AX420">
            <v>314.75</v>
          </cell>
          <cell r="AY420">
            <v>1163.25</v>
          </cell>
          <cell r="BA420">
            <v>208</v>
          </cell>
          <cell r="BB420">
            <v>217</v>
          </cell>
          <cell r="BC420">
            <v>220</v>
          </cell>
          <cell r="BD420">
            <v>219</v>
          </cell>
          <cell r="BE420">
            <v>864</v>
          </cell>
          <cell r="BG420">
            <v>201</v>
          </cell>
          <cell r="BH420">
            <v>199</v>
          </cell>
          <cell r="BI420">
            <v>194</v>
          </cell>
          <cell r="BJ420">
            <v>265</v>
          </cell>
          <cell r="BK420">
            <v>859</v>
          </cell>
          <cell r="BM420">
            <v>155</v>
          </cell>
          <cell r="BN420">
            <v>153</v>
          </cell>
          <cell r="BO420">
            <v>154</v>
          </cell>
          <cell r="BP420">
            <v>174</v>
          </cell>
          <cell r="BQ420">
            <v>636</v>
          </cell>
          <cell r="BS420">
            <v>148</v>
          </cell>
          <cell r="BT420">
            <v>142</v>
          </cell>
          <cell r="BU420">
            <v>142</v>
          </cell>
          <cell r="BV420">
            <v>142</v>
          </cell>
          <cell r="BW420">
            <v>574</v>
          </cell>
          <cell r="BY420">
            <v>161</v>
          </cell>
          <cell r="BZ420">
            <v>155</v>
          </cell>
          <cell r="CA420">
            <v>144</v>
          </cell>
          <cell r="CB420">
            <v>156</v>
          </cell>
          <cell r="CC420">
            <v>616</v>
          </cell>
          <cell r="CE420">
            <v>149</v>
          </cell>
          <cell r="CF420">
            <v>149</v>
          </cell>
          <cell r="CG420">
            <v>149</v>
          </cell>
          <cell r="CH420">
            <v>164</v>
          </cell>
          <cell r="CI420">
            <v>611</v>
          </cell>
        </row>
        <row r="421">
          <cell r="AI421">
            <v>978.35965491666661</v>
          </cell>
          <cell r="AJ421">
            <v>1118.6665094166667</v>
          </cell>
          <cell r="AK421">
            <v>1131.7331394166667</v>
          </cell>
          <cell r="AL421">
            <v>1133.8996369166666</v>
          </cell>
          <cell r="AP421">
            <v>911.97886841666673</v>
          </cell>
          <cell r="AQ421">
            <v>914.73079941666663</v>
          </cell>
          <cell r="AR421">
            <v>909.94367691666662</v>
          </cell>
          <cell r="AS421">
            <v>3523.2128970666663</v>
          </cell>
          <cell r="AV421">
            <v>680.28005666666672</v>
          </cell>
          <cell r="AW421">
            <v>712.51395666666667</v>
          </cell>
          <cell r="AX421">
            <v>709.04293166666662</v>
          </cell>
          <cell r="AY421">
            <v>2460.8702783333333</v>
          </cell>
          <cell r="BB421">
            <v>546</v>
          </cell>
          <cell r="BC421">
            <v>449</v>
          </cell>
          <cell r="BD421">
            <v>313</v>
          </cell>
          <cell r="BE421">
            <v>1796</v>
          </cell>
          <cell r="BH421">
            <v>726</v>
          </cell>
          <cell r="BI421">
            <v>591</v>
          </cell>
          <cell r="BJ421">
            <v>659</v>
          </cell>
          <cell r="BK421">
            <v>2651</v>
          </cell>
          <cell r="BN421">
            <v>473.5</v>
          </cell>
          <cell r="BO421">
            <v>586</v>
          </cell>
          <cell r="BP421">
            <v>530</v>
          </cell>
          <cell r="BQ421">
            <v>1969.5</v>
          </cell>
          <cell r="BT421">
            <v>315</v>
          </cell>
          <cell r="BU421">
            <v>380</v>
          </cell>
          <cell r="BV421">
            <v>319</v>
          </cell>
          <cell r="BW421">
            <v>1363</v>
          </cell>
          <cell r="BZ421">
            <v>317</v>
          </cell>
          <cell r="CA421">
            <v>373</v>
          </cell>
          <cell r="CB421">
            <v>404</v>
          </cell>
          <cell r="CC421">
            <v>1412</v>
          </cell>
          <cell r="CF421">
            <v>374</v>
          </cell>
          <cell r="CG421">
            <v>402.2</v>
          </cell>
          <cell r="CH421">
            <v>377</v>
          </cell>
          <cell r="CI421">
            <v>1583.4</v>
          </cell>
        </row>
        <row r="423">
          <cell r="D423">
            <v>12901.124545258335</v>
          </cell>
          <cell r="E423">
            <v>12901.124545258335</v>
          </cell>
          <cell r="F423">
            <v>10551.010110837668</v>
          </cell>
          <cell r="G423">
            <v>12101.703313414335</v>
          </cell>
          <cell r="H423">
            <v>12901.124545258335</v>
          </cell>
          <cell r="J423">
            <v>5115</v>
          </cell>
          <cell r="K423">
            <v>4592</v>
          </cell>
          <cell r="L423">
            <v>3214</v>
          </cell>
          <cell r="M423">
            <v>3462</v>
          </cell>
          <cell r="N423">
            <v>3425</v>
          </cell>
          <cell r="P423">
            <v>3609</v>
          </cell>
          <cell r="Q423">
            <v>3098</v>
          </cell>
          <cell r="R423">
            <v>2849.78</v>
          </cell>
          <cell r="S423">
            <v>2824.5139999999997</v>
          </cell>
          <cell r="T423">
            <v>2618.1580000000004</v>
          </cell>
          <cell r="U423">
            <v>2140.098</v>
          </cell>
          <cell r="V423">
            <v>2193.6490000000003</v>
          </cell>
          <cell r="W423">
            <v>1695</v>
          </cell>
          <cell r="X423">
            <v>1665</v>
          </cell>
          <cell r="Y423">
            <v>1495</v>
          </cell>
          <cell r="Z423">
            <v>0</v>
          </cell>
          <cell r="AA423">
            <v>0</v>
          </cell>
          <cell r="AB423">
            <v>0</v>
          </cell>
          <cell r="AC423">
            <v>0</v>
          </cell>
          <cell r="AD423">
            <v>0</v>
          </cell>
          <cell r="AE423">
            <v>0</v>
          </cell>
          <cell r="AF423">
            <v>0</v>
          </cell>
          <cell r="AG423">
            <v>0</v>
          </cell>
          <cell r="AM423">
            <v>10551.010110837668</v>
          </cell>
          <cell r="AS423">
            <v>12101.703313414335</v>
          </cell>
          <cell r="AU423">
            <v>12945.864013520835</v>
          </cell>
          <cell r="AV423">
            <v>12944.314278975002</v>
          </cell>
          <cell r="AW423">
            <v>12921.843580429168</v>
          </cell>
          <cell r="AX423">
            <v>12901.124545258335</v>
          </cell>
          <cell r="AY423">
            <v>12901.124545258335</v>
          </cell>
          <cell r="BE423">
            <v>5115</v>
          </cell>
          <cell r="BK423">
            <v>4592</v>
          </cell>
          <cell r="BQ423">
            <v>3214</v>
          </cell>
          <cell r="BW423">
            <v>3462</v>
          </cell>
          <cell r="CC423">
            <v>3425</v>
          </cell>
          <cell r="CI423">
            <v>3609</v>
          </cell>
          <cell r="CO423">
            <v>3098</v>
          </cell>
          <cell r="CU423">
            <v>2849.78</v>
          </cell>
          <cell r="DA423">
            <v>2824.5139999999997</v>
          </cell>
          <cell r="DG423">
            <v>2618.1580000000004</v>
          </cell>
        </row>
        <row r="424">
          <cell r="D424">
            <v>13443.436799999999</v>
          </cell>
          <cell r="E424">
            <v>13435.848</v>
          </cell>
          <cell r="F424">
            <v>13443.436799999999</v>
          </cell>
          <cell r="G424">
            <v>13443.436799999999</v>
          </cell>
          <cell r="H424">
            <v>13443.436799999999</v>
          </cell>
          <cell r="J424">
            <v>13435.848</v>
          </cell>
          <cell r="K424">
            <v>13464</v>
          </cell>
          <cell r="L424">
            <v>13464</v>
          </cell>
          <cell r="M424">
            <v>13464</v>
          </cell>
          <cell r="N424">
            <v>13464</v>
          </cell>
          <cell r="P424">
            <v>12134.950199999999</v>
          </cell>
          <cell r="Q424">
            <v>9605.8834999999999</v>
          </cell>
          <cell r="R424">
            <v>9657.3719999999994</v>
          </cell>
          <cell r="S424">
            <v>9558.530999999999</v>
          </cell>
          <cell r="T424">
            <v>9543.0679999999993</v>
          </cell>
          <cell r="U424">
            <v>9463.4499999999989</v>
          </cell>
          <cell r="V424">
            <v>9572.6309999999994</v>
          </cell>
          <cell r="W424">
            <v>9603.5569999999989</v>
          </cell>
          <cell r="X424">
            <v>9765.8950000000004</v>
          </cell>
          <cell r="Y424">
            <v>9519.5680000000011</v>
          </cell>
          <cell r="Z424">
            <v>9186.4319999999989</v>
          </cell>
          <cell r="AA424">
            <v>7793.12</v>
          </cell>
          <cell r="AB424">
            <v>7860.72</v>
          </cell>
          <cell r="AC424">
            <v>7842.6</v>
          </cell>
          <cell r="AD424">
            <v>7654.880000000001</v>
          </cell>
          <cell r="AE424">
            <v>7642.28</v>
          </cell>
          <cell r="AF424">
            <v>7538.24</v>
          </cell>
          <cell r="AG424">
            <v>7527.2400000000007</v>
          </cell>
        </row>
        <row r="425">
          <cell r="D425">
            <v>26344.561345258335</v>
          </cell>
          <cell r="E425">
            <v>26336.972545258337</v>
          </cell>
          <cell r="F425">
            <v>23994.446910837665</v>
          </cell>
          <cell r="G425">
            <v>25545.140113414334</v>
          </cell>
          <cell r="H425">
            <v>26344.561345258335</v>
          </cell>
          <cell r="J425">
            <v>18550.847999999998</v>
          </cell>
          <cell r="K425">
            <v>18056</v>
          </cell>
          <cell r="L425">
            <v>16678</v>
          </cell>
          <cell r="M425">
            <v>16926</v>
          </cell>
          <cell r="N425">
            <v>16889</v>
          </cell>
          <cell r="P425">
            <v>15743.950199999999</v>
          </cell>
          <cell r="Q425">
            <v>12703.8835</v>
          </cell>
          <cell r="R425">
            <v>12507.152</v>
          </cell>
          <cell r="S425">
            <v>12383.044999999998</v>
          </cell>
          <cell r="T425">
            <v>12161.225999999999</v>
          </cell>
          <cell r="U425">
            <v>11603.547999999999</v>
          </cell>
          <cell r="V425">
            <v>11766.279999999999</v>
          </cell>
          <cell r="W425">
            <v>11298.556999999999</v>
          </cell>
          <cell r="X425">
            <v>11430.895</v>
          </cell>
          <cell r="Y425">
            <v>11014.568000000001</v>
          </cell>
          <cell r="Z425">
            <v>9186.4319999999989</v>
          </cell>
          <cell r="AA425">
            <v>7793.12</v>
          </cell>
          <cell r="AB425">
            <v>7860.72</v>
          </cell>
          <cell r="AC425">
            <v>7842.6</v>
          </cell>
          <cell r="AD425">
            <v>7654.880000000001</v>
          </cell>
          <cell r="AE425">
            <v>7642.28</v>
          </cell>
          <cell r="AF425">
            <v>7538.24</v>
          </cell>
          <cell r="AG425">
            <v>7527.2400000000007</v>
          </cell>
        </row>
        <row r="431">
          <cell r="AQ431" t="str">
            <v>2003E</v>
          </cell>
          <cell r="AW431" t="str">
            <v>2002E</v>
          </cell>
          <cell r="BC431">
            <v>2001</v>
          </cell>
          <cell r="BI431" t="str">
            <v>2000E</v>
          </cell>
          <cell r="CM431">
            <v>1995</v>
          </cell>
          <cell r="CS431">
            <v>1994</v>
          </cell>
          <cell r="CY431">
            <v>1993</v>
          </cell>
          <cell r="DE431">
            <v>1992</v>
          </cell>
        </row>
        <row r="432">
          <cell r="AP432" t="str">
            <v>2QTR</v>
          </cell>
          <cell r="AQ432" t="str">
            <v>3QTR</v>
          </cell>
          <cell r="AR432" t="str">
            <v>4QTR</v>
          </cell>
          <cell r="AS432" t="str">
            <v>YEAR</v>
          </cell>
          <cell r="AV432" t="str">
            <v>2QTR</v>
          </cell>
          <cell r="AW432" t="str">
            <v>3QTR</v>
          </cell>
          <cell r="AX432" t="str">
            <v>4QTR</v>
          </cell>
          <cell r="AY432" t="str">
            <v>YEAR</v>
          </cell>
          <cell r="BB432" t="str">
            <v>2QTR</v>
          </cell>
          <cell r="BC432" t="str">
            <v>3QTR</v>
          </cell>
          <cell r="BD432" t="str">
            <v>4QTR</v>
          </cell>
          <cell r="BE432" t="str">
            <v>YEAR</v>
          </cell>
          <cell r="BH432" t="str">
            <v>2QTR</v>
          </cell>
          <cell r="BI432" t="str">
            <v>3QTR</v>
          </cell>
          <cell r="BJ432" t="str">
            <v>4QTR</v>
          </cell>
          <cell r="BK432" t="str">
            <v>YEAR</v>
          </cell>
          <cell r="CL432" t="str">
            <v>2QTR</v>
          </cell>
          <cell r="CM432" t="str">
            <v>3QTR</v>
          </cell>
          <cell r="CN432" t="str">
            <v>4QTR</v>
          </cell>
          <cell r="CO432" t="str">
            <v>YEAR</v>
          </cell>
          <cell r="CR432" t="str">
            <v>2QTR</v>
          </cell>
          <cell r="CS432" t="str">
            <v>3QTR</v>
          </cell>
          <cell r="CT432" t="str">
            <v>4QTR</v>
          </cell>
          <cell r="CU432" t="str">
            <v>YEAR</v>
          </cell>
          <cell r="CX432" t="str">
            <v>2QTR</v>
          </cell>
          <cell r="CY432" t="str">
            <v>3QTR</v>
          </cell>
          <cell r="CZ432" t="str">
            <v>4QTR</v>
          </cell>
          <cell r="DA432" t="str">
            <v>YEAR</v>
          </cell>
          <cell r="DD432" t="str">
            <v>2QTR</v>
          </cell>
          <cell r="DE432" t="str">
            <v>3QTR</v>
          </cell>
          <cell r="DF432" t="str">
            <v>4QTR</v>
          </cell>
          <cell r="DG432" t="str">
            <v>YEAR</v>
          </cell>
        </row>
        <row r="457">
          <cell r="BB457">
            <v>219.6</v>
          </cell>
          <cell r="BC457">
            <v>219.577</v>
          </cell>
          <cell r="BD457">
            <v>219.66399999999999</v>
          </cell>
          <cell r="BE457">
            <v>219.54</v>
          </cell>
          <cell r="BH457">
            <v>228.43299999999999</v>
          </cell>
          <cell r="BI457">
            <v>220.495</v>
          </cell>
          <cell r="BJ457">
            <v>219.131</v>
          </cell>
          <cell r="BK457">
            <v>225.56799999999998</v>
          </cell>
        </row>
        <row r="458">
          <cell r="AS458">
            <v>33.286239746289795</v>
          </cell>
          <cell r="AY458">
            <v>30.819942163903359</v>
          </cell>
          <cell r="BB458">
            <v>31.666666666666668</v>
          </cell>
          <cell r="BC458">
            <v>31.219116756308722</v>
          </cell>
          <cell r="BD458">
            <v>30.828902323548693</v>
          </cell>
          <cell r="BE458">
            <v>30.846315022319395</v>
          </cell>
          <cell r="BH458">
            <v>29.772405913331262</v>
          </cell>
          <cell r="BI458">
            <v>30.907730334021178</v>
          </cell>
          <cell r="BJ458">
            <v>31.177697359113953</v>
          </cell>
          <cell r="BK458">
            <v>31.054545454545455</v>
          </cell>
          <cell r="BQ458">
            <v>32.604545454545452</v>
          </cell>
          <cell r="BW458">
            <v>20.572727272727274</v>
          </cell>
          <cell r="CC458">
            <v>21.131818181818183</v>
          </cell>
          <cell r="CI458">
            <v>23.219279466017095</v>
          </cell>
          <cell r="CO458">
            <v>21.949256411448257</v>
          </cell>
          <cell r="CU458">
            <v>20.878350756292704</v>
          </cell>
          <cell r="DA458">
            <v>19.501585756221328</v>
          </cell>
          <cell r="DG458">
            <v>17.956644865152384</v>
          </cell>
        </row>
        <row r="459">
          <cell r="BB459">
            <v>6954</v>
          </cell>
          <cell r="BC459">
            <v>6855</v>
          </cell>
          <cell r="BD459">
            <v>6772</v>
          </cell>
          <cell r="BE459">
            <v>6772</v>
          </cell>
          <cell r="BH459">
            <v>6801</v>
          </cell>
          <cell r="BI459">
            <v>6815</v>
          </cell>
          <cell r="BJ459">
            <v>6832</v>
          </cell>
          <cell r="BK459">
            <v>6832</v>
          </cell>
        </row>
        <row r="460">
          <cell r="G460">
            <v>4.664089241789935E-2</v>
          </cell>
          <cell r="H460">
            <v>2.9927100745743025E-2</v>
          </cell>
          <cell r="J460">
            <v>4.339641923834052E-2</v>
          </cell>
          <cell r="K460">
            <v>8.1178729736380711E-2</v>
          </cell>
          <cell r="L460">
            <v>6.8493588748962581E-2</v>
          </cell>
          <cell r="M460">
            <v>3.5008131125599071E-2</v>
          </cell>
          <cell r="N460">
            <v>3.3074539512154368E-2</v>
          </cell>
          <cell r="P460">
            <v>5.2039320226591142E-2</v>
          </cell>
          <cell r="Q460">
            <v>0.10650643484189892</v>
          </cell>
          <cell r="R460">
            <v>6.04725206844689E-2</v>
          </cell>
          <cell r="S460">
            <v>5.1056525913264879E-2</v>
          </cell>
          <cell r="T460">
            <v>3.5796112665669691E-2</v>
          </cell>
          <cell r="U460">
            <v>3.0900716138107659E-2</v>
          </cell>
          <cell r="V460">
            <v>4.388300931964044E-2</v>
          </cell>
          <cell r="W460">
            <v>6.4041274036020265E-2</v>
          </cell>
          <cell r="X460">
            <v>6.586973476128774E-2</v>
          </cell>
          <cell r="Y460">
            <v>0.11134328439697459</v>
          </cell>
          <cell r="AS460">
            <v>4.664089241789935E-2</v>
          </cell>
          <cell r="AY460">
            <v>2.9927100745743025E-2</v>
          </cell>
          <cell r="BA460">
            <v>4.6737593013959779E-2</v>
          </cell>
          <cell r="BB460">
            <v>5.5468135326514553E-2</v>
          </cell>
          <cell r="BC460">
            <v>3.8052623216417121E-2</v>
          </cell>
          <cell r="BD460">
            <v>1.6247515340074323E-2</v>
          </cell>
          <cell r="BE460">
            <v>4.339641923834052E-2</v>
          </cell>
          <cell r="BH460">
            <v>8.4169855108825201E-2</v>
          </cell>
          <cell r="BI460">
            <v>6.2590653969855581E-2</v>
          </cell>
          <cell r="BJ460">
            <v>6.1398930653996674E-2</v>
          </cell>
          <cell r="BK460">
            <v>8.1178729736380711E-2</v>
          </cell>
          <cell r="BQ460">
            <v>6.8493588748962581E-2</v>
          </cell>
          <cell r="BW460">
            <v>3.5008131125599071E-2</v>
          </cell>
          <cell r="CC460">
            <v>3.3074539512154368E-2</v>
          </cell>
          <cell r="CI460">
            <v>5.2039320226591142E-2</v>
          </cell>
          <cell r="CO460">
            <v>0.10650643484189892</v>
          </cell>
          <cell r="CU460">
            <v>6.04725206844689E-2</v>
          </cell>
          <cell r="DA460">
            <v>5.1056525913264879E-2</v>
          </cell>
          <cell r="DG460">
            <v>3.5796112665669691E-2</v>
          </cell>
          <cell r="DM460">
            <v>3.0900716138107659E-2</v>
          </cell>
          <cell r="DS460">
            <v>4.388300931964044E-2</v>
          </cell>
        </row>
        <row r="461">
          <cell r="G461">
            <v>0.13197430012537847</v>
          </cell>
          <cell r="H461">
            <v>5.6932989359740407E-2</v>
          </cell>
          <cell r="J461">
            <v>6.7856642706518547E-2</v>
          </cell>
          <cell r="K461">
            <v>0.1572466494109247</v>
          </cell>
          <cell r="L461">
            <v>0.13435873365244894</v>
          </cell>
          <cell r="M461">
            <v>5.1958945504087202E-2</v>
          </cell>
          <cell r="N461">
            <v>4.9472671025613299E-2</v>
          </cell>
          <cell r="P461">
            <v>0.10195819581958197</v>
          </cell>
          <cell r="Q461">
            <v>0.24817684594348222</v>
          </cell>
          <cell r="R461">
            <v>0.12175163308530941</v>
          </cell>
          <cell r="S461">
            <v>0.1437188365605481</v>
          </cell>
          <cell r="T461">
            <v>0.10407864679258798</v>
          </cell>
          <cell r="U461">
            <v>-5.3117703058375492E-3</v>
          </cell>
          <cell r="V461">
            <v>2.678583363061128E-2</v>
          </cell>
          <cell r="W461">
            <v>0.14115478515625018</v>
          </cell>
          <cell r="X461">
            <v>0.14506187161639589</v>
          </cell>
          <cell r="Y461">
            <v>0.2270021540118474</v>
          </cell>
          <cell r="AS461">
            <v>0.13197430012537847</v>
          </cell>
          <cell r="AY461">
            <v>5.6932989359740407E-2</v>
          </cell>
          <cell r="BA461">
            <v>7.8229541945445194E-2</v>
          </cell>
          <cell r="BB461">
            <v>9.9686657436420606E-2</v>
          </cell>
          <cell r="BC461">
            <v>5.6195234991672095E-2</v>
          </cell>
          <cell r="BD461">
            <v>2.9353489396051957E-3</v>
          </cell>
          <cell r="BE461">
            <v>6.7856642706518547E-2</v>
          </cell>
          <cell r="BH461">
            <v>0.16474312850769898</v>
          </cell>
          <cell r="BI461">
            <v>0.11724188466329596</v>
          </cell>
          <cell r="BJ461">
            <v>0.11299765807962529</v>
          </cell>
          <cell r="BK461">
            <v>0.1572466494109247</v>
          </cell>
          <cell r="BQ461">
            <v>0.13435873365244894</v>
          </cell>
          <cell r="BW461">
            <v>5.1958945504087202E-2</v>
          </cell>
          <cell r="CC461">
            <v>4.9472671025613299E-2</v>
          </cell>
          <cell r="CI461">
            <v>0.10195819581958197</v>
          </cell>
          <cell r="CO461">
            <v>0.24817684594348222</v>
          </cell>
          <cell r="CU461">
            <v>0.12175163308530941</v>
          </cell>
          <cell r="DA461">
            <v>0.1437188365605481</v>
          </cell>
          <cell r="DG461">
            <v>0.10407864679258798</v>
          </cell>
          <cell r="DM461">
            <v>-5.3117703058375492E-3</v>
          </cell>
          <cell r="DS461">
            <v>2.678583363061128E-2</v>
          </cell>
        </row>
        <row r="462">
          <cell r="G462">
            <v>3.4488696608550286E-2</v>
          </cell>
          <cell r="H462">
            <v>1.7163769657113033E-2</v>
          </cell>
          <cell r="J462">
            <v>2.5619238018890409E-2</v>
          </cell>
          <cell r="K462">
            <v>6.02791735096075E-2</v>
          </cell>
          <cell r="L462">
            <v>5.0423854778173426E-2</v>
          </cell>
          <cell r="M462">
            <v>1.8399912192674363E-2</v>
          </cell>
          <cell r="N462">
            <v>1.716360935098046E-2</v>
          </cell>
          <cell r="P462">
            <v>3.4518976498193611E-2</v>
          </cell>
          <cell r="Q462">
            <v>8.2465639316951264E-2</v>
          </cell>
          <cell r="R462">
            <v>3.8788871797975237E-2</v>
          </cell>
          <cell r="S462">
            <v>3.5241563036123143E-2</v>
          </cell>
          <cell r="T462">
            <v>2.1053893374079501E-2</v>
          </cell>
          <cell r="U462">
            <v>1.2155010026471237E-2</v>
          </cell>
          <cell r="V462">
            <v>2.3348536147543172E-2</v>
          </cell>
          <cell r="W462">
            <v>3.6873086734693923E-2</v>
          </cell>
          <cell r="X462">
            <v>3.9765025970813724E-2</v>
          </cell>
          <cell r="Y462">
            <v>6.5269489819617652E-2</v>
          </cell>
          <cell r="AS462">
            <v>3.4488696608550286E-2</v>
          </cell>
          <cell r="AY462">
            <v>1.7163769657113033E-2</v>
          </cell>
          <cell r="BA462">
            <v>2.9283060410072934E-2</v>
          </cell>
          <cell r="BB462">
            <v>3.7536013170530937E-2</v>
          </cell>
          <cell r="BC462">
            <v>2.1109902067464634E-2</v>
          </cell>
          <cell r="BD462">
            <v>1.0800302408467436E-3</v>
          </cell>
          <cell r="BE462">
            <v>2.5619238018890409E-2</v>
          </cell>
          <cell r="BH462">
            <v>6.3727454909819653E-2</v>
          </cell>
          <cell r="BI462">
            <v>4.4379108534657312E-2</v>
          </cell>
          <cell r="BJ462">
            <v>4.2676690898034775E-2</v>
          </cell>
          <cell r="BK462">
            <v>6.02791735096075E-2</v>
          </cell>
          <cell r="BQ462">
            <v>5.0423854778173426E-2</v>
          </cell>
          <cell r="BW462">
            <v>1.8399912192674363E-2</v>
          </cell>
          <cell r="CC462">
            <v>1.716360935098046E-2</v>
          </cell>
          <cell r="CI462">
            <v>3.4518976498193611E-2</v>
          </cell>
          <cell r="CO462">
            <v>8.2465639316951264E-2</v>
          </cell>
          <cell r="CU462">
            <v>3.8788871797975237E-2</v>
          </cell>
          <cell r="DA462">
            <v>3.5241563036123143E-2</v>
          </cell>
          <cell r="DG462">
            <v>2.1053893374079501E-2</v>
          </cell>
          <cell r="DM462">
            <v>1.2155010026471237E-2</v>
          </cell>
          <cell r="DS462">
            <v>2.3348536147543172E-2</v>
          </cell>
        </row>
        <row r="463">
          <cell r="BB463">
            <v>18305</v>
          </cell>
          <cell r="BC463">
            <v>18455</v>
          </cell>
          <cell r="BD463">
            <v>18581</v>
          </cell>
          <cell r="BH463">
            <v>18069</v>
          </cell>
          <cell r="BI463">
            <v>17984</v>
          </cell>
          <cell r="BJ463">
            <v>18195</v>
          </cell>
          <cell r="BK463">
            <v>18195</v>
          </cell>
        </row>
        <row r="471">
          <cell r="AP471">
            <v>8.5974214756733919E-2</v>
          </cell>
          <cell r="AQ471">
            <v>8.6185817147153093E-2</v>
          </cell>
          <cell r="AR471">
            <v>8.5104573329120331E-2</v>
          </cell>
          <cell r="AS471">
            <v>8.1317681733089953E-2</v>
          </cell>
          <cell r="AV471">
            <v>5.3052952023879579E-2</v>
          </cell>
          <cell r="AW471">
            <v>5.7298111944833363E-2</v>
          </cell>
          <cell r="AX471">
            <v>5.6153692094539763E-2</v>
          </cell>
          <cell r="AY471">
            <v>5.2935129676970304E-2</v>
          </cell>
          <cell r="BB471">
            <v>8.5410176531671864E-2</v>
          </cell>
          <cell r="BC471">
            <v>6.1066666666666665E-2</v>
          </cell>
          <cell r="BD471">
            <v>2.7622685865412871E-2</v>
          </cell>
          <cell r="BE471">
            <v>6.4019782937216649E-2</v>
          </cell>
          <cell r="BH471">
            <v>0.12574564543068481</v>
          </cell>
          <cell r="BI471">
            <v>0.107500676956404</v>
          </cell>
          <cell r="BJ471">
            <v>9.7356066221892759E-2</v>
          </cell>
          <cell r="BK471">
            <v>0.11308847658715133</v>
          </cell>
          <cell r="BN471">
            <v>0.10528909329829172</v>
          </cell>
          <cell r="BO471">
            <v>0.13846153846153847</v>
          </cell>
          <cell r="BP471">
            <v>0.10369938829012526</v>
          </cell>
          <cell r="BQ471">
            <v>0.1087506116457348</v>
          </cell>
          <cell r="BT471">
            <v>6.4456035767511174E-2</v>
          </cell>
          <cell r="BU471">
            <v>8.2381446867428182E-2</v>
          </cell>
          <cell r="BV471">
            <v>6.4340239912759001E-2</v>
          </cell>
          <cell r="BW471">
            <v>7.3286271595764438E-2</v>
          </cell>
          <cell r="BZ471">
            <v>5.5689240288759025E-2</v>
          </cell>
          <cell r="CA471">
            <v>8.1119376549769751E-2</v>
          </cell>
          <cell r="CB471">
            <v>8.6411149825783976E-2</v>
          </cell>
          <cell r="CC471">
            <v>7.1008028545941126E-2</v>
          </cell>
          <cell r="CF471">
            <v>7.7962577962577967E-2</v>
          </cell>
          <cell r="CG471">
            <v>8.8779803646563807E-2</v>
          </cell>
          <cell r="CH471">
            <v>7.6867556838686402E-2</v>
          </cell>
          <cell r="CI471">
            <v>8.1161839579333955E-2</v>
          </cell>
          <cell r="CL471">
            <v>0.15489593995223475</v>
          </cell>
          <cell r="CM471">
            <v>0.16879796290489973</v>
          </cell>
          <cell r="CN471">
            <v>0.15634837355718784</v>
          </cell>
          <cell r="CO471">
            <v>0.14774885699786011</v>
          </cell>
          <cell r="CR471">
            <v>9.9915325994919577E-2</v>
          </cell>
          <cell r="CS471">
            <v>0.10719970454923317</v>
          </cell>
          <cell r="CT471">
            <v>0.11111376567864932</v>
          </cell>
          <cell r="CX471">
            <v>0.14328795811518322</v>
          </cell>
          <cell r="CY471">
            <v>8.9846734684705026E-2</v>
          </cell>
          <cell r="CZ471">
            <v>9.2617747761719632E-2</v>
          </cell>
          <cell r="DA471">
            <v>0.11836237531270619</v>
          </cell>
          <cell r="DD471">
            <v>0.10154618761686399</v>
          </cell>
          <cell r="DE471">
            <v>0.10252460419341033</v>
          </cell>
          <cell r="DF471">
            <v>8.6606760804450136E-2</v>
          </cell>
          <cell r="DG471">
            <v>9.7919004793534589E-2</v>
          </cell>
        </row>
        <row r="483">
          <cell r="A483" t="str">
            <v>Weyerhaeuser - Balance Sheet</v>
          </cell>
        </row>
        <row r="484">
          <cell r="B484" t="str">
            <v xml:space="preserve"> </v>
          </cell>
          <cell r="D484" t="str">
            <v>Peak</v>
          </cell>
          <cell r="E484" t="str">
            <v>Mid</v>
          </cell>
          <cell r="G484" t="str">
            <v>Proforma</v>
          </cell>
          <cell r="K484" t="str">
            <v>Weyerhaeuser Only</v>
          </cell>
          <cell r="AK484" t="str">
            <v>2004E</v>
          </cell>
          <cell r="AQ484" t="str">
            <v>2003E</v>
          </cell>
          <cell r="AW484" t="str">
            <v>2002E</v>
          </cell>
          <cell r="BC484">
            <v>2001</v>
          </cell>
          <cell r="BI484">
            <v>2000</v>
          </cell>
          <cell r="BO484">
            <v>1999</v>
          </cell>
          <cell r="BU484">
            <v>1998</v>
          </cell>
          <cell r="CA484">
            <v>1997</v>
          </cell>
          <cell r="CG484">
            <v>1996</v>
          </cell>
          <cell r="CM484">
            <v>1995</v>
          </cell>
          <cell r="CS484">
            <v>1994</v>
          </cell>
          <cell r="CY484">
            <v>1993</v>
          </cell>
          <cell r="DE484">
            <v>1992</v>
          </cell>
        </row>
        <row r="485">
          <cell r="A485" t="str">
            <v>($ in Millions)</v>
          </cell>
          <cell r="D485" t="str">
            <v>Cycle</v>
          </cell>
          <cell r="E485" t="str">
            <v>Cycle</v>
          </cell>
          <cell r="F485" t="str">
            <v>2004E</v>
          </cell>
          <cell r="G485" t="str">
            <v>2003E</v>
          </cell>
          <cell r="H485" t="str">
            <v>2002E</v>
          </cell>
          <cell r="J485">
            <v>2001</v>
          </cell>
          <cell r="K485">
            <v>2000</v>
          </cell>
          <cell r="L485">
            <v>1999</v>
          </cell>
          <cell r="M485">
            <v>1998</v>
          </cell>
          <cell r="N485">
            <v>1997</v>
          </cell>
          <cell r="P485">
            <v>1996</v>
          </cell>
          <cell r="Q485">
            <v>1995</v>
          </cell>
          <cell r="R485">
            <v>1994</v>
          </cell>
          <cell r="S485">
            <v>1993</v>
          </cell>
          <cell r="T485">
            <v>1992</v>
          </cell>
          <cell r="U485">
            <v>1991</v>
          </cell>
          <cell r="V485">
            <v>1990</v>
          </cell>
          <cell r="W485" t="str">
            <v>1989</v>
          </cell>
          <cell r="X485" t="str">
            <v>1988</v>
          </cell>
          <cell r="AI485" t="str">
            <v>1QTR</v>
          </cell>
          <cell r="AJ485" t="str">
            <v>2QTR</v>
          </cell>
          <cell r="AK485" t="str">
            <v>3QTR</v>
          </cell>
          <cell r="AL485" t="str">
            <v>4QTR</v>
          </cell>
          <cell r="AP485" t="str">
            <v>2QTR</v>
          </cell>
          <cell r="AQ485" t="str">
            <v>3QTR</v>
          </cell>
          <cell r="AR485" t="str">
            <v>4QTR</v>
          </cell>
          <cell r="AS485" t="str">
            <v>YEAR</v>
          </cell>
          <cell r="AV485" t="str">
            <v>2QTR</v>
          </cell>
          <cell r="AW485" t="str">
            <v>3QTR</v>
          </cell>
          <cell r="AX485" t="str">
            <v>4QTR</v>
          </cell>
          <cell r="AY485" t="str">
            <v>YEAR</v>
          </cell>
          <cell r="BB485" t="str">
            <v>2QTR</v>
          </cell>
          <cell r="BC485" t="str">
            <v>3QTR</v>
          </cell>
          <cell r="BD485" t="str">
            <v>4QTR</v>
          </cell>
          <cell r="BE485" t="str">
            <v>YEAR</v>
          </cell>
          <cell r="BH485" t="str">
            <v>2QTR</v>
          </cell>
          <cell r="BI485" t="str">
            <v>3QTR</v>
          </cell>
          <cell r="BJ485" t="str">
            <v>4QTR</v>
          </cell>
          <cell r="BK485" t="str">
            <v>YEAR</v>
          </cell>
          <cell r="BN485" t="str">
            <v>2QTR</v>
          </cell>
          <cell r="BO485" t="str">
            <v>3QTR</v>
          </cell>
          <cell r="BP485" t="str">
            <v>4QTR</v>
          </cell>
          <cell r="BQ485" t="str">
            <v>YEAR</v>
          </cell>
          <cell r="BT485" t="str">
            <v>2QTR</v>
          </cell>
          <cell r="BU485" t="str">
            <v>3QTR</v>
          </cell>
          <cell r="BV485" t="str">
            <v>4QTR</v>
          </cell>
          <cell r="BW485" t="str">
            <v>YEAR</v>
          </cell>
          <cell r="BZ485" t="str">
            <v>2QTR</v>
          </cell>
          <cell r="CA485" t="str">
            <v>3QTR</v>
          </cell>
          <cell r="CB485" t="str">
            <v>4QTR</v>
          </cell>
          <cell r="CC485" t="str">
            <v>YEAR</v>
          </cell>
          <cell r="CF485" t="str">
            <v>2QTR</v>
          </cell>
          <cell r="CG485" t="str">
            <v>3QTR</v>
          </cell>
          <cell r="CH485" t="str">
            <v>4QTR</v>
          </cell>
          <cell r="CI485" t="str">
            <v>YEAR</v>
          </cell>
          <cell r="CL485" t="str">
            <v>2QTR</v>
          </cell>
          <cell r="CM485" t="str">
            <v>3QTR</v>
          </cell>
          <cell r="CN485" t="str">
            <v>4QTR</v>
          </cell>
          <cell r="CO485" t="str">
            <v>YEAR</v>
          </cell>
          <cell r="CR485" t="str">
            <v>2QTR</v>
          </cell>
          <cell r="CS485" t="str">
            <v>3QTR</v>
          </cell>
          <cell r="CT485" t="str">
            <v>4QTR</v>
          </cell>
          <cell r="CU485" t="str">
            <v>YEAR</v>
          </cell>
          <cell r="CX485" t="str">
            <v>2QTR</v>
          </cell>
          <cell r="CY485" t="str">
            <v>3QTR</v>
          </cell>
          <cell r="CZ485" t="str">
            <v>4QTR</v>
          </cell>
          <cell r="DA485" t="str">
            <v>YEAR</v>
          </cell>
          <cell r="DD485" t="str">
            <v>2QTR</v>
          </cell>
          <cell r="DE485" t="str">
            <v>3QTR</v>
          </cell>
          <cell r="DF485" t="str">
            <v>4QTR</v>
          </cell>
          <cell r="DG485" t="str">
            <v>YEAR</v>
          </cell>
        </row>
        <row r="486">
          <cell r="A486" t="str">
            <v>Assets - Weyerhaeuser</v>
          </cell>
        </row>
        <row r="487">
          <cell r="A487" t="str">
            <v>Current Assets</v>
          </cell>
        </row>
        <row r="488">
          <cell r="A488" t="str">
            <v xml:space="preserve"> Cash &amp; ST Investments</v>
          </cell>
          <cell r="C488" t="str">
            <v>cash</v>
          </cell>
          <cell r="D488">
            <v>122.83945474166688</v>
          </cell>
          <cell r="E488">
            <v>122.83945474166688</v>
          </cell>
          <cell r="F488">
            <v>47.953889162334065</v>
          </cell>
          <cell r="G488">
            <v>97.260686585667088</v>
          </cell>
          <cell r="H488">
            <v>122.83945474166688</v>
          </cell>
          <cell r="J488">
            <v>234</v>
          </cell>
          <cell r="K488">
            <v>115</v>
          </cell>
          <cell r="L488">
            <v>1640</v>
          </cell>
          <cell r="M488">
            <v>28</v>
          </cell>
          <cell r="N488">
            <v>100</v>
          </cell>
          <cell r="P488">
            <v>33</v>
          </cell>
          <cell r="Q488">
            <v>34</v>
          </cell>
          <cell r="R488">
            <v>190</v>
          </cell>
          <cell r="S488">
            <v>192</v>
          </cell>
          <cell r="T488">
            <v>169</v>
          </cell>
          <cell r="U488">
            <v>84.805999999999997</v>
          </cell>
          <cell r="V488">
            <v>5.2560000000000002</v>
          </cell>
          <cell r="W488">
            <v>74</v>
          </cell>
          <cell r="X488">
            <v>39</v>
          </cell>
          <cell r="AI488">
            <v>106.53604252108374</v>
          </cell>
          <cell r="AJ488">
            <v>109.35125106400045</v>
          </cell>
          <cell r="AK488">
            <v>75.46439465691725</v>
          </cell>
          <cell r="AL488">
            <v>47.953889162334065</v>
          </cell>
          <cell r="AP488">
            <v>102.64015426066709</v>
          </cell>
          <cell r="AQ488">
            <v>100.22017556691713</v>
          </cell>
          <cell r="AR488">
            <v>97.260686585667088</v>
          </cell>
          <cell r="AV488">
            <v>139.64972102500002</v>
          </cell>
          <cell r="AW488">
            <v>132.12041957083346</v>
          </cell>
          <cell r="AX488">
            <v>122.83945474166688</v>
          </cell>
          <cell r="BB488">
            <v>64</v>
          </cell>
          <cell r="BC488">
            <v>108</v>
          </cell>
          <cell r="BD488">
            <v>234</v>
          </cell>
          <cell r="BJ488">
            <v>115</v>
          </cell>
          <cell r="BK488">
            <v>115</v>
          </cell>
          <cell r="BQ488">
            <v>1640</v>
          </cell>
          <cell r="BW488">
            <v>28</v>
          </cell>
          <cell r="CC488">
            <v>100</v>
          </cell>
          <cell r="CI488">
            <v>33</v>
          </cell>
          <cell r="CO488">
            <v>34</v>
          </cell>
          <cell r="CU488">
            <v>190</v>
          </cell>
          <cell r="DA488">
            <v>192</v>
          </cell>
          <cell r="DG488">
            <v>169</v>
          </cell>
        </row>
        <row r="489">
          <cell r="A489" t="str">
            <v xml:space="preserve"> Net Receivables</v>
          </cell>
          <cell r="D489">
            <v>1651.4529101482326</v>
          </cell>
          <cell r="E489">
            <v>1651.4529101482326</v>
          </cell>
          <cell r="F489">
            <v>1771.983239191577</v>
          </cell>
          <cell r="G489">
            <v>1709.7657518921353</v>
          </cell>
          <cell r="H489">
            <v>1651.4529101482326</v>
          </cell>
          <cell r="J489">
            <v>1157.9940701132764</v>
          </cell>
          <cell r="K489">
            <v>1247</v>
          </cell>
          <cell r="L489">
            <v>1296</v>
          </cell>
          <cell r="M489">
            <v>886</v>
          </cell>
          <cell r="N489">
            <v>913</v>
          </cell>
          <cell r="P489">
            <v>902</v>
          </cell>
          <cell r="Q489">
            <v>976</v>
          </cell>
          <cell r="R489">
            <v>909</v>
          </cell>
          <cell r="S489">
            <v>782.50699999999995</v>
          </cell>
          <cell r="T489">
            <v>769.91</v>
          </cell>
          <cell r="U489">
            <v>650.43799999999999</v>
          </cell>
          <cell r="V489">
            <v>692.44500000000005</v>
          </cell>
          <cell r="W489">
            <v>775</v>
          </cell>
          <cell r="X489">
            <v>809</v>
          </cell>
          <cell r="AI489">
            <v>1720.3493340921059</v>
          </cell>
          <cell r="AJ489">
            <v>1781.7222990079154</v>
          </cell>
          <cell r="AK489">
            <v>1780.1478863661287</v>
          </cell>
          <cell r="AL489">
            <v>1771.983239191577</v>
          </cell>
          <cell r="AP489">
            <v>1727.7632021116472</v>
          </cell>
          <cell r="AQ489">
            <v>1721.6370561809977</v>
          </cell>
          <cell r="AR489">
            <v>1709.7657518921353</v>
          </cell>
          <cell r="AV489">
            <v>1657.2846980853471</v>
          </cell>
          <cell r="AW489">
            <v>1663.6844595017444</v>
          </cell>
          <cell r="AX489">
            <v>1651.4529101482326</v>
          </cell>
          <cell r="BB489">
            <v>1233</v>
          </cell>
          <cell r="BC489">
            <v>1218</v>
          </cell>
          <cell r="BD489">
            <v>1218</v>
          </cell>
          <cell r="BH489">
            <v>1455</v>
          </cell>
          <cell r="BI489">
            <v>1410</v>
          </cell>
          <cell r="BJ489">
            <v>1247</v>
          </cell>
        </row>
        <row r="490">
          <cell r="A490" t="str">
            <v xml:space="preserve"> Inventories</v>
          </cell>
          <cell r="D490">
            <v>1988.3959310372079</v>
          </cell>
          <cell r="E490">
            <v>1988.3959310372079</v>
          </cell>
          <cell r="F490">
            <v>1952.4943132463347</v>
          </cell>
          <cell r="G490">
            <v>1973.7817490275377</v>
          </cell>
          <cell r="H490">
            <v>1988.3959310372079</v>
          </cell>
          <cell r="J490">
            <v>1392.0073064152375</v>
          </cell>
          <cell r="K490">
            <v>1499</v>
          </cell>
          <cell r="L490">
            <v>1329</v>
          </cell>
          <cell r="M490">
            <v>962</v>
          </cell>
          <cell r="N490">
            <v>983</v>
          </cell>
          <cell r="P490">
            <v>1001</v>
          </cell>
          <cell r="Q490">
            <v>960</v>
          </cell>
          <cell r="R490">
            <v>746</v>
          </cell>
          <cell r="S490">
            <v>762.471</v>
          </cell>
          <cell r="T490">
            <v>723.904</v>
          </cell>
          <cell r="U490">
            <v>635.76400000000001</v>
          </cell>
          <cell r="V490">
            <v>669.78700000000003</v>
          </cell>
          <cell r="W490">
            <v>735</v>
          </cell>
          <cell r="X490">
            <v>737</v>
          </cell>
          <cell r="AI490">
            <v>1957.8149934219921</v>
          </cell>
          <cell r="AJ490">
            <v>1972.5166856624728</v>
          </cell>
          <cell r="AK490">
            <v>1964.2774832992209</v>
          </cell>
          <cell r="AL490">
            <v>1952.4943132463347</v>
          </cell>
          <cell r="AP490">
            <v>1996.5425937918162</v>
          </cell>
          <cell r="AQ490">
            <v>1987.1700271191055</v>
          </cell>
          <cell r="AR490">
            <v>1973.7817490275377</v>
          </cell>
          <cell r="AV490">
            <v>2009.651028785773</v>
          </cell>
          <cell r="AW490">
            <v>2002.879878755552</v>
          </cell>
          <cell r="AX490">
            <v>1988.3959310372079</v>
          </cell>
          <cell r="BB490">
            <v>1600</v>
          </cell>
          <cell r="BC490">
            <v>1561</v>
          </cell>
          <cell r="BD490">
            <v>1561</v>
          </cell>
          <cell r="BH490">
            <v>1546</v>
          </cell>
          <cell r="BI490">
            <v>1469</v>
          </cell>
          <cell r="BJ490">
            <v>1499</v>
          </cell>
        </row>
        <row r="491">
          <cell r="A491" t="str">
            <v xml:space="preserve"> Prepaid expenses</v>
          </cell>
          <cell r="D491">
            <v>435.334</v>
          </cell>
          <cell r="E491">
            <v>435.334</v>
          </cell>
          <cell r="F491">
            <v>435.334</v>
          </cell>
          <cell r="G491">
            <v>435.334</v>
          </cell>
          <cell r="H491">
            <v>435.334</v>
          </cell>
          <cell r="J491">
            <v>396.52242817832314</v>
          </cell>
          <cell r="K491">
            <v>427</v>
          </cell>
          <cell r="L491">
            <v>278</v>
          </cell>
          <cell r="M491">
            <v>294</v>
          </cell>
          <cell r="N491">
            <v>298</v>
          </cell>
          <cell r="P491">
            <v>289</v>
          </cell>
          <cell r="Q491">
            <v>265</v>
          </cell>
          <cell r="R491">
            <v>284</v>
          </cell>
          <cell r="S491">
            <v>280.51100000000002</v>
          </cell>
          <cell r="T491">
            <v>168.07900000000001</v>
          </cell>
          <cell r="U491">
            <v>178.17699999999999</v>
          </cell>
          <cell r="V491">
            <v>134.28</v>
          </cell>
          <cell r="W491">
            <v>149</v>
          </cell>
          <cell r="X491">
            <v>117</v>
          </cell>
          <cell r="AI491">
            <v>435.334</v>
          </cell>
          <cell r="AJ491">
            <v>435.334</v>
          </cell>
          <cell r="AK491">
            <v>435.334</v>
          </cell>
          <cell r="AL491">
            <v>435.334</v>
          </cell>
          <cell r="AP491">
            <v>435.334</v>
          </cell>
          <cell r="AQ491">
            <v>435.334</v>
          </cell>
          <cell r="AR491">
            <v>435.334</v>
          </cell>
          <cell r="AV491">
            <v>435.334</v>
          </cell>
          <cell r="AW491">
            <v>435.334</v>
          </cell>
          <cell r="AX491">
            <v>435.334</v>
          </cell>
          <cell r="BB491">
            <v>450</v>
          </cell>
          <cell r="BC491">
            <v>402</v>
          </cell>
          <cell r="BD491">
            <v>402</v>
          </cell>
          <cell r="BH491">
            <v>383</v>
          </cell>
          <cell r="BI491">
            <v>367</v>
          </cell>
          <cell r="BJ491">
            <v>427</v>
          </cell>
        </row>
        <row r="492">
          <cell r="A492" t="str">
            <v>Total current assets</v>
          </cell>
          <cell r="D492">
            <v>4198.0222959271077</v>
          </cell>
          <cell r="E492">
            <v>4198.0222959271077</v>
          </cell>
          <cell r="F492">
            <v>4207.765441600246</v>
          </cell>
          <cell r="G492">
            <v>4216.1421875053402</v>
          </cell>
          <cell r="H492">
            <v>4198.0222959271077</v>
          </cell>
          <cell r="J492">
            <v>3180.5238047068369</v>
          </cell>
          <cell r="K492">
            <v>3288</v>
          </cell>
          <cell r="L492">
            <v>4543</v>
          </cell>
          <cell r="M492">
            <v>2170</v>
          </cell>
          <cell r="N492">
            <v>2294</v>
          </cell>
          <cell r="P492">
            <v>2225</v>
          </cell>
          <cell r="Q492">
            <v>2235</v>
          </cell>
          <cell r="R492">
            <v>2129</v>
          </cell>
          <cell r="S492">
            <v>2017.489</v>
          </cell>
          <cell r="T492">
            <v>1830.8929999999998</v>
          </cell>
          <cell r="U492">
            <v>1549.1849999999999</v>
          </cell>
          <cell r="V492">
            <v>1501.768</v>
          </cell>
          <cell r="W492">
            <v>1733</v>
          </cell>
          <cell r="X492">
            <v>1702</v>
          </cell>
          <cell r="AI492">
            <v>4220.0343700351814</v>
          </cell>
          <cell r="AJ492">
            <v>4298.9242357343883</v>
          </cell>
          <cell r="AK492">
            <v>4255.223764322267</v>
          </cell>
          <cell r="AL492">
            <v>4207.765441600246</v>
          </cell>
          <cell r="AP492">
            <v>4262.2799501641302</v>
          </cell>
          <cell r="AQ492">
            <v>4244.3612588670203</v>
          </cell>
          <cell r="AR492">
            <v>4216.1421875053402</v>
          </cell>
          <cell r="AV492">
            <v>4241.9194478961199</v>
          </cell>
          <cell r="AW492">
            <v>4234.0187578281302</v>
          </cell>
          <cell r="AX492">
            <v>4198.0222959271077</v>
          </cell>
          <cell r="BB492">
            <v>3347</v>
          </cell>
          <cell r="BC492">
            <v>3289</v>
          </cell>
          <cell r="BD492">
            <v>3415</v>
          </cell>
          <cell r="BH492">
            <v>3384</v>
          </cell>
          <cell r="BI492">
            <v>3246</v>
          </cell>
          <cell r="BJ492">
            <v>3288</v>
          </cell>
        </row>
        <row r="494">
          <cell r="A494" t="str">
            <v>PP&amp;E</v>
          </cell>
          <cell r="D494">
            <v>13033.75375</v>
          </cell>
          <cell r="E494">
            <v>13033.75375</v>
          </cell>
          <cell r="F494">
            <v>12289.75375</v>
          </cell>
          <cell r="G494">
            <v>12696.75375</v>
          </cell>
          <cell r="H494">
            <v>13033.75375</v>
          </cell>
          <cell r="J494">
            <v>7910</v>
          </cell>
          <cell r="K494">
            <v>8157</v>
          </cell>
          <cell r="L494">
            <v>7560</v>
          </cell>
          <cell r="M494">
            <v>6692</v>
          </cell>
          <cell r="N494">
            <v>6974</v>
          </cell>
          <cell r="P494">
            <v>7007</v>
          </cell>
          <cell r="Q494">
            <v>6717</v>
          </cell>
          <cell r="R494">
            <v>6196</v>
          </cell>
          <cell r="S494">
            <v>5606.0720000000001</v>
          </cell>
          <cell r="T494">
            <v>5612.22</v>
          </cell>
          <cell r="U494">
            <v>4987.1279999999997</v>
          </cell>
          <cell r="V494">
            <v>4746.6670000000004</v>
          </cell>
          <cell r="W494">
            <v>4132</v>
          </cell>
          <cell r="X494">
            <v>4099</v>
          </cell>
          <cell r="AI494">
            <v>12595.00375</v>
          </cell>
          <cell r="AJ494">
            <v>12493.25375</v>
          </cell>
          <cell r="AK494">
            <v>12391.50375</v>
          </cell>
          <cell r="AL494">
            <v>12289.75375</v>
          </cell>
          <cell r="AP494">
            <v>12865.25375</v>
          </cell>
          <cell r="AQ494">
            <v>12781.00375</v>
          </cell>
          <cell r="AR494">
            <v>12696.75375</v>
          </cell>
          <cell r="AV494">
            <v>13113.25375</v>
          </cell>
          <cell r="AW494">
            <v>13073.50375</v>
          </cell>
          <cell r="AX494">
            <v>13033.75375</v>
          </cell>
          <cell r="BB494">
            <v>7845</v>
          </cell>
          <cell r="BC494">
            <v>8165</v>
          </cell>
          <cell r="BD494">
            <v>8165</v>
          </cell>
          <cell r="BH494">
            <v>8151</v>
          </cell>
          <cell r="BI494">
            <v>8045</v>
          </cell>
          <cell r="BJ494">
            <v>8157</v>
          </cell>
        </row>
        <row r="495">
          <cell r="A495" t="str">
            <v>Construction in Progress</v>
          </cell>
          <cell r="D495">
            <v>621</v>
          </cell>
          <cell r="E495">
            <v>621</v>
          </cell>
          <cell r="F495">
            <v>621</v>
          </cell>
          <cell r="G495">
            <v>621</v>
          </cell>
          <cell r="H495">
            <v>621</v>
          </cell>
          <cell r="J495">
            <v>533.0301493544672</v>
          </cell>
          <cell r="K495">
            <v>574</v>
          </cell>
          <cell r="L495">
            <v>355</v>
          </cell>
          <cell r="M495">
            <v>315</v>
          </cell>
          <cell r="N495">
            <v>313</v>
          </cell>
          <cell r="P495">
            <v>417</v>
          </cell>
          <cell r="Q495">
            <v>509</v>
          </cell>
          <cell r="R495">
            <v>603</v>
          </cell>
          <cell r="S495">
            <v>666.17700000000002</v>
          </cell>
          <cell r="T495">
            <v>322.37599999999998</v>
          </cell>
          <cell r="U495">
            <v>261.59199999999998</v>
          </cell>
          <cell r="V495">
            <v>491.9</v>
          </cell>
          <cell r="W495">
            <v>687</v>
          </cell>
          <cell r="X495">
            <v>336</v>
          </cell>
          <cell r="AI495">
            <v>621</v>
          </cell>
          <cell r="AJ495">
            <v>621</v>
          </cell>
          <cell r="AK495">
            <v>621</v>
          </cell>
          <cell r="AL495">
            <v>621</v>
          </cell>
          <cell r="AP495">
            <v>621</v>
          </cell>
          <cell r="AQ495">
            <v>621</v>
          </cell>
          <cell r="AR495">
            <v>621</v>
          </cell>
          <cell r="AV495">
            <v>621</v>
          </cell>
          <cell r="AW495">
            <v>621</v>
          </cell>
          <cell r="AX495">
            <v>621</v>
          </cell>
          <cell r="BB495">
            <v>776</v>
          </cell>
          <cell r="BC495">
            <v>621</v>
          </cell>
          <cell r="BD495">
            <v>621</v>
          </cell>
          <cell r="BH495">
            <v>588</v>
          </cell>
          <cell r="BI495">
            <v>654</v>
          </cell>
          <cell r="BJ495">
            <v>574</v>
          </cell>
        </row>
        <row r="496">
          <cell r="A496" t="str">
            <v xml:space="preserve">Timber &amp; Timberlands </v>
          </cell>
          <cell r="D496">
            <v>4449.7160000000003</v>
          </cell>
          <cell r="E496">
            <v>4449.7160000000003</v>
          </cell>
          <cell r="F496">
            <v>4529.7160000000003</v>
          </cell>
          <cell r="G496">
            <v>4489.7160000000003</v>
          </cell>
          <cell r="H496">
            <v>4449.7160000000003</v>
          </cell>
          <cell r="J496">
            <v>1867</v>
          </cell>
          <cell r="K496">
            <v>1696</v>
          </cell>
          <cell r="L496">
            <v>1667</v>
          </cell>
          <cell r="M496">
            <v>1013</v>
          </cell>
          <cell r="N496">
            <v>996</v>
          </cell>
          <cell r="P496">
            <v>1073</v>
          </cell>
          <cell r="Q496">
            <v>666</v>
          </cell>
          <cell r="R496">
            <v>610</v>
          </cell>
          <cell r="S496">
            <v>604.77300000000002</v>
          </cell>
          <cell r="T496">
            <v>591.61</v>
          </cell>
          <cell r="U496">
            <v>550.82000000000005</v>
          </cell>
          <cell r="V496">
            <v>615.21799999999996</v>
          </cell>
          <cell r="W496">
            <v>612</v>
          </cell>
          <cell r="X496">
            <v>621</v>
          </cell>
          <cell r="AI496">
            <v>4499.7160000000003</v>
          </cell>
          <cell r="AJ496">
            <v>4509.7160000000003</v>
          </cell>
          <cell r="AK496">
            <v>4519.7160000000003</v>
          </cell>
          <cell r="AL496">
            <v>4529.7160000000003</v>
          </cell>
          <cell r="AP496">
            <v>4469.7160000000003</v>
          </cell>
          <cell r="AQ496">
            <v>4479.7160000000003</v>
          </cell>
          <cell r="AR496">
            <v>4489.7160000000003</v>
          </cell>
          <cell r="AV496">
            <v>4439.7160000000003</v>
          </cell>
          <cell r="AW496">
            <v>4444.7160000000003</v>
          </cell>
          <cell r="AX496">
            <v>4449.7160000000003</v>
          </cell>
          <cell r="BB496">
            <v>1728</v>
          </cell>
          <cell r="BC496">
            <v>1762</v>
          </cell>
          <cell r="BD496">
            <v>1762</v>
          </cell>
          <cell r="BH496">
            <v>1653</v>
          </cell>
          <cell r="BI496">
            <v>1662</v>
          </cell>
          <cell r="BJ496">
            <v>1696</v>
          </cell>
        </row>
        <row r="497">
          <cell r="A497" t="str">
            <v>Investments in Joint Ventures</v>
          </cell>
          <cell r="D497">
            <v>559</v>
          </cell>
          <cell r="E497">
            <v>559</v>
          </cell>
          <cell r="F497">
            <v>559</v>
          </cell>
          <cell r="G497">
            <v>559</v>
          </cell>
          <cell r="H497">
            <v>559</v>
          </cell>
          <cell r="J497">
            <v>579</v>
          </cell>
          <cell r="K497">
            <v>579</v>
          </cell>
          <cell r="L497">
            <v>950</v>
          </cell>
          <cell r="M497">
            <v>482</v>
          </cell>
          <cell r="N497">
            <v>249</v>
          </cell>
          <cell r="P497">
            <v>35</v>
          </cell>
          <cell r="AI497">
            <v>559</v>
          </cell>
          <cell r="AJ497">
            <v>559</v>
          </cell>
          <cell r="AK497">
            <v>559</v>
          </cell>
          <cell r="AL497">
            <v>559</v>
          </cell>
          <cell r="AP497">
            <v>559</v>
          </cell>
          <cell r="AQ497">
            <v>559</v>
          </cell>
          <cell r="AR497">
            <v>559</v>
          </cell>
          <cell r="AV497">
            <v>559</v>
          </cell>
          <cell r="AW497">
            <v>559</v>
          </cell>
          <cell r="AX497">
            <v>559</v>
          </cell>
          <cell r="BB497">
            <v>633</v>
          </cell>
          <cell r="BC497">
            <v>559</v>
          </cell>
          <cell r="BD497">
            <v>559</v>
          </cell>
          <cell r="BH497">
            <v>567</v>
          </cell>
          <cell r="BI497">
            <v>564</v>
          </cell>
          <cell r="BJ497">
            <v>579</v>
          </cell>
        </row>
        <row r="498">
          <cell r="A498" t="str">
            <v>Other assets &amp; Deferred Charges</v>
          </cell>
          <cell r="D498">
            <v>2185.665</v>
          </cell>
          <cell r="E498">
            <v>2185.665</v>
          </cell>
          <cell r="F498">
            <v>2185.665</v>
          </cell>
          <cell r="G498">
            <v>2185.665</v>
          </cell>
          <cell r="H498">
            <v>2185.665</v>
          </cell>
          <cell r="J498">
            <v>1732.8122973788081</v>
          </cell>
          <cell r="K498">
            <v>1866</v>
          </cell>
          <cell r="L498">
            <v>1325</v>
          </cell>
          <cell r="M498">
            <v>262</v>
          </cell>
          <cell r="N498">
            <v>245</v>
          </cell>
          <cell r="P498">
            <v>211</v>
          </cell>
          <cell r="Q498">
            <v>232</v>
          </cell>
          <cell r="R498">
            <v>212</v>
          </cell>
          <cell r="S498">
            <v>191.946</v>
          </cell>
          <cell r="T498">
            <v>208.94800000000001</v>
          </cell>
          <cell r="U498">
            <v>201.76499999999999</v>
          </cell>
          <cell r="V498">
            <v>200.43100000000001</v>
          </cell>
          <cell r="W498">
            <v>207</v>
          </cell>
          <cell r="X498">
            <v>225</v>
          </cell>
          <cell r="AI498">
            <v>2185.665</v>
          </cell>
          <cell r="AJ498">
            <v>2185.665</v>
          </cell>
          <cell r="AK498">
            <v>2185.665</v>
          </cell>
          <cell r="AL498">
            <v>2185.665</v>
          </cell>
          <cell r="AP498">
            <v>2185.665</v>
          </cell>
          <cell r="AQ498">
            <v>2185.665</v>
          </cell>
          <cell r="AR498">
            <v>2185.665</v>
          </cell>
          <cell r="AV498">
            <v>2185.665</v>
          </cell>
          <cell r="AW498">
            <v>2185.665</v>
          </cell>
          <cell r="AX498">
            <v>2185.665</v>
          </cell>
          <cell r="BB498">
            <v>2008</v>
          </cell>
          <cell r="BC498">
            <v>2058</v>
          </cell>
          <cell r="BD498">
            <v>2058</v>
          </cell>
          <cell r="BH498">
            <v>1683</v>
          </cell>
          <cell r="BI498">
            <v>1724</v>
          </cell>
          <cell r="BJ498">
            <v>1866</v>
          </cell>
        </row>
        <row r="499">
          <cell r="A499" t="str">
            <v xml:space="preserve"> Total Assets</v>
          </cell>
          <cell r="D499">
            <v>25047.15704592711</v>
          </cell>
          <cell r="E499">
            <v>25047.15704592711</v>
          </cell>
          <cell r="F499">
            <v>24392.900191600245</v>
          </cell>
          <cell r="G499">
            <v>24768.276937505339</v>
          </cell>
          <cell r="H499">
            <v>25047.15704592711</v>
          </cell>
          <cell r="J499">
            <v>15802.366251440113</v>
          </cell>
          <cell r="K499">
            <v>16160</v>
          </cell>
          <cell r="L499">
            <v>16400</v>
          </cell>
          <cell r="M499">
            <v>10934</v>
          </cell>
          <cell r="N499">
            <v>11071</v>
          </cell>
          <cell r="P499">
            <v>10968</v>
          </cell>
          <cell r="Q499">
            <v>10359</v>
          </cell>
          <cell r="R499">
            <v>9750</v>
          </cell>
          <cell r="S499">
            <v>9086.4569999999985</v>
          </cell>
          <cell r="T499">
            <v>8566.0470000000005</v>
          </cell>
          <cell r="U499">
            <v>7550.49</v>
          </cell>
          <cell r="V499">
            <v>7555.9839999999995</v>
          </cell>
          <cell r="W499">
            <v>7371</v>
          </cell>
          <cell r="X499">
            <v>6983</v>
          </cell>
          <cell r="AI499">
            <v>24680.419120035182</v>
          </cell>
          <cell r="AJ499">
            <v>24667.558985734388</v>
          </cell>
          <cell r="AK499">
            <v>24532.108514322266</v>
          </cell>
          <cell r="AL499">
            <v>24392.900191600245</v>
          </cell>
          <cell r="AP499">
            <v>24962.914700164132</v>
          </cell>
          <cell r="AQ499">
            <v>24870.74600886702</v>
          </cell>
          <cell r="AR499">
            <v>24768.276937505339</v>
          </cell>
          <cell r="AV499">
            <v>25160.554197896119</v>
          </cell>
          <cell r="AW499">
            <v>25117.90350782813</v>
          </cell>
          <cell r="AX499">
            <v>25047.15704592711</v>
          </cell>
          <cell r="BB499">
            <v>16337</v>
          </cell>
          <cell r="BC499">
            <v>16454</v>
          </cell>
          <cell r="BD499">
            <v>16580</v>
          </cell>
          <cell r="BH499">
            <v>16026</v>
          </cell>
          <cell r="BI499">
            <v>15895</v>
          </cell>
          <cell r="BJ499">
            <v>16160</v>
          </cell>
        </row>
        <row r="501">
          <cell r="A501" t="str">
            <v>Assets - Wreco</v>
          </cell>
        </row>
        <row r="502">
          <cell r="A502" t="str">
            <v>Cash &amp; ST Investments</v>
          </cell>
          <cell r="D502">
            <v>8</v>
          </cell>
          <cell r="E502">
            <v>8</v>
          </cell>
          <cell r="F502">
            <v>8</v>
          </cell>
          <cell r="G502">
            <v>8</v>
          </cell>
          <cell r="H502">
            <v>8</v>
          </cell>
          <cell r="J502">
            <v>8</v>
          </cell>
          <cell r="K502">
            <v>8</v>
          </cell>
          <cell r="L502">
            <v>3</v>
          </cell>
          <cell r="M502">
            <v>7</v>
          </cell>
          <cell r="N502">
            <v>22</v>
          </cell>
          <cell r="P502">
            <v>38</v>
          </cell>
          <cell r="Q502">
            <v>50</v>
          </cell>
          <cell r="R502">
            <v>73</v>
          </cell>
          <cell r="S502">
            <v>86.597999999999999</v>
          </cell>
          <cell r="T502">
            <v>483.34</v>
          </cell>
          <cell r="U502">
            <v>531</v>
          </cell>
          <cell r="V502">
            <v>210</v>
          </cell>
          <cell r="W502">
            <v>187</v>
          </cell>
          <cell r="X502">
            <v>165</v>
          </cell>
          <cell r="BB502">
            <v>7</v>
          </cell>
          <cell r="BC502">
            <v>5</v>
          </cell>
          <cell r="BD502">
            <v>5</v>
          </cell>
          <cell r="BH502">
            <v>3</v>
          </cell>
          <cell r="BJ502">
            <v>8</v>
          </cell>
        </row>
        <row r="503">
          <cell r="A503" t="str">
            <v>RE in process of development</v>
          </cell>
          <cell r="D503">
            <v>621</v>
          </cell>
          <cell r="E503">
            <v>621</v>
          </cell>
          <cell r="F503">
            <v>621</v>
          </cell>
          <cell r="G503">
            <v>621</v>
          </cell>
          <cell r="H503">
            <v>621</v>
          </cell>
          <cell r="J503">
            <v>621</v>
          </cell>
          <cell r="K503">
            <v>621</v>
          </cell>
          <cell r="L503">
            <v>556</v>
          </cell>
          <cell r="M503">
            <v>584</v>
          </cell>
          <cell r="N503">
            <v>593</v>
          </cell>
          <cell r="P503">
            <v>680</v>
          </cell>
          <cell r="Q503">
            <v>776</v>
          </cell>
          <cell r="R503">
            <v>668</v>
          </cell>
          <cell r="S503">
            <v>738.59699999999998</v>
          </cell>
          <cell r="T503">
            <v>617.08699999999999</v>
          </cell>
          <cell r="U503">
            <v>620.92499999999995</v>
          </cell>
          <cell r="V503">
            <v>642.21</v>
          </cell>
          <cell r="W503">
            <v>664</v>
          </cell>
          <cell r="X503">
            <v>653</v>
          </cell>
          <cell r="BB503">
            <v>629</v>
          </cell>
          <cell r="BC503">
            <v>637</v>
          </cell>
          <cell r="BD503">
            <v>637</v>
          </cell>
          <cell r="BH503">
            <v>639</v>
          </cell>
          <cell r="BJ503">
            <v>621</v>
          </cell>
        </row>
        <row r="504">
          <cell r="A504" t="str">
            <v>Mortgage-Related Financial Instruments</v>
          </cell>
          <cell r="D504">
            <v>73</v>
          </cell>
          <cell r="E504">
            <v>73</v>
          </cell>
          <cell r="F504">
            <v>73</v>
          </cell>
          <cell r="G504">
            <v>73</v>
          </cell>
          <cell r="H504">
            <v>73</v>
          </cell>
          <cell r="J504">
            <v>73</v>
          </cell>
          <cell r="K504">
            <v>73</v>
          </cell>
          <cell r="L504">
            <v>84</v>
          </cell>
          <cell r="M504">
            <v>119</v>
          </cell>
          <cell r="N504">
            <v>173</v>
          </cell>
          <cell r="P504">
            <v>621</v>
          </cell>
          <cell r="Q504">
            <v>672</v>
          </cell>
          <cell r="R504">
            <v>211</v>
          </cell>
          <cell r="S504">
            <v>349.75700000000001</v>
          </cell>
          <cell r="T504">
            <v>614.25199999999995</v>
          </cell>
          <cell r="U504">
            <v>2015</v>
          </cell>
          <cell r="V504">
            <v>2343</v>
          </cell>
          <cell r="W504">
            <v>3171</v>
          </cell>
          <cell r="X504">
            <v>3644</v>
          </cell>
          <cell r="BB504">
            <v>70</v>
          </cell>
          <cell r="BC504">
            <v>65</v>
          </cell>
          <cell r="BD504">
            <v>65</v>
          </cell>
          <cell r="BH504">
            <v>78</v>
          </cell>
          <cell r="BJ504">
            <v>73</v>
          </cell>
        </row>
        <row r="505">
          <cell r="A505" t="str">
            <v>Land being processed for development</v>
          </cell>
          <cell r="D505">
            <v>917</v>
          </cell>
          <cell r="E505">
            <v>917</v>
          </cell>
          <cell r="F505">
            <v>917</v>
          </cell>
          <cell r="G505">
            <v>917</v>
          </cell>
          <cell r="H505">
            <v>917</v>
          </cell>
          <cell r="J505">
            <v>917</v>
          </cell>
          <cell r="K505">
            <v>917</v>
          </cell>
          <cell r="L505">
            <v>956</v>
          </cell>
          <cell r="M505">
            <v>854</v>
          </cell>
          <cell r="N505">
            <v>845</v>
          </cell>
          <cell r="P505">
            <v>719</v>
          </cell>
          <cell r="Q505">
            <v>688</v>
          </cell>
          <cell r="R505">
            <v>738</v>
          </cell>
          <cell r="S505">
            <v>699.61099999999999</v>
          </cell>
          <cell r="T505">
            <v>711.12900000000002</v>
          </cell>
          <cell r="U505">
            <v>555.553</v>
          </cell>
          <cell r="V505">
            <v>555.197</v>
          </cell>
          <cell r="W505">
            <v>478</v>
          </cell>
          <cell r="X505">
            <v>468</v>
          </cell>
          <cell r="BB505">
            <v>954</v>
          </cell>
          <cell r="BC505">
            <v>969</v>
          </cell>
          <cell r="BD505">
            <v>969</v>
          </cell>
          <cell r="BH505">
            <v>957</v>
          </cell>
          <cell r="BJ505">
            <v>917</v>
          </cell>
        </row>
        <row r="506">
          <cell r="A506" t="str">
            <v>Notes &amp; Contracts Receivable</v>
          </cell>
          <cell r="D506">
            <v>81</v>
          </cell>
          <cell r="E506">
            <v>81</v>
          </cell>
          <cell r="F506">
            <v>81</v>
          </cell>
          <cell r="G506">
            <v>81</v>
          </cell>
          <cell r="H506">
            <v>81</v>
          </cell>
          <cell r="J506">
            <v>81</v>
          </cell>
          <cell r="K506">
            <v>81</v>
          </cell>
          <cell r="L506">
            <v>94</v>
          </cell>
          <cell r="M506">
            <v>81</v>
          </cell>
          <cell r="N506">
            <v>62</v>
          </cell>
          <cell r="P506">
            <v>99</v>
          </cell>
          <cell r="Q506">
            <v>92</v>
          </cell>
          <cell r="R506">
            <v>472</v>
          </cell>
          <cell r="S506">
            <v>847</v>
          </cell>
          <cell r="T506">
            <v>857.96299999999997</v>
          </cell>
          <cell r="U506">
            <v>178</v>
          </cell>
          <cell r="V506">
            <v>189</v>
          </cell>
          <cell r="W506">
            <v>186</v>
          </cell>
          <cell r="X506">
            <v>199</v>
          </cell>
          <cell r="BB506">
            <v>86</v>
          </cell>
          <cell r="BC506">
            <v>97</v>
          </cell>
          <cell r="BD506">
            <v>97</v>
          </cell>
          <cell r="BH506">
            <v>88</v>
          </cell>
          <cell r="BJ506">
            <v>81</v>
          </cell>
        </row>
        <row r="507">
          <cell r="A507" t="str">
            <v>Investments to &amp; adv. to JVs &amp; Lmt. Part.</v>
          </cell>
          <cell r="D507">
            <v>205</v>
          </cell>
          <cell r="E507">
            <v>205</v>
          </cell>
          <cell r="F507">
            <v>205</v>
          </cell>
          <cell r="G507">
            <v>205</v>
          </cell>
          <cell r="H507">
            <v>205</v>
          </cell>
          <cell r="J507">
            <v>205</v>
          </cell>
          <cell r="K507">
            <v>205</v>
          </cell>
          <cell r="L507">
            <v>124</v>
          </cell>
          <cell r="M507">
            <v>120</v>
          </cell>
          <cell r="N507">
            <v>116</v>
          </cell>
          <cell r="P507">
            <v>115</v>
          </cell>
          <cell r="Q507">
            <v>113</v>
          </cell>
          <cell r="R507">
            <v>677</v>
          </cell>
          <cell r="S507">
            <v>60.354999999999997</v>
          </cell>
          <cell r="T507">
            <v>5232.4279999999999</v>
          </cell>
          <cell r="U507">
            <v>188</v>
          </cell>
          <cell r="V507">
            <v>247</v>
          </cell>
          <cell r="W507">
            <v>126</v>
          </cell>
          <cell r="X507">
            <v>109</v>
          </cell>
          <cell r="BB507">
            <v>64</v>
          </cell>
          <cell r="BC507">
            <v>60</v>
          </cell>
          <cell r="BD507">
            <v>60</v>
          </cell>
          <cell r="BH507">
            <v>146</v>
          </cell>
          <cell r="BJ507">
            <v>205</v>
          </cell>
        </row>
        <row r="508">
          <cell r="A508" t="str">
            <v>Other assets</v>
          </cell>
          <cell r="D508">
            <v>130</v>
          </cell>
          <cell r="E508">
            <v>130</v>
          </cell>
          <cell r="F508">
            <v>130</v>
          </cell>
          <cell r="G508">
            <v>130</v>
          </cell>
          <cell r="H508">
            <v>130</v>
          </cell>
          <cell r="J508">
            <v>130</v>
          </cell>
          <cell r="K508">
            <v>130</v>
          </cell>
          <cell r="L508">
            <v>122</v>
          </cell>
          <cell r="M508">
            <v>135</v>
          </cell>
          <cell r="N508">
            <v>193</v>
          </cell>
          <cell r="P508">
            <v>356</v>
          </cell>
          <cell r="Q508">
            <v>503</v>
          </cell>
          <cell r="R508">
            <v>569</v>
          </cell>
          <cell r="S508">
            <v>888.09799999999996</v>
          </cell>
          <cell r="T508">
            <v>1204.172</v>
          </cell>
          <cell r="U508">
            <v>5346</v>
          </cell>
          <cell r="V508">
            <v>4614</v>
          </cell>
          <cell r="W508">
            <v>3793</v>
          </cell>
          <cell r="X508">
            <v>3163</v>
          </cell>
          <cell r="BB508">
            <v>158</v>
          </cell>
          <cell r="BC508">
            <v>168</v>
          </cell>
          <cell r="BD508">
            <v>168</v>
          </cell>
          <cell r="BH508">
            <v>132</v>
          </cell>
          <cell r="BJ508">
            <v>130</v>
          </cell>
        </row>
        <row r="509">
          <cell r="A509" t="str">
            <v>WRECO Assets</v>
          </cell>
          <cell r="D509">
            <v>2035</v>
          </cell>
          <cell r="E509">
            <v>2035</v>
          </cell>
          <cell r="F509">
            <v>2035</v>
          </cell>
          <cell r="G509">
            <v>2035</v>
          </cell>
          <cell r="H509">
            <v>2035</v>
          </cell>
          <cell r="J509">
            <v>2035</v>
          </cell>
          <cell r="K509">
            <v>2035</v>
          </cell>
          <cell r="L509">
            <v>1939</v>
          </cell>
          <cell r="M509">
            <v>1900</v>
          </cell>
          <cell r="N509">
            <v>2004</v>
          </cell>
          <cell r="P509">
            <v>2628</v>
          </cell>
          <cell r="Q509">
            <v>2894</v>
          </cell>
          <cell r="R509">
            <v>3408</v>
          </cell>
          <cell r="S509">
            <v>3670.0160000000001</v>
          </cell>
          <cell r="T509">
            <v>9720.371000000001</v>
          </cell>
          <cell r="U509">
            <v>9434.4779999999992</v>
          </cell>
          <cell r="V509">
            <v>8800.4069999999992</v>
          </cell>
          <cell r="W509">
            <v>8605</v>
          </cell>
          <cell r="X509">
            <v>8401</v>
          </cell>
          <cell r="AI509">
            <v>2001</v>
          </cell>
          <cell r="AJ509">
            <v>2001</v>
          </cell>
          <cell r="AK509">
            <v>2001</v>
          </cell>
          <cell r="AL509">
            <v>2001</v>
          </cell>
          <cell r="AP509">
            <v>2001</v>
          </cell>
          <cell r="AQ509">
            <v>2001</v>
          </cell>
          <cell r="AR509">
            <v>2001</v>
          </cell>
          <cell r="AV509">
            <v>2001</v>
          </cell>
          <cell r="AW509">
            <v>2001</v>
          </cell>
          <cell r="AX509">
            <v>2001</v>
          </cell>
          <cell r="BB509">
            <v>1968</v>
          </cell>
          <cell r="BC509">
            <v>2001</v>
          </cell>
          <cell r="BD509">
            <v>2001</v>
          </cell>
          <cell r="BH509">
            <v>2043</v>
          </cell>
          <cell r="BI509">
            <v>2089</v>
          </cell>
          <cell r="BJ509">
            <v>2035</v>
          </cell>
        </row>
        <row r="510">
          <cell r="A510" t="str">
            <v>Assets - WY Financial Services</v>
          </cell>
        </row>
        <row r="511">
          <cell r="A511" t="str">
            <v>Cash &amp; ST Investments</v>
          </cell>
          <cell r="U511">
            <v>521.03300000000002</v>
          </cell>
          <cell r="V511">
            <v>190.67</v>
          </cell>
          <cell r="W511">
            <v>168</v>
          </cell>
          <cell r="X511">
            <v>156</v>
          </cell>
        </row>
        <row r="512">
          <cell r="A512" t="str">
            <v>Mortgage notes held for sale</v>
          </cell>
          <cell r="U512">
            <v>510.73200000000003</v>
          </cell>
          <cell r="V512">
            <v>444.63499999999999</v>
          </cell>
          <cell r="W512">
            <v>959</v>
          </cell>
          <cell r="X512">
            <v>829</v>
          </cell>
        </row>
        <row r="513">
          <cell r="A513" t="str">
            <v>Construction mortgage notes</v>
          </cell>
          <cell r="U513">
            <v>189.13900000000001</v>
          </cell>
          <cell r="V513">
            <v>196.18199999999999</v>
          </cell>
          <cell r="W513">
            <v>249.84100000000001</v>
          </cell>
          <cell r="X513">
            <v>356</v>
          </cell>
        </row>
        <row r="514">
          <cell r="A514" t="str">
            <v>Mortgage loans receivable</v>
          </cell>
          <cell r="U514">
            <v>384.37</v>
          </cell>
          <cell r="V514">
            <v>640.11599999999999</v>
          </cell>
          <cell r="W514">
            <v>748.7</v>
          </cell>
          <cell r="X514">
            <v>1420</v>
          </cell>
        </row>
        <row r="515">
          <cell r="A515" t="str">
            <v>Investments</v>
          </cell>
          <cell r="U515">
            <v>4693.3220000000001</v>
          </cell>
          <cell r="V515">
            <v>4068.857</v>
          </cell>
          <cell r="W515">
            <v>3172.424</v>
          </cell>
          <cell r="X515">
            <v>2313</v>
          </cell>
        </row>
        <row r="516">
          <cell r="A516" t="str">
            <v>Mortgage backed cert. &amp; res. deposits</v>
          </cell>
          <cell r="U516">
            <v>930.97400000000005</v>
          </cell>
          <cell r="V516">
            <v>1062.165</v>
          </cell>
          <cell r="W516">
            <v>1212.404</v>
          </cell>
          <cell r="X516">
            <v>1092</v>
          </cell>
        </row>
        <row r="517">
          <cell r="A517" t="str">
            <v>Other assets</v>
          </cell>
          <cell r="U517">
            <v>707.79300000000001</v>
          </cell>
          <cell r="V517">
            <v>653.96799999999996</v>
          </cell>
          <cell r="W517">
            <v>592.32799999999997</v>
          </cell>
          <cell r="X517">
            <v>785</v>
          </cell>
        </row>
        <row r="518">
          <cell r="A518" t="str">
            <v xml:space="preserve"> Total Assets</v>
          </cell>
          <cell r="U518">
            <v>7937.3629999999994</v>
          </cell>
          <cell r="V518">
            <v>7256.5929999999998</v>
          </cell>
          <cell r="W518">
            <v>7102.6970000000001</v>
          </cell>
          <cell r="X518">
            <v>6951</v>
          </cell>
        </row>
        <row r="519">
          <cell r="Q519" t="str">
            <v xml:space="preserve"> </v>
          </cell>
        </row>
        <row r="520">
          <cell r="A520" t="str">
            <v>Total Assets</v>
          </cell>
          <cell r="C520" t="str">
            <v>assets</v>
          </cell>
          <cell r="D520">
            <v>27082.15704592711</v>
          </cell>
          <cell r="E520">
            <v>27082.15704592711</v>
          </cell>
          <cell r="F520">
            <v>26427.900191600245</v>
          </cell>
          <cell r="G520">
            <v>26803.276937505339</v>
          </cell>
          <cell r="H520">
            <v>27082.15704592711</v>
          </cell>
          <cell r="J520">
            <v>17837.366251440115</v>
          </cell>
          <cell r="K520">
            <v>18195</v>
          </cell>
          <cell r="L520">
            <v>18339</v>
          </cell>
          <cell r="M520">
            <v>12834</v>
          </cell>
          <cell r="N520">
            <v>13075</v>
          </cell>
          <cell r="P520">
            <v>13596</v>
          </cell>
          <cell r="Q520">
            <v>13253</v>
          </cell>
          <cell r="R520">
            <v>13158</v>
          </cell>
          <cell r="S520">
            <v>12756.472999999998</v>
          </cell>
          <cell r="T520">
            <v>18286.418000000001</v>
          </cell>
          <cell r="U520">
            <v>16984.968000000001</v>
          </cell>
          <cell r="V520">
            <v>16356.391</v>
          </cell>
          <cell r="W520">
            <v>15976</v>
          </cell>
          <cell r="X520">
            <v>15384</v>
          </cell>
          <cell r="Y520">
            <v>12917</v>
          </cell>
          <cell r="AI520">
            <v>26681.419120035182</v>
          </cell>
          <cell r="AJ520">
            <v>26668.558985734388</v>
          </cell>
          <cell r="AK520">
            <v>26533.108514322266</v>
          </cell>
          <cell r="AL520">
            <v>26393.900191600245</v>
          </cell>
          <cell r="AO520">
            <v>26960.624891552368</v>
          </cell>
          <cell r="AP520">
            <v>26963.914700164132</v>
          </cell>
          <cell r="AQ520">
            <v>26871.74600886702</v>
          </cell>
          <cell r="AR520">
            <v>26769.276937505339</v>
          </cell>
          <cell r="AU520">
            <v>26287.897098272872</v>
          </cell>
          <cell r="AV520">
            <v>27161.554197896119</v>
          </cell>
          <cell r="AW520">
            <v>27118.90350782813</v>
          </cell>
          <cell r="AX520">
            <v>27048.15704592711</v>
          </cell>
          <cell r="BA520">
            <v>18140</v>
          </cell>
          <cell r="BB520">
            <v>18305</v>
          </cell>
          <cell r="BC520">
            <v>18455</v>
          </cell>
          <cell r="BD520">
            <v>18581</v>
          </cell>
          <cell r="BG520">
            <v>17859</v>
          </cell>
          <cell r="BH520">
            <v>18069</v>
          </cell>
          <cell r="BI520">
            <v>17984</v>
          </cell>
          <cell r="BJ520">
            <v>18195</v>
          </cell>
        </row>
        <row r="522">
          <cell r="A522" t="str">
            <v>Liabilities - WY</v>
          </cell>
        </row>
        <row r="523">
          <cell r="A523" t="str">
            <v>Current liabilities</v>
          </cell>
        </row>
        <row r="524">
          <cell r="A524" t="str">
            <v xml:space="preserve"> Notes Payable</v>
          </cell>
          <cell r="D524">
            <v>239</v>
          </cell>
          <cell r="E524">
            <v>239</v>
          </cell>
          <cell r="F524">
            <v>239</v>
          </cell>
          <cell r="G524">
            <v>239</v>
          </cell>
          <cell r="H524">
            <v>239</v>
          </cell>
          <cell r="J524">
            <v>239</v>
          </cell>
          <cell r="K524">
            <v>645</v>
          </cell>
          <cell r="L524">
            <v>25</v>
          </cell>
          <cell r="M524">
            <v>5</v>
          </cell>
          <cell r="N524">
            <v>25</v>
          </cell>
          <cell r="P524">
            <v>16</v>
          </cell>
          <cell r="Q524">
            <v>24</v>
          </cell>
          <cell r="R524">
            <v>5.7799999999999994</v>
          </cell>
          <cell r="S524">
            <v>4.6239999999999997</v>
          </cell>
          <cell r="T524">
            <v>14.683999999999999</v>
          </cell>
          <cell r="U524">
            <v>5.6539999999999999</v>
          </cell>
          <cell r="V524">
            <v>5.82</v>
          </cell>
          <cell r="W524">
            <v>193</v>
          </cell>
          <cell r="X524">
            <v>25</v>
          </cell>
          <cell r="AI524">
            <v>239</v>
          </cell>
          <cell r="AJ524">
            <v>239</v>
          </cell>
          <cell r="AK524">
            <v>239</v>
          </cell>
          <cell r="AL524">
            <v>239</v>
          </cell>
          <cell r="AP524">
            <v>239</v>
          </cell>
          <cell r="AQ524">
            <v>239</v>
          </cell>
          <cell r="AR524">
            <v>239</v>
          </cell>
          <cell r="AV524">
            <v>239</v>
          </cell>
          <cell r="AW524">
            <v>239</v>
          </cell>
          <cell r="AX524">
            <v>239</v>
          </cell>
          <cell r="BB524">
            <v>880</v>
          </cell>
          <cell r="BC524">
            <v>239</v>
          </cell>
          <cell r="BD524">
            <v>239</v>
          </cell>
          <cell r="BH524">
            <v>642</v>
          </cell>
          <cell r="BI524">
            <v>862</v>
          </cell>
          <cell r="BJ524">
            <v>645</v>
          </cell>
        </row>
        <row r="525">
          <cell r="A525" t="str">
            <v xml:space="preserve"> Current mat. of LT debt</v>
          </cell>
          <cell r="D525">
            <v>119.083</v>
          </cell>
          <cell r="E525">
            <v>119.083</v>
          </cell>
          <cell r="F525">
            <v>119.083</v>
          </cell>
          <cell r="G525">
            <v>119.083</v>
          </cell>
          <cell r="H525">
            <v>119.083</v>
          </cell>
          <cell r="J525">
            <v>0</v>
          </cell>
          <cell r="K525">
            <v>88</v>
          </cell>
          <cell r="L525">
            <v>855</v>
          </cell>
          <cell r="M525">
            <v>88</v>
          </cell>
          <cell r="N525">
            <v>17</v>
          </cell>
          <cell r="P525">
            <v>80</v>
          </cell>
          <cell r="Q525">
            <v>125</v>
          </cell>
          <cell r="R525">
            <v>321</v>
          </cell>
          <cell r="S525">
            <v>14</v>
          </cell>
          <cell r="T525">
            <v>113.607</v>
          </cell>
          <cell r="U525">
            <v>23.74</v>
          </cell>
          <cell r="V525">
            <v>24.96</v>
          </cell>
          <cell r="W525">
            <v>74</v>
          </cell>
          <cell r="X525">
            <v>35</v>
          </cell>
          <cell r="AI525">
            <v>119.083</v>
          </cell>
          <cell r="AJ525">
            <v>119.083</v>
          </cell>
          <cell r="AK525">
            <v>119.083</v>
          </cell>
          <cell r="AL525">
            <v>119.083</v>
          </cell>
          <cell r="AP525">
            <v>119.083</v>
          </cell>
          <cell r="AQ525">
            <v>119.083</v>
          </cell>
          <cell r="AR525">
            <v>119.083</v>
          </cell>
          <cell r="AV525">
            <v>119.083</v>
          </cell>
          <cell r="AW525">
            <v>119.083</v>
          </cell>
          <cell r="AX525">
            <v>119.083</v>
          </cell>
          <cell r="BB525">
            <v>12</v>
          </cell>
          <cell r="BC525">
            <v>7</v>
          </cell>
          <cell r="BD525">
            <v>0</v>
          </cell>
          <cell r="BH525">
            <v>133</v>
          </cell>
          <cell r="BI525">
            <v>88</v>
          </cell>
          <cell r="BJ525">
            <v>88</v>
          </cell>
        </row>
        <row r="526">
          <cell r="A526" t="str">
            <v xml:space="preserve"> Cur. mat. of capital lease oblig.</v>
          </cell>
          <cell r="U526">
            <v>6.6050000000000004</v>
          </cell>
          <cell r="V526">
            <v>16</v>
          </cell>
          <cell r="W526">
            <v>15</v>
          </cell>
          <cell r="X526">
            <v>14</v>
          </cell>
        </row>
        <row r="527">
          <cell r="A527" t="str">
            <v xml:space="preserve"> Accounts Payable</v>
          </cell>
          <cell r="D527">
            <v>1133.6786538264671</v>
          </cell>
          <cell r="E527">
            <v>1133.6786538264671</v>
          </cell>
          <cell r="F527">
            <v>1113.2094418893262</v>
          </cell>
          <cell r="G527">
            <v>1125.3464168062194</v>
          </cell>
          <cell r="H527">
            <v>1133.6786538264671</v>
          </cell>
          <cell r="J527">
            <v>890</v>
          </cell>
          <cell r="K527">
            <v>921</v>
          </cell>
          <cell r="L527">
            <v>961</v>
          </cell>
          <cell r="M527">
            <v>699</v>
          </cell>
          <cell r="N527">
            <v>694</v>
          </cell>
          <cell r="P527">
            <v>725</v>
          </cell>
          <cell r="Q527">
            <v>747</v>
          </cell>
          <cell r="R527">
            <v>796</v>
          </cell>
          <cell r="S527">
            <v>611</v>
          </cell>
          <cell r="T527">
            <v>514</v>
          </cell>
          <cell r="U527">
            <v>420.52499999999998</v>
          </cell>
          <cell r="V527">
            <v>346.14600000000002</v>
          </cell>
          <cell r="W527">
            <v>405</v>
          </cell>
          <cell r="X527">
            <v>352</v>
          </cell>
          <cell r="AI527">
            <v>1116.2430135461711</v>
          </cell>
          <cell r="AJ527">
            <v>1124.6251442918647</v>
          </cell>
          <cell r="AK527">
            <v>1119.9275849688063</v>
          </cell>
          <cell r="AL527">
            <v>1113.2094418893262</v>
          </cell>
          <cell r="AP527">
            <v>1138.3234519376788</v>
          </cell>
          <cell r="AQ527">
            <v>1132.9797079666905</v>
          </cell>
          <cell r="AR527">
            <v>1125.3464168062194</v>
          </cell>
          <cell r="AV527">
            <v>1145.7971913000242</v>
          </cell>
          <cell r="AW527">
            <v>1141.9366381117497</v>
          </cell>
          <cell r="AX527">
            <v>1133.6786538264671</v>
          </cell>
          <cell r="BB527">
            <v>918</v>
          </cell>
          <cell r="BC527">
            <v>890</v>
          </cell>
          <cell r="BD527">
            <v>890</v>
          </cell>
          <cell r="BH527">
            <v>1007</v>
          </cell>
          <cell r="BI527">
            <v>927</v>
          </cell>
          <cell r="BJ527">
            <v>921</v>
          </cell>
        </row>
        <row r="528">
          <cell r="A528" t="str">
            <v xml:space="preserve"> Accrued liab.</v>
          </cell>
          <cell r="D528">
            <v>1098</v>
          </cell>
          <cell r="E528">
            <v>1098</v>
          </cell>
          <cell r="F528">
            <v>1098</v>
          </cell>
          <cell r="G528">
            <v>1098</v>
          </cell>
          <cell r="H528">
            <v>1098</v>
          </cell>
          <cell r="J528">
            <v>1098</v>
          </cell>
          <cell r="K528">
            <v>1050</v>
          </cell>
          <cell r="L528">
            <v>1093</v>
          </cell>
          <cell r="M528">
            <v>707</v>
          </cell>
          <cell r="N528">
            <v>648</v>
          </cell>
          <cell r="P528">
            <v>662</v>
          </cell>
          <cell r="Q528">
            <v>707</v>
          </cell>
          <cell r="R528">
            <v>695</v>
          </cell>
          <cell r="S528">
            <v>565.00199999999995</v>
          </cell>
          <cell r="T528">
            <v>623.16300000000001</v>
          </cell>
          <cell r="U528">
            <v>486.10599999999999</v>
          </cell>
          <cell r="V528">
            <v>443.17500000000001</v>
          </cell>
          <cell r="W528">
            <v>559</v>
          </cell>
          <cell r="X528">
            <v>522</v>
          </cell>
          <cell r="AI528">
            <v>1098</v>
          </cell>
          <cell r="AJ528">
            <v>1098</v>
          </cell>
          <cell r="AK528">
            <v>1098</v>
          </cell>
          <cell r="AL528">
            <v>1098</v>
          </cell>
          <cell r="AP528">
            <v>1098</v>
          </cell>
          <cell r="AQ528">
            <v>1098</v>
          </cell>
          <cell r="AR528">
            <v>1098</v>
          </cell>
          <cell r="AV528">
            <v>1098</v>
          </cell>
          <cell r="AW528">
            <v>1098</v>
          </cell>
          <cell r="AX528">
            <v>1098</v>
          </cell>
          <cell r="BB528">
            <v>967</v>
          </cell>
          <cell r="BC528">
            <v>1098</v>
          </cell>
          <cell r="BD528">
            <v>1098</v>
          </cell>
          <cell r="BH528">
            <v>1003</v>
          </cell>
          <cell r="BI528">
            <v>796</v>
          </cell>
          <cell r="BJ528">
            <v>1050</v>
          </cell>
        </row>
        <row r="529">
          <cell r="A529" t="str">
            <v>Current Liabilities</v>
          </cell>
          <cell r="D529">
            <v>2589.761653826467</v>
          </cell>
          <cell r="E529">
            <v>2589.761653826467</v>
          </cell>
          <cell r="F529">
            <v>2569.2924418893263</v>
          </cell>
          <cell r="G529">
            <v>2581.4294168062193</v>
          </cell>
          <cell r="H529">
            <v>2589.761653826467</v>
          </cell>
          <cell r="J529">
            <v>2227</v>
          </cell>
          <cell r="K529">
            <v>2704</v>
          </cell>
          <cell r="L529">
            <v>2934</v>
          </cell>
          <cell r="M529">
            <v>1499</v>
          </cell>
          <cell r="N529">
            <v>1384</v>
          </cell>
          <cell r="P529">
            <v>1483</v>
          </cell>
          <cell r="Q529">
            <v>1603</v>
          </cell>
          <cell r="R529">
            <v>1817.78</v>
          </cell>
          <cell r="S529">
            <v>1194.626</v>
          </cell>
          <cell r="T529">
            <v>1265.454</v>
          </cell>
          <cell r="U529">
            <v>942.63</v>
          </cell>
          <cell r="V529">
            <v>836.10100000000011</v>
          </cell>
          <cell r="W529">
            <v>1246</v>
          </cell>
          <cell r="X529">
            <v>948</v>
          </cell>
          <cell r="AI529">
            <v>2572.326013546171</v>
          </cell>
          <cell r="AJ529">
            <v>2580.7081442918648</v>
          </cell>
          <cell r="AK529">
            <v>2576.0105849688061</v>
          </cell>
          <cell r="AL529">
            <v>2569.2924418893263</v>
          </cell>
          <cell r="AP529">
            <v>2594.4064519376789</v>
          </cell>
          <cell r="AQ529">
            <v>2589.0627079666906</v>
          </cell>
          <cell r="AR529">
            <v>2581.4294168062193</v>
          </cell>
          <cell r="AV529">
            <v>2601.8801913000243</v>
          </cell>
          <cell r="AW529">
            <v>2598.0196381117498</v>
          </cell>
          <cell r="AX529">
            <v>2589.761653826467</v>
          </cell>
          <cell r="BB529">
            <v>2777</v>
          </cell>
          <cell r="BC529">
            <v>2234</v>
          </cell>
          <cell r="BD529">
            <v>2227</v>
          </cell>
          <cell r="BH529">
            <v>2785</v>
          </cell>
          <cell r="BI529">
            <v>2673</v>
          </cell>
          <cell r="BJ529">
            <v>2704</v>
          </cell>
        </row>
        <row r="531">
          <cell r="A531" t="str">
            <v>Long-term debt</v>
          </cell>
          <cell r="D531">
            <v>12665.881000000001</v>
          </cell>
          <cell r="E531">
            <v>12665.881000000001</v>
          </cell>
          <cell r="F531">
            <v>10240.881000000001</v>
          </cell>
          <cell r="G531">
            <v>11840.881000000001</v>
          </cell>
          <cell r="H531">
            <v>12665.881000000001</v>
          </cell>
          <cell r="J531">
            <v>5110</v>
          </cell>
          <cell r="K531">
            <v>3974</v>
          </cell>
          <cell r="L531">
            <v>3974</v>
          </cell>
          <cell r="M531">
            <v>3397</v>
          </cell>
          <cell r="N531">
            <v>3483</v>
          </cell>
          <cell r="P531">
            <v>3546</v>
          </cell>
          <cell r="Q531">
            <v>2983</v>
          </cell>
          <cell r="R531">
            <v>2713</v>
          </cell>
          <cell r="S531">
            <v>2997.89</v>
          </cell>
          <cell r="T531">
            <v>2658.8670000000002</v>
          </cell>
          <cell r="U531">
            <v>2195.5100000000002</v>
          </cell>
          <cell r="V531">
            <v>2168.125</v>
          </cell>
          <cell r="W531">
            <v>1502</v>
          </cell>
          <cell r="X531">
            <v>1644</v>
          </cell>
          <cell r="AI531">
            <v>11540.881000000001</v>
          </cell>
          <cell r="AJ531">
            <v>11140.881000000001</v>
          </cell>
          <cell r="AK531">
            <v>10690.881000000001</v>
          </cell>
          <cell r="AL531">
            <v>10240.881000000001</v>
          </cell>
          <cell r="AP531">
            <v>12290.881000000001</v>
          </cell>
          <cell r="AQ531">
            <v>12065.881000000001</v>
          </cell>
          <cell r="AR531">
            <v>11840.881000000001</v>
          </cell>
          <cell r="AV531">
            <v>12725.881000000001</v>
          </cell>
          <cell r="AW531">
            <v>12695.881000000001</v>
          </cell>
          <cell r="AX531">
            <v>12665.881000000001</v>
          </cell>
          <cell r="BB531">
            <v>3945</v>
          </cell>
          <cell r="BC531">
            <v>4789</v>
          </cell>
          <cell r="BD531">
            <v>5110</v>
          </cell>
          <cell r="BH531">
            <v>3985</v>
          </cell>
          <cell r="BI531">
            <v>3982</v>
          </cell>
          <cell r="BJ531">
            <v>3974</v>
          </cell>
        </row>
        <row r="532">
          <cell r="A532" t="str">
            <v>Capital lease obligations</v>
          </cell>
          <cell r="T532">
            <v>0.26145000000000002</v>
          </cell>
          <cell r="U532">
            <v>0.249</v>
          </cell>
          <cell r="V532">
            <v>6.7939999999999996</v>
          </cell>
          <cell r="W532">
            <v>23</v>
          </cell>
          <cell r="X532">
            <v>37</v>
          </cell>
        </row>
        <row r="533">
          <cell r="A533" t="str">
            <v>Lmt. recourse income debenture</v>
          </cell>
          <cell r="T533">
            <v>187.96299999999999</v>
          </cell>
          <cell r="U533">
            <v>204.02699999999999</v>
          </cell>
          <cell r="V533">
            <v>203.86099999999999</v>
          </cell>
          <cell r="W533">
            <v>204</v>
          </cell>
          <cell r="X533">
            <v>198</v>
          </cell>
        </row>
        <row r="534">
          <cell r="A534" t="str">
            <v>Convertible sub. debentures</v>
          </cell>
          <cell r="T534">
            <v>193.035</v>
          </cell>
          <cell r="U534">
            <v>193.035</v>
          </cell>
          <cell r="V534">
            <v>193.17500000000001</v>
          </cell>
        </row>
        <row r="535">
          <cell r="A535" t="str">
            <v>Deferred taxes, pension, &amp; other</v>
          </cell>
          <cell r="D535">
            <v>3869.5772594374998</v>
          </cell>
          <cell r="E535">
            <v>3869.5772594374998</v>
          </cell>
          <cell r="F535">
            <v>4195.4339343974998</v>
          </cell>
          <cell r="G535">
            <v>4010.2416991441664</v>
          </cell>
          <cell r="H535">
            <v>3869.5772594374998</v>
          </cell>
          <cell r="J535">
            <v>3138</v>
          </cell>
          <cell r="K535">
            <v>3161</v>
          </cell>
          <cell r="L535">
            <v>2758</v>
          </cell>
          <cell r="M535">
            <v>1892</v>
          </cell>
          <cell r="N535">
            <v>1916</v>
          </cell>
          <cell r="P535">
            <v>1817</v>
          </cell>
          <cell r="Q535">
            <v>1705</v>
          </cell>
          <cell r="R535">
            <v>1511</v>
          </cell>
          <cell r="S535">
            <v>1439.4940000000001</v>
          </cell>
          <cell r="T535">
            <v>1272.7149999999999</v>
          </cell>
          <cell r="U535">
            <v>1223.6959999999999</v>
          </cell>
          <cell r="V535">
            <v>1115.598</v>
          </cell>
          <cell r="W535">
            <v>1075</v>
          </cell>
          <cell r="X535">
            <v>945</v>
          </cell>
          <cell r="AI535">
            <v>4056.5397579574997</v>
          </cell>
          <cell r="AJ535">
            <v>4102.8378167708333</v>
          </cell>
          <cell r="AK535">
            <v>4149.1358755841666</v>
          </cell>
          <cell r="AL535">
            <v>4195.4339343974998</v>
          </cell>
          <cell r="AP535">
            <v>3939.9094792908331</v>
          </cell>
          <cell r="AQ535">
            <v>3975.0755892174998</v>
          </cell>
          <cell r="AR535">
            <v>4010.2416991441664</v>
          </cell>
          <cell r="AV535">
            <v>3828.2984198125</v>
          </cell>
          <cell r="AW535">
            <v>3848.9378396249999</v>
          </cell>
          <cell r="AX535">
            <v>3869.5772594374998</v>
          </cell>
          <cell r="BB535">
            <v>3176</v>
          </cell>
          <cell r="BC535">
            <v>3138</v>
          </cell>
          <cell r="BD535">
            <v>3138</v>
          </cell>
          <cell r="BH535">
            <v>2978</v>
          </cell>
          <cell r="BI535">
            <v>2986</v>
          </cell>
          <cell r="BJ535">
            <v>3161</v>
          </cell>
        </row>
        <row r="536">
          <cell r="A536" t="str">
            <v>Minority interest in subsidiaries</v>
          </cell>
          <cell r="N536">
            <v>121</v>
          </cell>
          <cell r="P536">
            <v>113</v>
          </cell>
          <cell r="Q536">
            <v>111</v>
          </cell>
          <cell r="R536">
            <v>103</v>
          </cell>
          <cell r="S536">
            <v>109.31399999999999</v>
          </cell>
          <cell r="T536">
            <v>93.475999999999999</v>
          </cell>
          <cell r="U536">
            <v>90.516000000000005</v>
          </cell>
          <cell r="V536">
            <v>71.739999999999995</v>
          </cell>
          <cell r="W536">
            <v>25</v>
          </cell>
          <cell r="X536">
            <v>35</v>
          </cell>
        </row>
        <row r="537">
          <cell r="A537" t="str">
            <v>Redeemable Pfd. Shares</v>
          </cell>
          <cell r="W537">
            <v>0</v>
          </cell>
          <cell r="X537">
            <v>0</v>
          </cell>
        </row>
        <row r="538">
          <cell r="A538" t="str">
            <v xml:space="preserve"> Total Liabilities</v>
          </cell>
          <cell r="D538">
            <v>19125.219913263969</v>
          </cell>
          <cell r="E538">
            <v>19125.219913263969</v>
          </cell>
          <cell r="F538">
            <v>17005.607376286829</v>
          </cell>
          <cell r="G538">
            <v>18432.552115950388</v>
          </cell>
          <cell r="H538">
            <v>19125.219913263969</v>
          </cell>
          <cell r="J538">
            <v>10475</v>
          </cell>
          <cell r="K538">
            <v>9839</v>
          </cell>
          <cell r="L538">
            <v>9666</v>
          </cell>
          <cell r="M538">
            <v>6788</v>
          </cell>
          <cell r="N538">
            <v>6904</v>
          </cell>
          <cell r="P538">
            <v>6959</v>
          </cell>
          <cell r="Q538">
            <v>6402</v>
          </cell>
          <cell r="R538">
            <v>6144.78</v>
          </cell>
          <cell r="S538">
            <v>5741.3240000000005</v>
          </cell>
          <cell r="T538">
            <v>5671.7714499999993</v>
          </cell>
          <cell r="U538">
            <v>4849.6629999999996</v>
          </cell>
          <cell r="V538">
            <v>4595.3940000000002</v>
          </cell>
          <cell r="W538">
            <v>4075</v>
          </cell>
          <cell r="X538">
            <v>3807</v>
          </cell>
          <cell r="AI538">
            <v>18169.746771503673</v>
          </cell>
          <cell r="AJ538">
            <v>17824.426961062698</v>
          </cell>
          <cell r="AK538">
            <v>17416.027460552974</v>
          </cell>
          <cell r="AL538">
            <v>17005.607376286829</v>
          </cell>
          <cell r="AP538">
            <v>18825.196931228515</v>
          </cell>
          <cell r="AQ538">
            <v>18630.019297184193</v>
          </cell>
          <cell r="AR538">
            <v>18432.552115950388</v>
          </cell>
          <cell r="AV538">
            <v>19156.059611112527</v>
          </cell>
          <cell r="AW538">
            <v>19142.83847773675</v>
          </cell>
          <cell r="AX538">
            <v>19125.219913263969</v>
          </cell>
          <cell r="BB538">
            <v>9898</v>
          </cell>
          <cell r="BC538">
            <v>10161</v>
          </cell>
          <cell r="BD538">
            <v>10475</v>
          </cell>
          <cell r="BH538">
            <v>9748</v>
          </cell>
          <cell r="BI538">
            <v>9641</v>
          </cell>
          <cell r="BJ538">
            <v>9839</v>
          </cell>
        </row>
        <row r="540">
          <cell r="A540" t="str">
            <v>Liabilities - Wreco</v>
          </cell>
        </row>
        <row r="541">
          <cell r="A541" t="str">
            <v>Notes &amp; commercial paper</v>
          </cell>
          <cell r="D541">
            <v>293</v>
          </cell>
          <cell r="E541">
            <v>293</v>
          </cell>
          <cell r="F541">
            <v>293</v>
          </cell>
          <cell r="G541">
            <v>293</v>
          </cell>
          <cell r="H541">
            <v>293</v>
          </cell>
          <cell r="J541">
            <v>293</v>
          </cell>
          <cell r="K541">
            <v>778</v>
          </cell>
          <cell r="L541">
            <v>676</v>
          </cell>
          <cell r="M541">
            <v>564</v>
          </cell>
          <cell r="N541">
            <v>228</v>
          </cell>
          <cell r="P541">
            <v>245</v>
          </cell>
          <cell r="Q541">
            <v>338</v>
          </cell>
          <cell r="R541">
            <v>416</v>
          </cell>
          <cell r="S541">
            <v>289.03800000000001</v>
          </cell>
          <cell r="T541">
            <v>280.351</v>
          </cell>
          <cell r="U541">
            <v>221</v>
          </cell>
          <cell r="V541">
            <v>85</v>
          </cell>
          <cell r="W541">
            <v>1103</v>
          </cell>
          <cell r="X541">
            <v>1305</v>
          </cell>
          <cell r="BB541">
            <v>353</v>
          </cell>
          <cell r="BC541">
            <v>293</v>
          </cell>
          <cell r="BD541">
            <v>293</v>
          </cell>
          <cell r="BH541">
            <v>763</v>
          </cell>
          <cell r="BI541">
            <v>733</v>
          </cell>
          <cell r="BJ541">
            <v>778</v>
          </cell>
        </row>
        <row r="542">
          <cell r="A542" t="str">
            <v>LT Debt</v>
          </cell>
          <cell r="D542">
            <v>738</v>
          </cell>
          <cell r="E542">
            <v>738</v>
          </cell>
          <cell r="F542">
            <v>738</v>
          </cell>
          <cell r="G542">
            <v>738</v>
          </cell>
          <cell r="H542">
            <v>738</v>
          </cell>
          <cell r="J542">
            <v>738</v>
          </cell>
          <cell r="K542">
            <v>362</v>
          </cell>
          <cell r="L542">
            <v>479</v>
          </cell>
          <cell r="M542">
            <v>701</v>
          </cell>
          <cell r="N542">
            <v>1032</v>
          </cell>
          <cell r="P542">
            <v>1537</v>
          </cell>
          <cell r="Q542">
            <v>1753</v>
          </cell>
          <cell r="R542">
            <v>1770</v>
          </cell>
          <cell r="S542">
            <v>1997.146</v>
          </cell>
          <cell r="T542">
            <v>2195.7150000000001</v>
          </cell>
          <cell r="U542">
            <v>2673</v>
          </cell>
          <cell r="V542">
            <v>2792</v>
          </cell>
          <cell r="W542">
            <v>2205</v>
          </cell>
          <cell r="X542">
            <v>2517</v>
          </cell>
          <cell r="BB542">
            <v>747</v>
          </cell>
          <cell r="BC542">
            <v>738</v>
          </cell>
          <cell r="BD542">
            <v>738</v>
          </cell>
          <cell r="BH542">
            <v>427</v>
          </cell>
          <cell r="BI542">
            <v>428</v>
          </cell>
          <cell r="BJ542">
            <v>362</v>
          </cell>
        </row>
        <row r="543">
          <cell r="A543" t="str">
            <v>Other Liabilities</v>
          </cell>
          <cell r="D543">
            <v>408</v>
          </cell>
          <cell r="E543">
            <v>408</v>
          </cell>
          <cell r="F543">
            <v>408</v>
          </cell>
          <cell r="G543">
            <v>408</v>
          </cell>
          <cell r="H543">
            <v>408</v>
          </cell>
          <cell r="J543">
            <v>408</v>
          </cell>
          <cell r="K543">
            <v>384</v>
          </cell>
          <cell r="L543">
            <v>345</v>
          </cell>
          <cell r="M543">
            <v>255</v>
          </cell>
          <cell r="N543">
            <v>262</v>
          </cell>
          <cell r="P543">
            <v>251</v>
          </cell>
          <cell r="Q543">
            <v>274</v>
          </cell>
          <cell r="R543">
            <v>537</v>
          </cell>
          <cell r="S543">
            <v>763.28700000000003</v>
          </cell>
          <cell r="T543">
            <v>6492.277</v>
          </cell>
          <cell r="U543">
            <v>5753</v>
          </cell>
          <cell r="V543">
            <v>5019</v>
          </cell>
          <cell r="W543">
            <v>4445</v>
          </cell>
          <cell r="X543">
            <v>3711</v>
          </cell>
          <cell r="BB543">
            <v>353</v>
          </cell>
          <cell r="BC543">
            <v>408</v>
          </cell>
          <cell r="BD543">
            <v>408</v>
          </cell>
          <cell r="BH543">
            <v>330</v>
          </cell>
          <cell r="BI543">
            <v>367</v>
          </cell>
          <cell r="BJ543">
            <v>384</v>
          </cell>
        </row>
        <row r="544">
          <cell r="A544" t="str">
            <v>Redeemable preference shares</v>
          </cell>
          <cell r="Q544" t="str">
            <v xml:space="preserve"> </v>
          </cell>
        </row>
        <row r="545">
          <cell r="A545" t="str">
            <v>WRECO Liabilities</v>
          </cell>
          <cell r="D545">
            <v>1439</v>
          </cell>
          <cell r="E545">
            <v>1439</v>
          </cell>
          <cell r="F545">
            <v>1439</v>
          </cell>
          <cell r="G545">
            <v>1439</v>
          </cell>
          <cell r="H545">
            <v>1439</v>
          </cell>
          <cell r="J545">
            <v>1439</v>
          </cell>
          <cell r="K545">
            <v>1524</v>
          </cell>
          <cell r="L545">
            <v>1500</v>
          </cell>
          <cell r="M545">
            <v>1520</v>
          </cell>
          <cell r="N545">
            <v>1522</v>
          </cell>
          <cell r="P545">
            <v>2033</v>
          </cell>
          <cell r="Q545">
            <v>2365</v>
          </cell>
          <cell r="R545">
            <v>2723</v>
          </cell>
          <cell r="S545">
            <v>3049.4710000000005</v>
          </cell>
          <cell r="T545">
            <v>8968.3430000000008</v>
          </cell>
          <cell r="U545">
            <v>8647</v>
          </cell>
          <cell r="V545">
            <v>7896</v>
          </cell>
          <cell r="W545">
            <v>7753</v>
          </cell>
          <cell r="X545">
            <v>7533</v>
          </cell>
          <cell r="AI545">
            <v>1439</v>
          </cell>
          <cell r="AJ545">
            <v>1439</v>
          </cell>
          <cell r="AK545">
            <v>1439</v>
          </cell>
          <cell r="AL545">
            <v>1439</v>
          </cell>
          <cell r="AP545">
            <v>1439</v>
          </cell>
          <cell r="AQ545">
            <v>1439</v>
          </cell>
          <cell r="AR545">
            <v>1439</v>
          </cell>
          <cell r="AV545">
            <v>1439</v>
          </cell>
          <cell r="AW545">
            <v>1439</v>
          </cell>
          <cell r="AX545">
            <v>1439</v>
          </cell>
          <cell r="BB545">
            <v>1453</v>
          </cell>
          <cell r="BC545">
            <v>1439</v>
          </cell>
          <cell r="BD545">
            <v>1439</v>
          </cell>
          <cell r="BH545">
            <v>1520</v>
          </cell>
          <cell r="BI545">
            <v>1528</v>
          </cell>
          <cell r="BJ545">
            <v>1524</v>
          </cell>
        </row>
        <row r="546">
          <cell r="A546" t="str">
            <v>Liabilities - WY Financial Services</v>
          </cell>
        </row>
        <row r="547">
          <cell r="A547" t="str">
            <v>Savings Deposits</v>
          </cell>
          <cell r="G547" t="str">
            <v xml:space="preserve"> </v>
          </cell>
          <cell r="H547" t="str">
            <v xml:space="preserve"> </v>
          </cell>
          <cell r="K547" t="str">
            <v xml:space="preserve"> </v>
          </cell>
          <cell r="U547">
            <v>624.029</v>
          </cell>
          <cell r="V547">
            <v>766.49400000000003</v>
          </cell>
          <cell r="W547">
            <v>949</v>
          </cell>
          <cell r="X547">
            <v>1012</v>
          </cell>
        </row>
        <row r="548">
          <cell r="A548" t="str">
            <v>Notes &amp; commercial paper</v>
          </cell>
          <cell r="U548">
            <v>219.78700000000001</v>
          </cell>
          <cell r="V548">
            <v>41.991</v>
          </cell>
          <cell r="W548">
            <v>1011</v>
          </cell>
          <cell r="X548">
            <v>1119</v>
          </cell>
        </row>
        <row r="549">
          <cell r="A549" t="str">
            <v>Future annuity &amp; contract reserves</v>
          </cell>
          <cell r="U549">
            <v>4754.9470000000001</v>
          </cell>
          <cell r="V549">
            <v>3851.0039999999999</v>
          </cell>
          <cell r="W549">
            <v>3021</v>
          </cell>
          <cell r="X549">
            <v>2251</v>
          </cell>
        </row>
        <row r="550">
          <cell r="A550" t="str">
            <v>Collateralized mortgage oblig. bonds</v>
          </cell>
          <cell r="U550">
            <v>814.20399999999995</v>
          </cell>
          <cell r="V550">
            <v>929.82</v>
          </cell>
          <cell r="W550">
            <v>1040</v>
          </cell>
          <cell r="X550">
            <v>1141</v>
          </cell>
        </row>
        <row r="551">
          <cell r="A551" t="str">
            <v>LT debt</v>
          </cell>
          <cell r="U551">
            <v>983.50300000000004</v>
          </cell>
          <cell r="V551">
            <v>1126.3520000000001</v>
          </cell>
          <cell r="W551">
            <v>559</v>
          </cell>
          <cell r="X551">
            <v>904</v>
          </cell>
        </row>
        <row r="552">
          <cell r="A552" t="str">
            <v>Other Liabilities</v>
          </cell>
          <cell r="U552">
            <v>201.25</v>
          </cell>
          <cell r="V552">
            <v>224.661</v>
          </cell>
          <cell r="W552">
            <v>235</v>
          </cell>
          <cell r="X552">
            <v>214</v>
          </cell>
        </row>
        <row r="553">
          <cell r="A553" t="str">
            <v>Redeemable preference shares</v>
          </cell>
          <cell r="W553">
            <v>0</v>
          </cell>
          <cell r="X553">
            <v>0</v>
          </cell>
        </row>
        <row r="555">
          <cell r="A555" t="str">
            <v xml:space="preserve">  Total Liabilities</v>
          </cell>
          <cell r="C555" t="str">
            <v>liab</v>
          </cell>
          <cell r="D555">
            <v>20564.219913263969</v>
          </cell>
          <cell r="E555">
            <v>20564.219913263969</v>
          </cell>
          <cell r="F555">
            <v>18444.607376286829</v>
          </cell>
          <cell r="G555">
            <v>19871.552115950388</v>
          </cell>
          <cell r="H555">
            <v>20564.219913263969</v>
          </cell>
          <cell r="J555">
            <v>11914</v>
          </cell>
          <cell r="K555">
            <v>11363</v>
          </cell>
          <cell r="U555">
            <v>7597.7199999999993</v>
          </cell>
          <cell r="V555">
            <v>6940.3219999999992</v>
          </cell>
          <cell r="W555">
            <v>6815</v>
          </cell>
          <cell r="X555">
            <v>6641</v>
          </cell>
          <cell r="Y555">
            <v>4880</v>
          </cell>
          <cell r="AI555">
            <v>19608.746771503673</v>
          </cell>
          <cell r="AJ555">
            <v>19263.426961062698</v>
          </cell>
          <cell r="AK555">
            <v>18855.027460552974</v>
          </cell>
          <cell r="AL555">
            <v>18444.607376286829</v>
          </cell>
          <cell r="AO555">
            <v>20424.389299501454</v>
          </cell>
          <cell r="AP555">
            <v>20264.196931228515</v>
          </cell>
          <cell r="AQ555">
            <v>20069.019297184193</v>
          </cell>
          <cell r="AR555">
            <v>19871.552115950388</v>
          </cell>
          <cell r="AU555">
            <v>20306.596432331018</v>
          </cell>
          <cell r="AV555">
            <v>20595.059611112527</v>
          </cell>
          <cell r="AW555">
            <v>20581.83847773675</v>
          </cell>
          <cell r="AX555">
            <v>20564.219913263969</v>
          </cell>
          <cell r="BA555">
            <v>11371</v>
          </cell>
          <cell r="BB555">
            <v>11351</v>
          </cell>
          <cell r="BC555">
            <v>11600</v>
          </cell>
          <cell r="BD555">
            <v>11914</v>
          </cell>
          <cell r="BG555">
            <v>10762</v>
          </cell>
          <cell r="BH555">
            <v>11268</v>
          </cell>
          <cell r="BI555">
            <v>11169</v>
          </cell>
          <cell r="BJ555">
            <v>11363</v>
          </cell>
        </row>
        <row r="556">
          <cell r="A556" t="str">
            <v>Shareholders' interest</v>
          </cell>
          <cell r="C556" t="str">
            <v>equity</v>
          </cell>
          <cell r="D556">
            <v>6770.0317754916668</v>
          </cell>
          <cell r="E556">
            <v>6770.0317754916668</v>
          </cell>
          <cell r="F556">
            <v>8430.2895349523369</v>
          </cell>
          <cell r="G556">
            <v>7311.7885676290007</v>
          </cell>
          <cell r="H556">
            <v>6770.0317754916668</v>
          </cell>
          <cell r="J556">
            <v>6772</v>
          </cell>
          <cell r="K556">
            <v>6832</v>
          </cell>
          <cell r="L556">
            <v>7173</v>
          </cell>
          <cell r="M556">
            <v>4526</v>
          </cell>
          <cell r="N556">
            <v>4649</v>
          </cell>
          <cell r="P556">
            <v>4604</v>
          </cell>
          <cell r="Q556">
            <v>4486</v>
          </cell>
          <cell r="R556">
            <v>4290</v>
          </cell>
          <cell r="S556">
            <v>3966.096</v>
          </cell>
          <cell r="T556">
            <v>3645.989</v>
          </cell>
          <cell r="U556">
            <v>3489</v>
          </cell>
          <cell r="V556">
            <v>3864</v>
          </cell>
          <cell r="W556">
            <v>4148</v>
          </cell>
          <cell r="X556">
            <v>4044</v>
          </cell>
          <cell r="Y556">
            <v>3714</v>
          </cell>
          <cell r="AI556">
            <v>7513.0158647510843</v>
          </cell>
          <cell r="AJ556">
            <v>7807.7830144806676</v>
          </cell>
          <cell r="AK556">
            <v>8115.8480992602517</v>
          </cell>
          <cell r="AL556">
            <v>8430.2895349523369</v>
          </cell>
          <cell r="AO556">
            <v>6842.0841324627499</v>
          </cell>
          <cell r="AP556">
            <v>6996.0002551573334</v>
          </cell>
          <cell r="AQ556">
            <v>7154.164166536917</v>
          </cell>
          <cell r="AR556">
            <v>7311.7885676290007</v>
          </cell>
          <cell r="AU556">
            <v>6711.4605666666666</v>
          </cell>
          <cell r="AV556">
            <v>6717.6208814000001</v>
          </cell>
          <cell r="AW556">
            <v>6744.7021601333336</v>
          </cell>
          <cell r="AX556">
            <v>6770.0317754916668</v>
          </cell>
          <cell r="BA556">
            <v>6769</v>
          </cell>
          <cell r="BB556">
            <v>6954</v>
          </cell>
          <cell r="BC556">
            <v>6855</v>
          </cell>
          <cell r="BD556">
            <v>6772</v>
          </cell>
          <cell r="BG556">
            <v>7097</v>
          </cell>
          <cell r="BH556">
            <v>6801</v>
          </cell>
          <cell r="BI556">
            <v>6815</v>
          </cell>
          <cell r="BJ556">
            <v>6832</v>
          </cell>
        </row>
        <row r="557">
          <cell r="R557" t="str">
            <v xml:space="preserve"> </v>
          </cell>
        </row>
        <row r="558">
          <cell r="A558" t="str">
            <v>Total Liabilities &amp; Shareholders Equity</v>
          </cell>
          <cell r="D558">
            <v>27334.251688755634</v>
          </cell>
          <cell r="E558">
            <v>27334.251688755634</v>
          </cell>
          <cell r="F558">
            <v>26874.896911239164</v>
          </cell>
          <cell r="G558">
            <v>27183.340683579387</v>
          </cell>
          <cell r="H558">
            <v>27334.251688755634</v>
          </cell>
          <cell r="J558">
            <v>18686</v>
          </cell>
          <cell r="K558">
            <v>18195</v>
          </cell>
          <cell r="L558">
            <v>18339</v>
          </cell>
          <cell r="M558">
            <v>12834</v>
          </cell>
          <cell r="N558">
            <v>13075</v>
          </cell>
          <cell r="P558">
            <v>13596</v>
          </cell>
          <cell r="Q558">
            <v>13253</v>
          </cell>
          <cell r="R558">
            <v>13157.779999999999</v>
          </cell>
          <cell r="S558">
            <v>12756.891000000001</v>
          </cell>
          <cell r="T558">
            <v>18286.103449999999</v>
          </cell>
          <cell r="U558">
            <v>16985.663</v>
          </cell>
          <cell r="V558">
            <v>16355.394</v>
          </cell>
          <cell r="W558">
            <v>15976</v>
          </cell>
          <cell r="X558">
            <v>15384</v>
          </cell>
          <cell r="AI558">
            <v>27121.762636254756</v>
          </cell>
          <cell r="AJ558">
            <v>27071.209975543366</v>
          </cell>
          <cell r="AK558">
            <v>26970.875559813227</v>
          </cell>
          <cell r="AL558">
            <v>26874.896911239164</v>
          </cell>
          <cell r="AP558">
            <v>27260.197186385849</v>
          </cell>
          <cell r="AQ558">
            <v>27223.18346372111</v>
          </cell>
          <cell r="AR558">
            <v>27183.340683579387</v>
          </cell>
          <cell r="AV558">
            <v>27312.680492512525</v>
          </cell>
          <cell r="AW558">
            <v>27326.540637870083</v>
          </cell>
          <cell r="AX558">
            <v>27334.251688755634</v>
          </cell>
          <cell r="BB558">
            <v>18305</v>
          </cell>
          <cell r="BC558">
            <v>18455</v>
          </cell>
          <cell r="BD558">
            <v>18686</v>
          </cell>
          <cell r="BH558">
            <v>18069</v>
          </cell>
          <cell r="BI558">
            <v>17984</v>
          </cell>
          <cell r="BJ558">
            <v>18195</v>
          </cell>
        </row>
        <row r="579">
          <cell r="AI579">
            <v>8.9479870702321482E-2</v>
          </cell>
          <cell r="AJ579">
            <v>8.9479870702321482E-2</v>
          </cell>
          <cell r="AK579">
            <v>8.9479870702321482E-2</v>
          </cell>
          <cell r="AL579">
            <v>8.9479870702321482E-2</v>
          </cell>
          <cell r="AP579">
            <v>8.9479870702321482E-2</v>
          </cell>
          <cell r="AQ579">
            <v>8.9479870702321482E-2</v>
          </cell>
          <cell r="AR579">
            <v>8.9479870702321482E-2</v>
          </cell>
          <cell r="AV579">
            <v>8.9479870702321482E-2</v>
          </cell>
          <cell r="AW579">
            <v>8.9479870702321482E-2</v>
          </cell>
          <cell r="AX579">
            <v>8.9479870702321482E-2</v>
          </cell>
          <cell r="BB579">
            <v>8.002336448598131E-2</v>
          </cell>
          <cell r="BC579">
            <v>8.1199999999999994E-2</v>
          </cell>
          <cell r="BD579">
            <v>8.9479870702321482E-2</v>
          </cell>
          <cell r="BH579">
            <v>8.6793128131710806E-2</v>
          </cell>
          <cell r="BI579">
            <v>9.5450852965069055E-2</v>
          </cell>
          <cell r="BJ579">
            <v>7.7032369656535704E-2</v>
          </cell>
        </row>
        <row r="580">
          <cell r="AI580">
            <v>0.11793593230583257</v>
          </cell>
          <cell r="AJ580">
            <v>0.11793593230583257</v>
          </cell>
          <cell r="AK580">
            <v>0.11793593230583257</v>
          </cell>
          <cell r="AL580">
            <v>0.11793593230583257</v>
          </cell>
          <cell r="AP580">
            <v>0.11793593230583257</v>
          </cell>
          <cell r="AQ580">
            <v>0.11793593230583257</v>
          </cell>
          <cell r="AR580">
            <v>0.11793593230583257</v>
          </cell>
          <cell r="AV580">
            <v>0.11793593230583257</v>
          </cell>
          <cell r="AW580">
            <v>0.11793593230583257</v>
          </cell>
          <cell r="AX580">
            <v>0.11793593230583257</v>
          </cell>
          <cell r="BB580">
            <v>0.11353959693443089</v>
          </cell>
          <cell r="BC580">
            <v>0.11083499005964215</v>
          </cell>
          <cell r="BD580">
            <v>0.11793593230583257</v>
          </cell>
          <cell r="BH580">
            <v>0.10548580786026202</v>
          </cell>
          <cell r="BI580">
            <v>0.11142293689320389</v>
          </cell>
          <cell r="BJ580">
            <v>0.10258691486449494</v>
          </cell>
        </row>
        <row r="581">
          <cell r="AI581">
            <v>6.7240858265336961E-2</v>
          </cell>
          <cell r="AJ581">
            <v>6.7240858265336961E-2</v>
          </cell>
          <cell r="AK581">
            <v>6.7240858265336961E-2</v>
          </cell>
          <cell r="AL581">
            <v>6.7240858265336961E-2</v>
          </cell>
          <cell r="AP581">
            <v>6.7240858265336961E-2</v>
          </cell>
          <cell r="AQ581">
            <v>6.7240858265336961E-2</v>
          </cell>
          <cell r="AR581">
            <v>6.7240858265336961E-2</v>
          </cell>
          <cell r="AV581">
            <v>6.7240858265336961E-2</v>
          </cell>
          <cell r="AW581">
            <v>6.7240858265336961E-2</v>
          </cell>
          <cell r="AX581">
            <v>6.7240858265336961E-2</v>
          </cell>
          <cell r="BB581">
            <v>6.5143343741129719E-2</v>
          </cell>
          <cell r="BC581">
            <v>6.319227492189719E-2</v>
          </cell>
          <cell r="BD581">
            <v>6.7240858265336961E-2</v>
          </cell>
          <cell r="BH581">
            <v>6.8709061135371174E-2</v>
          </cell>
          <cell r="BI581">
            <v>7.03125E-2</v>
          </cell>
          <cell r="BJ581">
            <v>6.3030385984122639E-2</v>
          </cell>
        </row>
        <row r="602">
          <cell r="AK602" t="str">
            <v>2004E</v>
          </cell>
          <cell r="AQ602" t="str">
            <v>2003E</v>
          </cell>
          <cell r="AW602" t="str">
            <v>2002E</v>
          </cell>
          <cell r="BC602">
            <v>2001</v>
          </cell>
          <cell r="BI602">
            <v>2000</v>
          </cell>
          <cell r="BO602">
            <v>1999</v>
          </cell>
        </row>
        <row r="603">
          <cell r="AI603" t="str">
            <v>1QTR</v>
          </cell>
          <cell r="AJ603" t="str">
            <v>2QTR</v>
          </cell>
          <cell r="AK603" t="str">
            <v>3QTR</v>
          </cell>
          <cell r="AL603" t="str">
            <v>4QTR</v>
          </cell>
          <cell r="AP603" t="str">
            <v>2QTR</v>
          </cell>
          <cell r="AQ603" t="str">
            <v>3QTR</v>
          </cell>
          <cell r="AR603" t="str">
            <v>4QTR</v>
          </cell>
          <cell r="AS603" t="str">
            <v>YEAR</v>
          </cell>
          <cell r="AV603" t="str">
            <v>2QTR</v>
          </cell>
          <cell r="AW603" t="str">
            <v>3QTR</v>
          </cell>
          <cell r="AX603" t="str">
            <v>4QTR</v>
          </cell>
          <cell r="AY603" t="str">
            <v>YEAR</v>
          </cell>
          <cell r="BB603" t="str">
            <v>2QTR</v>
          </cell>
          <cell r="BC603" t="str">
            <v>3QTR</v>
          </cell>
          <cell r="BD603" t="str">
            <v>4QTR</v>
          </cell>
          <cell r="BE603" t="str">
            <v>YEAR</v>
          </cell>
          <cell r="BH603" t="str">
            <v>2QTR</v>
          </cell>
          <cell r="BI603" t="str">
            <v>3QTR</v>
          </cell>
          <cell r="BJ603" t="str">
            <v>4QTR</v>
          </cell>
          <cell r="BK603" t="str">
            <v>YEAR</v>
          </cell>
          <cell r="BN603" t="str">
            <v>2QTR</v>
          </cell>
          <cell r="BO603" t="str">
            <v>3QTR</v>
          </cell>
          <cell r="BP603" t="str">
            <v>4QTR</v>
          </cell>
          <cell r="BQ603" t="str">
            <v>YEAR</v>
          </cell>
        </row>
        <row r="606">
          <cell r="AI606">
            <v>298.09289712208329</v>
          </cell>
          <cell r="AJ606">
            <v>391.6327497295834</v>
          </cell>
          <cell r="AK606">
            <v>404.93068477958343</v>
          </cell>
          <cell r="AL606">
            <v>411.30703569208345</v>
          </cell>
          <cell r="AP606">
            <v>250.78172269458341</v>
          </cell>
          <cell r="AQ606">
            <v>255.02951137958334</v>
          </cell>
          <cell r="AR606">
            <v>254.49000109208333</v>
          </cell>
          <cell r="AS606">
            <v>929.21919213733349</v>
          </cell>
          <cell r="AV606">
            <v>103.02591473333335</v>
          </cell>
          <cell r="AW606">
            <v>123.94687873333338</v>
          </cell>
          <cell r="AX606">
            <v>122.19521535833336</v>
          </cell>
          <cell r="AY606">
            <v>385.49417549166679</v>
          </cell>
          <cell r="BB606">
            <v>171</v>
          </cell>
          <cell r="BC606">
            <v>97</v>
          </cell>
          <cell r="BD606">
            <v>5</v>
          </cell>
          <cell r="BE606">
            <v>406</v>
          </cell>
          <cell r="BH606">
            <v>203</v>
          </cell>
          <cell r="BI606">
            <v>200</v>
          </cell>
          <cell r="BJ606">
            <v>193</v>
          </cell>
          <cell r="BK606">
            <v>840</v>
          </cell>
          <cell r="BN606">
            <v>162.5</v>
          </cell>
          <cell r="BO606">
            <v>236</v>
          </cell>
          <cell r="BP606">
            <v>192</v>
          </cell>
          <cell r="BQ606">
            <v>692.1</v>
          </cell>
        </row>
        <row r="607">
          <cell r="AS607">
            <v>0</v>
          </cell>
        </row>
        <row r="608">
          <cell r="AI608">
            <v>326.75</v>
          </cell>
          <cell r="AJ608">
            <v>326.75</v>
          </cell>
          <cell r="AK608">
            <v>326.75</v>
          </cell>
          <cell r="AL608">
            <v>326.75</v>
          </cell>
          <cell r="AP608">
            <v>321.75</v>
          </cell>
          <cell r="AQ608">
            <v>321.75</v>
          </cell>
          <cell r="AR608">
            <v>321.75</v>
          </cell>
          <cell r="AS608">
            <v>1287</v>
          </cell>
          <cell r="AV608">
            <v>314.75</v>
          </cell>
          <cell r="AW608">
            <v>314.75</v>
          </cell>
          <cell r="AX608">
            <v>314.75</v>
          </cell>
          <cell r="AY608">
            <v>1163.25</v>
          </cell>
          <cell r="BB608">
            <v>217</v>
          </cell>
          <cell r="BC608">
            <v>220</v>
          </cell>
          <cell r="BD608">
            <v>219</v>
          </cell>
          <cell r="BE608">
            <v>864</v>
          </cell>
          <cell r="BH608">
            <v>199</v>
          </cell>
          <cell r="BI608">
            <v>194</v>
          </cell>
          <cell r="BJ608">
            <v>265</v>
          </cell>
          <cell r="BK608">
            <v>859</v>
          </cell>
          <cell r="BN608">
            <v>154</v>
          </cell>
          <cell r="BO608">
            <v>152</v>
          </cell>
          <cell r="BP608">
            <v>174</v>
          </cell>
          <cell r="BQ608">
            <v>640</v>
          </cell>
        </row>
        <row r="609">
          <cell r="AI609">
            <v>46.298058813333334</v>
          </cell>
          <cell r="AJ609">
            <v>46.298058813333334</v>
          </cell>
          <cell r="AK609">
            <v>46.298058813333334</v>
          </cell>
          <cell r="AL609">
            <v>46.298058813333334</v>
          </cell>
          <cell r="AP609">
            <v>35.166109926666671</v>
          </cell>
          <cell r="AQ609">
            <v>35.166109926666671</v>
          </cell>
          <cell r="AR609">
            <v>35.166109926666671</v>
          </cell>
          <cell r="AS609">
            <v>140.66443970666668</v>
          </cell>
          <cell r="AV609">
            <v>20.639419812500005</v>
          </cell>
          <cell r="AW609">
            <v>20.639419812500005</v>
          </cell>
          <cell r="AX609">
            <v>20.639419812500005</v>
          </cell>
          <cell r="AY609">
            <v>82.557679250000021</v>
          </cell>
          <cell r="BB609">
            <v>44</v>
          </cell>
          <cell r="BC609">
            <v>-10</v>
          </cell>
          <cell r="BD609">
            <v>-10</v>
          </cell>
          <cell r="BE609">
            <v>52</v>
          </cell>
          <cell r="BH609">
            <v>30</v>
          </cell>
          <cell r="BI609">
            <v>46</v>
          </cell>
          <cell r="BJ609">
            <v>82</v>
          </cell>
          <cell r="BK609">
            <v>193</v>
          </cell>
          <cell r="BN609">
            <v>60</v>
          </cell>
          <cell r="BO609">
            <v>46.25</v>
          </cell>
          <cell r="BP609">
            <v>46.25</v>
          </cell>
          <cell r="BQ609">
            <v>185</v>
          </cell>
        </row>
        <row r="610">
          <cell r="AI610">
            <v>5</v>
          </cell>
          <cell r="AJ610">
            <v>5</v>
          </cell>
          <cell r="AK610">
            <v>5</v>
          </cell>
          <cell r="AL610">
            <v>5</v>
          </cell>
          <cell r="AP610">
            <v>-15</v>
          </cell>
          <cell r="AQ610">
            <v>-15</v>
          </cell>
          <cell r="AR610">
            <v>-15</v>
          </cell>
          <cell r="AS610">
            <v>-60</v>
          </cell>
          <cell r="AV610">
            <v>-15</v>
          </cell>
          <cell r="AW610">
            <v>-15</v>
          </cell>
          <cell r="AX610">
            <v>-15</v>
          </cell>
          <cell r="AY610">
            <v>-60</v>
          </cell>
          <cell r="BB610">
            <v>24</v>
          </cell>
          <cell r="BC610">
            <v>17</v>
          </cell>
          <cell r="BD610">
            <v>17</v>
          </cell>
          <cell r="BE610">
            <v>65</v>
          </cell>
          <cell r="BH610">
            <v>145</v>
          </cell>
          <cell r="BI610">
            <v>15</v>
          </cell>
          <cell r="BJ610">
            <v>13</v>
          </cell>
          <cell r="BK610">
            <v>186</v>
          </cell>
        </row>
        <row r="611">
          <cell r="AI611">
            <v>-47</v>
          </cell>
          <cell r="AJ611">
            <v>-47</v>
          </cell>
          <cell r="AK611">
            <v>-47</v>
          </cell>
          <cell r="AL611">
            <v>-47</v>
          </cell>
          <cell r="AP611">
            <v>-47</v>
          </cell>
          <cell r="AQ611">
            <v>-47</v>
          </cell>
          <cell r="AR611">
            <v>-47</v>
          </cell>
          <cell r="AS611">
            <v>-188</v>
          </cell>
          <cell r="AV611">
            <v>-47</v>
          </cell>
          <cell r="AW611">
            <v>-47</v>
          </cell>
          <cell r="AX611">
            <v>-47</v>
          </cell>
          <cell r="AY611">
            <v>-188</v>
          </cell>
          <cell r="BB611">
            <v>-48</v>
          </cell>
          <cell r="BC611">
            <v>-47</v>
          </cell>
          <cell r="BD611">
            <v>-47</v>
          </cell>
          <cell r="BE611">
            <v>-204</v>
          </cell>
          <cell r="BH611">
            <v>-47</v>
          </cell>
          <cell r="BI611">
            <v>-45</v>
          </cell>
          <cell r="BJ611">
            <v>-31</v>
          </cell>
          <cell r="BK611">
            <v>-159</v>
          </cell>
          <cell r="BN611">
            <v>-19</v>
          </cell>
        </row>
        <row r="612">
          <cell r="AS612">
            <v>0</v>
          </cell>
          <cell r="BC612">
            <v>0</v>
          </cell>
          <cell r="BE612">
            <v>20</v>
          </cell>
          <cell r="BK612">
            <v>0</v>
          </cell>
        </row>
        <row r="613">
          <cell r="AI613">
            <v>-9</v>
          </cell>
          <cell r="AJ613">
            <v>-9</v>
          </cell>
          <cell r="AK613">
            <v>-9</v>
          </cell>
          <cell r="AL613">
            <v>-9</v>
          </cell>
          <cell r="AP613">
            <v>-9</v>
          </cell>
          <cell r="AQ613">
            <v>-9</v>
          </cell>
          <cell r="AR613">
            <v>-9</v>
          </cell>
          <cell r="AS613">
            <v>-36</v>
          </cell>
          <cell r="AV613">
            <v>-9</v>
          </cell>
          <cell r="AW613">
            <v>-9</v>
          </cell>
          <cell r="AX613">
            <v>-9</v>
          </cell>
          <cell r="AY613">
            <v>-36</v>
          </cell>
          <cell r="BB613">
            <v>-18</v>
          </cell>
          <cell r="BC613">
            <v>-9</v>
          </cell>
          <cell r="BD613">
            <v>-9</v>
          </cell>
          <cell r="BE613">
            <v>-65</v>
          </cell>
          <cell r="BH613">
            <v>-54</v>
          </cell>
          <cell r="BI613">
            <v>-26</v>
          </cell>
          <cell r="BJ613">
            <v>-25</v>
          </cell>
          <cell r="BK613">
            <v>-129</v>
          </cell>
        </row>
        <row r="614">
          <cell r="AI614">
            <v>10</v>
          </cell>
          <cell r="AJ614">
            <v>10</v>
          </cell>
          <cell r="AK614">
            <v>10</v>
          </cell>
          <cell r="AL614">
            <v>10</v>
          </cell>
          <cell r="AP614">
            <v>15</v>
          </cell>
          <cell r="AQ614">
            <v>15</v>
          </cell>
          <cell r="AR614">
            <v>15</v>
          </cell>
          <cell r="AS614">
            <v>60</v>
          </cell>
          <cell r="AV614">
            <v>0</v>
          </cell>
          <cell r="AW614">
            <v>0</v>
          </cell>
          <cell r="AX614">
            <v>0</v>
          </cell>
          <cell r="AY614">
            <v>0</v>
          </cell>
          <cell r="BB614">
            <v>128</v>
          </cell>
          <cell r="BC614">
            <v>182</v>
          </cell>
          <cell r="BD614">
            <v>53</v>
          </cell>
          <cell r="BE614">
            <v>-56</v>
          </cell>
        </row>
        <row r="615">
          <cell r="AI615">
            <v>-25</v>
          </cell>
          <cell r="AJ615">
            <v>-25</v>
          </cell>
          <cell r="AK615">
            <v>-25</v>
          </cell>
          <cell r="AL615">
            <v>-25</v>
          </cell>
          <cell r="AP615">
            <v>-25</v>
          </cell>
          <cell r="AQ615">
            <v>-25</v>
          </cell>
          <cell r="AR615">
            <v>-25</v>
          </cell>
          <cell r="AS615">
            <v>-100</v>
          </cell>
          <cell r="AV615">
            <v>-31.25</v>
          </cell>
          <cell r="AW615">
            <v>-31.25</v>
          </cell>
          <cell r="AX615">
            <v>-31.25</v>
          </cell>
          <cell r="AY615">
            <v>-125</v>
          </cell>
          <cell r="BB615">
            <v>19</v>
          </cell>
          <cell r="BC615">
            <v>40</v>
          </cell>
          <cell r="BD615">
            <v>22</v>
          </cell>
          <cell r="BE615">
            <v>84</v>
          </cell>
          <cell r="BH615">
            <v>37</v>
          </cell>
          <cell r="BI615">
            <v>36</v>
          </cell>
          <cell r="BJ615">
            <v>182</v>
          </cell>
          <cell r="BK615">
            <v>189</v>
          </cell>
          <cell r="BN615">
            <v>-87</v>
          </cell>
          <cell r="BO615">
            <v>-28.25</v>
          </cell>
          <cell r="BP615">
            <v>-28.25</v>
          </cell>
          <cell r="BQ615">
            <v>-113</v>
          </cell>
        </row>
        <row r="616">
          <cell r="AI616">
            <v>-46.5</v>
          </cell>
          <cell r="AJ616">
            <v>-46.5</v>
          </cell>
          <cell r="AK616">
            <v>-46.5</v>
          </cell>
          <cell r="AL616">
            <v>-46.5</v>
          </cell>
          <cell r="AP616">
            <v>-46.5</v>
          </cell>
          <cell r="AQ616">
            <v>-46.5</v>
          </cell>
          <cell r="AR616">
            <v>-46.5</v>
          </cell>
          <cell r="AS616">
            <v>-186</v>
          </cell>
          <cell r="AV616">
            <v>-46.5</v>
          </cell>
          <cell r="AW616">
            <v>-46.5</v>
          </cell>
          <cell r="AX616">
            <v>-46.5</v>
          </cell>
          <cell r="AY616">
            <v>-186</v>
          </cell>
          <cell r="BB616">
            <v>48</v>
          </cell>
          <cell r="BC616">
            <v>75</v>
          </cell>
          <cell r="BD616">
            <v>34</v>
          </cell>
          <cell r="BE616">
            <v>-54</v>
          </cell>
          <cell r="BH616">
            <v>-8</v>
          </cell>
          <cell r="BI616">
            <v>-55</v>
          </cell>
          <cell r="BJ616">
            <v>51</v>
          </cell>
          <cell r="BK616">
            <v>-203</v>
          </cell>
          <cell r="BN616">
            <v>42</v>
          </cell>
          <cell r="BO616">
            <v>-0.75</v>
          </cell>
          <cell r="BP616">
            <v>-0.75</v>
          </cell>
          <cell r="BQ616">
            <v>-3</v>
          </cell>
        </row>
        <row r="617">
          <cell r="BB617">
            <v>0</v>
          </cell>
          <cell r="BC617">
            <v>2</v>
          </cell>
          <cell r="BD617">
            <v>2</v>
          </cell>
          <cell r="BE617">
            <v>5</v>
          </cell>
          <cell r="BH617">
            <v>1</v>
          </cell>
          <cell r="BI617">
            <v>1</v>
          </cell>
          <cell r="BJ617">
            <v>0</v>
          </cell>
          <cell r="BK617">
            <v>4</v>
          </cell>
          <cell r="BN617">
            <v>5.25</v>
          </cell>
          <cell r="BO617">
            <v>5.25</v>
          </cell>
          <cell r="BP617">
            <v>5.25</v>
          </cell>
          <cell r="BQ617">
            <v>21</v>
          </cell>
        </row>
        <row r="618">
          <cell r="BB618">
            <v>61</v>
          </cell>
          <cell r="BC618">
            <v>65</v>
          </cell>
          <cell r="BD618">
            <v>-5</v>
          </cell>
          <cell r="BE618">
            <v>-91</v>
          </cell>
          <cell r="BH618">
            <v>-184</v>
          </cell>
          <cell r="BI618">
            <v>-161</v>
          </cell>
          <cell r="BJ618">
            <v>231</v>
          </cell>
          <cell r="BK618">
            <v>-264</v>
          </cell>
          <cell r="BN618">
            <v>47.5</v>
          </cell>
          <cell r="BO618">
            <v>47.5</v>
          </cell>
          <cell r="BP618">
            <v>47.5</v>
          </cell>
          <cell r="BQ618">
            <v>190</v>
          </cell>
        </row>
        <row r="620">
          <cell r="BB620">
            <v>12</v>
          </cell>
          <cell r="BC620">
            <v>-3</v>
          </cell>
          <cell r="BD620">
            <v>0</v>
          </cell>
          <cell r="BE620">
            <v>5</v>
          </cell>
          <cell r="BI620">
            <v>-6</v>
          </cell>
          <cell r="BJ620">
            <v>1</v>
          </cell>
          <cell r="BK620">
            <v>-5</v>
          </cell>
        </row>
        <row r="621">
          <cell r="AI621">
            <v>2</v>
          </cell>
          <cell r="AJ621">
            <v>2</v>
          </cell>
          <cell r="AK621">
            <v>2</v>
          </cell>
          <cell r="AL621">
            <v>2</v>
          </cell>
          <cell r="AP621">
            <v>2</v>
          </cell>
          <cell r="AQ621">
            <v>2</v>
          </cell>
          <cell r="AR621">
            <v>2</v>
          </cell>
          <cell r="AS621">
            <v>8</v>
          </cell>
          <cell r="AV621">
            <v>2</v>
          </cell>
          <cell r="AW621">
            <v>2</v>
          </cell>
          <cell r="AX621">
            <v>2</v>
          </cell>
          <cell r="AY621">
            <v>8</v>
          </cell>
          <cell r="BB621">
            <v>-77</v>
          </cell>
          <cell r="BC621">
            <v>-31</v>
          </cell>
          <cell r="BD621">
            <v>-31</v>
          </cell>
          <cell r="BE621">
            <v>-154</v>
          </cell>
          <cell r="BI621">
            <v>29</v>
          </cell>
          <cell r="BJ621">
            <v>-88</v>
          </cell>
          <cell r="BK621">
            <v>-82</v>
          </cell>
          <cell r="BN621">
            <v>-0.75</v>
          </cell>
          <cell r="BO621">
            <v>-0.75</v>
          </cell>
          <cell r="BP621">
            <v>-0.75</v>
          </cell>
          <cell r="BQ621">
            <v>-3</v>
          </cell>
        </row>
        <row r="622">
          <cell r="AI622">
            <v>632.14095593541663</v>
          </cell>
          <cell r="AJ622">
            <v>725.68080854291668</v>
          </cell>
          <cell r="AK622">
            <v>738.97874359291677</v>
          </cell>
          <cell r="AL622">
            <v>745.35509450541679</v>
          </cell>
          <cell r="AP622">
            <v>553.69783262125009</v>
          </cell>
          <cell r="AQ622">
            <v>557.94562130625002</v>
          </cell>
          <cell r="AR622">
            <v>557.40611101874993</v>
          </cell>
          <cell r="AS622">
            <v>2140.8836318439999</v>
          </cell>
          <cell r="AV622">
            <v>369.41533454583339</v>
          </cell>
          <cell r="AW622">
            <v>390.33629854583342</v>
          </cell>
          <cell r="AX622">
            <v>388.58463517083339</v>
          </cell>
          <cell r="AY622">
            <v>1355.3018547416668</v>
          </cell>
          <cell r="BB622">
            <v>453</v>
          </cell>
          <cell r="BC622">
            <v>416</v>
          </cell>
          <cell r="BD622">
            <v>197</v>
          </cell>
          <cell r="BE622">
            <v>933</v>
          </cell>
          <cell r="BH622">
            <v>322</v>
          </cell>
          <cell r="BI622">
            <v>228</v>
          </cell>
          <cell r="BJ622">
            <v>874</v>
          </cell>
          <cell r="BK622">
            <v>1429</v>
          </cell>
          <cell r="BN622">
            <v>356.75</v>
          </cell>
          <cell r="BO622">
            <v>433.5</v>
          </cell>
          <cell r="BP622">
            <v>411.5</v>
          </cell>
          <cell r="BQ622">
            <v>1514.1</v>
          </cell>
        </row>
        <row r="625">
          <cell r="AI625">
            <v>-225</v>
          </cell>
          <cell r="AJ625">
            <v>-225</v>
          </cell>
          <cell r="AK625">
            <v>-225</v>
          </cell>
          <cell r="AL625">
            <v>-225</v>
          </cell>
          <cell r="AP625">
            <v>-237.5</v>
          </cell>
          <cell r="AQ625">
            <v>-237.5</v>
          </cell>
          <cell r="AR625">
            <v>-237.5</v>
          </cell>
          <cell r="AS625">
            <v>-950</v>
          </cell>
          <cell r="AV625">
            <v>-275</v>
          </cell>
          <cell r="AW625">
            <v>-275</v>
          </cell>
          <cell r="AX625">
            <v>-275</v>
          </cell>
          <cell r="AY625">
            <v>-995</v>
          </cell>
          <cell r="BB625">
            <v>-174</v>
          </cell>
          <cell r="BC625">
            <v>-132</v>
          </cell>
          <cell r="BD625">
            <v>-132</v>
          </cell>
          <cell r="BE625">
            <v>-617</v>
          </cell>
          <cell r="BH625">
            <v>-196</v>
          </cell>
          <cell r="BI625">
            <v>-189</v>
          </cell>
          <cell r="BJ625">
            <v>-328</v>
          </cell>
          <cell r="BK625">
            <v>-848</v>
          </cell>
          <cell r="BN625">
            <v>-108</v>
          </cell>
          <cell r="BO625">
            <v>-102</v>
          </cell>
          <cell r="BP625">
            <v>-153.22666666666666</v>
          </cell>
          <cell r="BQ625">
            <v>-453.22666666666669</v>
          </cell>
        </row>
        <row r="626">
          <cell r="AI626">
            <v>-25</v>
          </cell>
          <cell r="AJ626">
            <v>-25</v>
          </cell>
          <cell r="AK626">
            <v>-25</v>
          </cell>
          <cell r="AL626">
            <v>-25</v>
          </cell>
          <cell r="AP626">
            <v>-25</v>
          </cell>
          <cell r="AQ626">
            <v>-25</v>
          </cell>
          <cell r="AR626">
            <v>-25</v>
          </cell>
          <cell r="AS626">
            <v>-100</v>
          </cell>
          <cell r="AV626">
            <v>-25</v>
          </cell>
          <cell r="AW626">
            <v>-25</v>
          </cell>
          <cell r="AX626">
            <v>-25</v>
          </cell>
          <cell r="AY626">
            <v>-105</v>
          </cell>
          <cell r="BB626">
            <v>-10</v>
          </cell>
          <cell r="BC626">
            <v>-59</v>
          </cell>
          <cell r="BD626">
            <v>-59</v>
          </cell>
          <cell r="BE626">
            <v>-171</v>
          </cell>
          <cell r="BH626">
            <v>-23</v>
          </cell>
          <cell r="BI626">
            <v>-16</v>
          </cell>
          <cell r="BJ626">
            <v>-46</v>
          </cell>
          <cell r="BK626">
            <v>-102</v>
          </cell>
          <cell r="BN626">
            <v>-13</v>
          </cell>
          <cell r="BO626">
            <v>-19.75</v>
          </cell>
          <cell r="BP626">
            <v>-19.75</v>
          </cell>
          <cell r="BQ626">
            <v>-79</v>
          </cell>
        </row>
        <row r="627">
          <cell r="AI627">
            <v>-250</v>
          </cell>
          <cell r="AJ627">
            <v>-250</v>
          </cell>
          <cell r="AK627">
            <v>-250</v>
          </cell>
          <cell r="AL627">
            <v>-250</v>
          </cell>
          <cell r="AP627">
            <v>-262.5</v>
          </cell>
          <cell r="AQ627">
            <v>-262.5</v>
          </cell>
          <cell r="AR627">
            <v>-262.5</v>
          </cell>
          <cell r="AS627">
            <v>-1050</v>
          </cell>
          <cell r="AV627">
            <v>-300</v>
          </cell>
          <cell r="AW627">
            <v>-300</v>
          </cell>
          <cell r="AX627">
            <v>-300</v>
          </cell>
          <cell r="AY627">
            <v>-1100</v>
          </cell>
          <cell r="BB627">
            <v>-184</v>
          </cell>
          <cell r="BC627">
            <v>-191</v>
          </cell>
          <cell r="BD627">
            <v>-191</v>
          </cell>
          <cell r="BE627">
            <v>-788</v>
          </cell>
          <cell r="BH627">
            <v>-219</v>
          </cell>
          <cell r="BI627">
            <v>-205</v>
          </cell>
          <cell r="BJ627">
            <v>-374</v>
          </cell>
          <cell r="BK627">
            <v>-950</v>
          </cell>
          <cell r="BN627">
            <v>-141.5</v>
          </cell>
          <cell r="BO627">
            <v>-141.5</v>
          </cell>
          <cell r="BP627">
            <v>-141.5</v>
          </cell>
          <cell r="BQ627">
            <v>-566</v>
          </cell>
        </row>
        <row r="628">
          <cell r="AY628">
            <v>-6200</v>
          </cell>
          <cell r="BC628">
            <v>-261</v>
          </cell>
          <cell r="BE628">
            <v>-261</v>
          </cell>
          <cell r="BH628">
            <v>-49</v>
          </cell>
          <cell r="BJ628">
            <v>-50</v>
          </cell>
          <cell r="BK628">
            <v>-693</v>
          </cell>
        </row>
        <row r="629">
          <cell r="BK629">
            <v>0</v>
          </cell>
        </row>
        <row r="630">
          <cell r="BB630">
            <v>-28</v>
          </cell>
          <cell r="BC630">
            <v>1</v>
          </cell>
          <cell r="BD630">
            <v>0</v>
          </cell>
          <cell r="BE630">
            <v>136</v>
          </cell>
          <cell r="BH630">
            <v>41</v>
          </cell>
          <cell r="BI630">
            <v>25</v>
          </cell>
          <cell r="BJ630">
            <v>-7</v>
          </cell>
          <cell r="BK630">
            <v>64</v>
          </cell>
          <cell r="BN630">
            <v>-23</v>
          </cell>
        </row>
        <row r="631">
          <cell r="BK631">
            <v>0</v>
          </cell>
        </row>
        <row r="632">
          <cell r="AI632">
            <v>15</v>
          </cell>
          <cell r="AJ632">
            <v>15</v>
          </cell>
          <cell r="AK632">
            <v>15</v>
          </cell>
          <cell r="AL632">
            <v>15</v>
          </cell>
          <cell r="AP632">
            <v>15</v>
          </cell>
          <cell r="AQ632">
            <v>15</v>
          </cell>
          <cell r="AR632">
            <v>15</v>
          </cell>
          <cell r="AS632">
            <v>60</v>
          </cell>
          <cell r="AV632">
            <v>20</v>
          </cell>
          <cell r="AW632">
            <v>20</v>
          </cell>
          <cell r="AX632">
            <v>20</v>
          </cell>
          <cell r="AY632">
            <v>80</v>
          </cell>
          <cell r="BB632">
            <v>9</v>
          </cell>
          <cell r="BC632">
            <v>20</v>
          </cell>
          <cell r="BD632">
            <v>20</v>
          </cell>
          <cell r="BE632">
            <v>61</v>
          </cell>
          <cell r="BH632">
            <v>4</v>
          </cell>
          <cell r="BI632">
            <v>19</v>
          </cell>
          <cell r="BJ632">
            <v>61</v>
          </cell>
          <cell r="BK632">
            <v>84</v>
          </cell>
          <cell r="BN632">
            <v>3</v>
          </cell>
          <cell r="BO632">
            <v>4</v>
          </cell>
          <cell r="BP632">
            <v>4</v>
          </cell>
          <cell r="BQ632">
            <v>16</v>
          </cell>
        </row>
        <row r="633">
          <cell r="BK633">
            <v>0</v>
          </cell>
          <cell r="BN633">
            <v>80</v>
          </cell>
        </row>
        <row r="634">
          <cell r="BB634">
            <v>3</v>
          </cell>
          <cell r="BC634">
            <v>3</v>
          </cell>
          <cell r="BD634">
            <v>0</v>
          </cell>
          <cell r="BE634">
            <v>8</v>
          </cell>
          <cell r="BI634">
            <v>5</v>
          </cell>
          <cell r="BJ634">
            <v>6</v>
          </cell>
          <cell r="BK634">
            <v>12</v>
          </cell>
          <cell r="BN634">
            <v>6</v>
          </cell>
        </row>
        <row r="635">
          <cell r="BB635">
            <v>-45</v>
          </cell>
          <cell r="BC635">
            <v>22</v>
          </cell>
          <cell r="BD635">
            <v>0</v>
          </cell>
          <cell r="BE635">
            <v>7</v>
          </cell>
          <cell r="BH635">
            <v>10</v>
          </cell>
          <cell r="BI635">
            <v>-34</v>
          </cell>
          <cell r="BJ635">
            <v>13</v>
          </cell>
          <cell r="BK635">
            <v>23</v>
          </cell>
          <cell r="BN635">
            <v>4</v>
          </cell>
        </row>
        <row r="636">
          <cell r="AI636">
            <v>-235</v>
          </cell>
          <cell r="AJ636">
            <v>-235</v>
          </cell>
          <cell r="AK636">
            <v>-235</v>
          </cell>
          <cell r="AL636">
            <v>-235</v>
          </cell>
          <cell r="AP636">
            <v>-247.5</v>
          </cell>
          <cell r="AQ636">
            <v>-247.5</v>
          </cell>
          <cell r="AR636">
            <v>-247.5</v>
          </cell>
          <cell r="AS636">
            <v>-990</v>
          </cell>
          <cell r="AV636">
            <v>-280</v>
          </cell>
          <cell r="AW636">
            <v>-280</v>
          </cell>
          <cell r="AX636">
            <v>-280</v>
          </cell>
          <cell r="AY636">
            <v>-7220</v>
          </cell>
          <cell r="BB636">
            <v>-245</v>
          </cell>
          <cell r="BC636">
            <v>-406</v>
          </cell>
          <cell r="BD636">
            <v>-171</v>
          </cell>
          <cell r="BE636">
            <v>-837</v>
          </cell>
          <cell r="BH636">
            <v>-213</v>
          </cell>
          <cell r="BI636">
            <v>-190</v>
          </cell>
          <cell r="BJ636">
            <v>-351</v>
          </cell>
          <cell r="BK636">
            <v>-1460</v>
          </cell>
          <cell r="BN636">
            <v>-71.5</v>
          </cell>
          <cell r="BO636">
            <v>-137.5</v>
          </cell>
          <cell r="BP636">
            <v>-137.5</v>
          </cell>
          <cell r="BQ636">
            <v>-550</v>
          </cell>
        </row>
        <row r="639">
          <cell r="AY639">
            <v>6200</v>
          </cell>
          <cell r="BB639">
            <v>382</v>
          </cell>
          <cell r="BC639">
            <v>840</v>
          </cell>
          <cell r="BD639">
            <v>0</v>
          </cell>
          <cell r="BE639">
            <v>1240</v>
          </cell>
          <cell r="BH639">
            <v>6</v>
          </cell>
          <cell r="BI639">
            <v>1</v>
          </cell>
          <cell r="BJ639">
            <v>6</v>
          </cell>
          <cell r="BK639">
            <v>18</v>
          </cell>
          <cell r="BN639">
            <v>9</v>
          </cell>
        </row>
        <row r="640">
          <cell r="AI640">
            <v>0</v>
          </cell>
          <cell r="AJ640">
            <v>0</v>
          </cell>
          <cell r="AK640">
            <v>0</v>
          </cell>
          <cell r="AL640">
            <v>0</v>
          </cell>
          <cell r="AP640">
            <v>0</v>
          </cell>
          <cell r="AQ640">
            <v>0</v>
          </cell>
          <cell r="AR640">
            <v>0</v>
          </cell>
          <cell r="AS640">
            <v>0</v>
          </cell>
          <cell r="AV640">
            <v>0</v>
          </cell>
          <cell r="AW640">
            <v>0</v>
          </cell>
          <cell r="AX640">
            <v>0</v>
          </cell>
          <cell r="AY640">
            <v>0</v>
          </cell>
          <cell r="BB640">
            <v>0</v>
          </cell>
          <cell r="BC640">
            <v>0</v>
          </cell>
          <cell r="BD640">
            <v>0</v>
          </cell>
          <cell r="BE640">
            <v>0</v>
          </cell>
          <cell r="BH640">
            <v>0</v>
          </cell>
          <cell r="BI640">
            <v>0</v>
          </cell>
          <cell r="BJ640">
            <v>0</v>
          </cell>
          <cell r="BK640">
            <v>0</v>
          </cell>
          <cell r="BN640">
            <v>0</v>
          </cell>
          <cell r="BO640">
            <v>0</v>
          </cell>
          <cell r="BP640">
            <v>0</v>
          </cell>
          <cell r="BQ640">
            <v>0</v>
          </cell>
        </row>
        <row r="642">
          <cell r="AV642">
            <v>0</v>
          </cell>
          <cell r="AW642">
            <v>0</v>
          </cell>
          <cell r="AX642">
            <v>0</v>
          </cell>
          <cell r="AY642">
            <v>150</v>
          </cell>
          <cell r="BB642">
            <v>-397</v>
          </cell>
          <cell r="BC642">
            <v>-700</v>
          </cell>
          <cell r="BD642">
            <v>0</v>
          </cell>
          <cell r="BE642">
            <v>-890</v>
          </cell>
          <cell r="BH642">
            <v>419</v>
          </cell>
          <cell r="BI642">
            <v>191</v>
          </cell>
          <cell r="BJ642">
            <v>-171</v>
          </cell>
          <cell r="BK642">
            <v>718</v>
          </cell>
          <cell r="BN642">
            <v>-244</v>
          </cell>
        </row>
        <row r="645">
          <cell r="AI645">
            <v>-87.865600000000001</v>
          </cell>
          <cell r="AJ645">
            <v>-87.865600000000001</v>
          </cell>
          <cell r="AK645">
            <v>-87.865600000000001</v>
          </cell>
          <cell r="AL645">
            <v>-87.865600000000001</v>
          </cell>
          <cell r="AP645">
            <v>-87.865600000000001</v>
          </cell>
          <cell r="AQ645">
            <v>-87.865600000000001</v>
          </cell>
          <cell r="AR645">
            <v>-87.865600000000001</v>
          </cell>
          <cell r="AS645">
            <v>-351.4624</v>
          </cell>
          <cell r="AV645">
            <v>-87.865600000000001</v>
          </cell>
          <cell r="AW645">
            <v>-87.865600000000001</v>
          </cell>
          <cell r="AX645">
            <v>-87.865600000000001</v>
          </cell>
          <cell r="AY645">
            <v>-351.4624</v>
          </cell>
          <cell r="BB645">
            <v>-88</v>
          </cell>
          <cell r="BC645">
            <v>-88</v>
          </cell>
          <cell r="BD645">
            <v>-88</v>
          </cell>
          <cell r="BE645">
            <v>-351</v>
          </cell>
          <cell r="BH645">
            <v>-95</v>
          </cell>
          <cell r="BI645">
            <v>-88</v>
          </cell>
          <cell r="BJ645">
            <v>-89</v>
          </cell>
          <cell r="BK645">
            <v>-363</v>
          </cell>
          <cell r="BN645">
            <v>-81</v>
          </cell>
          <cell r="BO645">
            <v>-80.25</v>
          </cell>
          <cell r="BP645">
            <v>-80.25</v>
          </cell>
          <cell r="BQ645">
            <v>-321</v>
          </cell>
        </row>
        <row r="647">
          <cell r="AI647">
            <v>-300</v>
          </cell>
          <cell r="AJ647">
            <v>-400</v>
          </cell>
          <cell r="AK647">
            <v>-450</v>
          </cell>
          <cell r="AL647">
            <v>-450</v>
          </cell>
          <cell r="AP647">
            <v>-200</v>
          </cell>
          <cell r="AQ647">
            <v>-225</v>
          </cell>
          <cell r="AR647">
            <v>-225</v>
          </cell>
          <cell r="AS647">
            <v>-825</v>
          </cell>
          <cell r="AV647">
            <v>0</v>
          </cell>
          <cell r="AW647">
            <v>-30</v>
          </cell>
          <cell r="AX647">
            <v>-30</v>
          </cell>
          <cell r="AY647">
            <v>-60</v>
          </cell>
          <cell r="BB647">
            <v>-117</v>
          </cell>
          <cell r="BC647">
            <v>-13</v>
          </cell>
          <cell r="BD647">
            <v>-13</v>
          </cell>
          <cell r="BE647">
            <v>-164</v>
          </cell>
          <cell r="BH647">
            <v>-45</v>
          </cell>
          <cell r="BI647">
            <v>-51</v>
          </cell>
          <cell r="BJ647">
            <v>-73</v>
          </cell>
          <cell r="BK647">
            <v>-1044</v>
          </cell>
          <cell r="BN647">
            <v>-122</v>
          </cell>
          <cell r="BO647">
            <v>-200</v>
          </cell>
          <cell r="BP647">
            <v>-200</v>
          </cell>
          <cell r="BQ647">
            <v>-561</v>
          </cell>
        </row>
        <row r="649">
          <cell r="AI649">
            <v>0</v>
          </cell>
          <cell r="AJ649">
            <v>0</v>
          </cell>
          <cell r="AK649">
            <v>0</v>
          </cell>
          <cell r="AL649">
            <v>0</v>
          </cell>
          <cell r="AP649">
            <v>0</v>
          </cell>
          <cell r="AQ649">
            <v>0</v>
          </cell>
          <cell r="AR649">
            <v>0</v>
          </cell>
          <cell r="AS649">
            <v>0</v>
          </cell>
          <cell r="AV649">
            <v>0</v>
          </cell>
          <cell r="AW649">
            <v>0</v>
          </cell>
          <cell r="AX649">
            <v>0</v>
          </cell>
          <cell r="AY649">
            <v>0</v>
          </cell>
          <cell r="BB649">
            <v>0</v>
          </cell>
          <cell r="BC649">
            <v>0</v>
          </cell>
          <cell r="BD649">
            <v>0</v>
          </cell>
          <cell r="BE649">
            <v>0</v>
          </cell>
          <cell r="BH649">
            <v>-419</v>
          </cell>
          <cell r="BI649">
            <v>-178</v>
          </cell>
          <cell r="BJ649">
            <v>0</v>
          </cell>
          <cell r="BK649">
            <v>-808</v>
          </cell>
          <cell r="BN649">
            <v>0</v>
          </cell>
          <cell r="BO649">
            <v>0</v>
          </cell>
          <cell r="BP649">
            <v>0</v>
          </cell>
          <cell r="BQ649">
            <v>0</v>
          </cell>
        </row>
        <row r="650">
          <cell r="AI650">
            <v>0</v>
          </cell>
          <cell r="AJ650">
            <v>0</v>
          </cell>
          <cell r="AK650">
            <v>0</v>
          </cell>
          <cell r="AL650">
            <v>0</v>
          </cell>
          <cell r="AP650">
            <v>0</v>
          </cell>
          <cell r="AQ650">
            <v>0</v>
          </cell>
          <cell r="AR650">
            <v>0</v>
          </cell>
          <cell r="AS650">
            <v>0</v>
          </cell>
          <cell r="AV650">
            <v>0</v>
          </cell>
          <cell r="AW650">
            <v>0</v>
          </cell>
          <cell r="AX650">
            <v>0</v>
          </cell>
          <cell r="AY650">
            <v>0</v>
          </cell>
          <cell r="BB650">
            <v>38</v>
          </cell>
          <cell r="BC650">
            <v>-21</v>
          </cell>
          <cell r="BD650">
            <v>-21</v>
          </cell>
          <cell r="BE650">
            <v>-5</v>
          </cell>
          <cell r="BH650">
            <v>43</v>
          </cell>
          <cell r="BI650">
            <v>57</v>
          </cell>
          <cell r="BJ650">
            <v>-157</v>
          </cell>
          <cell r="BK650">
            <v>-10</v>
          </cell>
          <cell r="BN650">
            <v>56</v>
          </cell>
          <cell r="BO650">
            <v>21</v>
          </cell>
          <cell r="BP650">
            <v>21</v>
          </cell>
          <cell r="BQ650">
            <v>84</v>
          </cell>
        </row>
        <row r="651">
          <cell r="AI651">
            <v>-387.86559999999997</v>
          </cell>
          <cell r="AJ651">
            <v>-487.86559999999997</v>
          </cell>
          <cell r="AK651">
            <v>-537.86559999999997</v>
          </cell>
          <cell r="AL651">
            <v>-537.86559999999997</v>
          </cell>
          <cell r="AP651">
            <v>-287.86559999999997</v>
          </cell>
          <cell r="AQ651">
            <v>-312.86559999999997</v>
          </cell>
          <cell r="AR651">
            <v>-312.86559999999997</v>
          </cell>
          <cell r="AS651">
            <v>-1176.4623999999999</v>
          </cell>
          <cell r="AV651">
            <v>-87.865600000000001</v>
          </cell>
          <cell r="AW651">
            <v>-117.8656</v>
          </cell>
          <cell r="AX651">
            <v>-117.8656</v>
          </cell>
          <cell r="AY651">
            <v>5938.5375999999997</v>
          </cell>
          <cell r="BB651">
            <v>-182</v>
          </cell>
          <cell r="BC651">
            <v>18</v>
          </cell>
          <cell r="BD651">
            <v>-122</v>
          </cell>
          <cell r="BE651">
            <v>-170</v>
          </cell>
          <cell r="BH651">
            <v>-91</v>
          </cell>
          <cell r="BI651">
            <v>-68</v>
          </cell>
          <cell r="BJ651">
            <v>-484</v>
          </cell>
          <cell r="BK651">
            <v>-1489</v>
          </cell>
          <cell r="BN651">
            <v>-382</v>
          </cell>
          <cell r="BO651">
            <v>-259.25</v>
          </cell>
          <cell r="BP651">
            <v>-259.25</v>
          </cell>
          <cell r="BQ651">
            <v>-798</v>
          </cell>
        </row>
        <row r="653">
          <cell r="AI653">
            <v>9.2753559354166555</v>
          </cell>
          <cell r="AJ653">
            <v>2.8152085429167073</v>
          </cell>
          <cell r="AK653">
            <v>-33.886856407083201</v>
          </cell>
          <cell r="AL653">
            <v>-27.510505494583185</v>
          </cell>
          <cell r="AP653">
            <v>18.332232621250114</v>
          </cell>
          <cell r="AQ653">
            <v>-2.4199786937499539</v>
          </cell>
          <cell r="AR653">
            <v>-2.9594889812500469</v>
          </cell>
          <cell r="AS653">
            <v>-25.578768155999796</v>
          </cell>
          <cell r="AV653">
            <v>1.5497345458334166</v>
          </cell>
          <cell r="AW653">
            <v>-7.5293014541665571</v>
          </cell>
          <cell r="AX653">
            <v>-9.2809648291665781</v>
          </cell>
          <cell r="AY653">
            <v>73.839454741666884</v>
          </cell>
          <cell r="BB653">
            <v>26</v>
          </cell>
          <cell r="BC653">
            <v>28</v>
          </cell>
          <cell r="BD653">
            <v>-96</v>
          </cell>
          <cell r="BE653">
            <v>-74</v>
          </cell>
          <cell r="BH653">
            <v>18</v>
          </cell>
          <cell r="BI653">
            <v>-30</v>
          </cell>
          <cell r="BJ653">
            <v>39</v>
          </cell>
          <cell r="BK653">
            <v>-1520</v>
          </cell>
          <cell r="BN653">
            <v>-96.75</v>
          </cell>
          <cell r="BO653">
            <v>36.75</v>
          </cell>
          <cell r="BP653">
            <v>14.75</v>
          </cell>
          <cell r="BQ653">
            <v>206.60000000000002</v>
          </cell>
        </row>
        <row r="654">
          <cell r="AI654">
            <v>97.260686585667088</v>
          </cell>
          <cell r="AJ654">
            <v>106.53604252108374</v>
          </cell>
          <cell r="AK654">
            <v>109.35125106400045</v>
          </cell>
          <cell r="AL654">
            <v>75.46439465691725</v>
          </cell>
          <cell r="AP654">
            <v>84.307921639416975</v>
          </cell>
          <cell r="AQ654">
            <v>102.64015426066709</v>
          </cell>
          <cell r="AR654">
            <v>100.22017556691713</v>
          </cell>
          <cell r="AS654">
            <v>122.83945474166688</v>
          </cell>
          <cell r="AV654">
            <v>138.0999864791666</v>
          </cell>
          <cell r="AW654">
            <v>139.64972102500002</v>
          </cell>
          <cell r="AX654">
            <v>132.12041957083346</v>
          </cell>
          <cell r="AY654">
            <v>49</v>
          </cell>
          <cell r="BB654">
            <v>91</v>
          </cell>
          <cell r="BC654">
            <v>117</v>
          </cell>
          <cell r="BD654">
            <v>145</v>
          </cell>
          <cell r="BE654">
            <v>123</v>
          </cell>
          <cell r="BH654">
            <v>96</v>
          </cell>
          <cell r="BI654">
            <v>114</v>
          </cell>
          <cell r="BJ654">
            <v>84</v>
          </cell>
          <cell r="BK654">
            <v>1643</v>
          </cell>
        </row>
        <row r="655">
          <cell r="AI655">
            <v>106.53604252108374</v>
          </cell>
          <cell r="AJ655">
            <v>109.35125106400045</v>
          </cell>
          <cell r="AK655">
            <v>75.46439465691725</v>
          </cell>
          <cell r="AL655">
            <v>47.953889162334065</v>
          </cell>
          <cell r="AP655">
            <v>102.64015426066709</v>
          </cell>
          <cell r="AQ655">
            <v>100.22017556691713</v>
          </cell>
          <cell r="AR655">
            <v>97.260686585667088</v>
          </cell>
          <cell r="AS655">
            <v>97.260686585667088</v>
          </cell>
          <cell r="AV655">
            <v>139.64972102500002</v>
          </cell>
          <cell r="AW655">
            <v>132.12041957083346</v>
          </cell>
          <cell r="AX655">
            <v>122.83945474166688</v>
          </cell>
          <cell r="AY655">
            <v>122.83945474166688</v>
          </cell>
          <cell r="BB655">
            <v>117</v>
          </cell>
          <cell r="BC655">
            <v>145</v>
          </cell>
          <cell r="BD655">
            <v>49</v>
          </cell>
          <cell r="BE655">
            <v>49</v>
          </cell>
          <cell r="BH655">
            <v>114</v>
          </cell>
          <cell r="BI655">
            <v>84</v>
          </cell>
          <cell r="BJ655">
            <v>123</v>
          </cell>
          <cell r="BK655">
            <v>123</v>
          </cell>
        </row>
        <row r="657">
          <cell r="AI657">
            <v>671.14095593541663</v>
          </cell>
          <cell r="AJ657">
            <v>764.68080854291668</v>
          </cell>
          <cell r="AK657">
            <v>777.97874359291677</v>
          </cell>
          <cell r="AL657">
            <v>784.35509450541679</v>
          </cell>
          <cell r="AP657">
            <v>607.69783262125009</v>
          </cell>
          <cell r="AQ657">
            <v>611.94562130625002</v>
          </cell>
          <cell r="AR657">
            <v>611.40611101874993</v>
          </cell>
          <cell r="AS657">
            <v>2356.8836318439999</v>
          </cell>
          <cell r="AV657">
            <v>438.41533454583339</v>
          </cell>
          <cell r="AW657">
            <v>459.33629854583342</v>
          </cell>
          <cell r="AX657">
            <v>457.58463517083339</v>
          </cell>
          <cell r="AY657">
            <v>1631.3018547416668</v>
          </cell>
          <cell r="BB657">
            <v>432</v>
          </cell>
          <cell r="BC657">
            <v>307</v>
          </cell>
          <cell r="BD657">
            <v>214</v>
          </cell>
          <cell r="BE657">
            <v>1322</v>
          </cell>
        </row>
        <row r="659">
          <cell r="AI659">
            <v>333.27535593541666</v>
          </cell>
          <cell r="AJ659">
            <v>426.81520854291671</v>
          </cell>
          <cell r="AK659">
            <v>440.1131435929168</v>
          </cell>
          <cell r="AL659">
            <v>446.48949450541681</v>
          </cell>
          <cell r="AP659">
            <v>257.33223262125011</v>
          </cell>
          <cell r="AQ659">
            <v>261.58002130625005</v>
          </cell>
          <cell r="AR659">
            <v>261.04051101874995</v>
          </cell>
          <cell r="AS659">
            <v>955.42123184399986</v>
          </cell>
          <cell r="AV659">
            <v>50.549734545833388</v>
          </cell>
          <cell r="AW659">
            <v>71.470698545833415</v>
          </cell>
          <cell r="AX659">
            <v>69.719035170833394</v>
          </cell>
          <cell r="AY659">
            <v>179.83945474166683</v>
          </cell>
          <cell r="BB659">
            <v>160</v>
          </cell>
          <cell r="BC659">
            <v>28</v>
          </cell>
          <cell r="BD659">
            <v>-65</v>
          </cell>
          <cell r="BE659">
            <v>183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P"/>
      <sheetName val="HLF"/>
      <sheetName val="PG"/>
      <sheetName val="KMB"/>
      <sheetName val="CL"/>
      <sheetName val="LINKS"/>
      <sheetName val="#REF"/>
    </sheetNames>
    <sheetDataSet>
      <sheetData sheetId="0" refreshError="1"/>
      <sheetData sheetId="1" refreshError="1"/>
      <sheetData sheetId="2" refreshError="1">
        <row r="2">
          <cell r="D2" t="str">
            <v>2003*</v>
          </cell>
          <cell r="J2" t="str">
            <v>2004*</v>
          </cell>
          <cell r="P2" t="str">
            <v>2005 Reported*</v>
          </cell>
          <cell r="V2" t="str">
            <v>2006*</v>
          </cell>
          <cell r="AD2" t="str">
            <v>3 Year</v>
          </cell>
        </row>
        <row r="3">
          <cell r="A3" t="str">
            <v>Procter &amp; Gamble</v>
          </cell>
          <cell r="D3" t="str">
            <v>Q1A</v>
          </cell>
          <cell r="E3" t="str">
            <v>Q2A</v>
          </cell>
          <cell r="F3" t="str">
            <v>Q3A</v>
          </cell>
          <cell r="G3" t="str">
            <v>Q4A</v>
          </cell>
          <cell r="H3" t="str">
            <v>FYA</v>
          </cell>
          <cell r="J3" t="str">
            <v>Q1A</v>
          </cell>
          <cell r="K3" t="str">
            <v>Q2A</v>
          </cell>
          <cell r="L3" t="str">
            <v>Q3A</v>
          </cell>
          <cell r="M3" t="str">
            <v>Q4A</v>
          </cell>
          <cell r="N3" t="str">
            <v>FYA</v>
          </cell>
          <cell r="P3" t="str">
            <v>Q1A</v>
          </cell>
          <cell r="Q3" t="str">
            <v>Q2A</v>
          </cell>
          <cell r="R3" t="str">
            <v>Q3A</v>
          </cell>
          <cell r="S3" t="str">
            <v>Q4A</v>
          </cell>
          <cell r="T3" t="str">
            <v>FYA</v>
          </cell>
          <cell r="V3" t="str">
            <v>Q1E</v>
          </cell>
          <cell r="W3" t="str">
            <v>Q2E</v>
          </cell>
          <cell r="X3" t="str">
            <v>Q3E</v>
          </cell>
          <cell r="Y3" t="str">
            <v>Q4E</v>
          </cell>
          <cell r="Z3" t="str">
            <v>FYE</v>
          </cell>
          <cell r="AB3" t="str">
            <v>2007E*</v>
          </cell>
          <cell r="AD3" t="str">
            <v>Forecast</v>
          </cell>
        </row>
        <row r="4">
          <cell r="A4" t="str">
            <v>MS EPS Estimate</v>
          </cell>
          <cell r="J4">
            <v>0.63</v>
          </cell>
          <cell r="K4">
            <v>0.65</v>
          </cell>
          <cell r="L4">
            <v>0.55000000000000004</v>
          </cell>
          <cell r="M4">
            <v>0.5</v>
          </cell>
          <cell r="N4">
            <v>2.33</v>
          </cell>
          <cell r="P4">
            <v>0.7</v>
          </cell>
          <cell r="Q4">
            <v>0.63</v>
          </cell>
          <cell r="R4">
            <v>0.55000000000000004</v>
          </cell>
          <cell r="S4">
            <v>0.51</v>
          </cell>
          <cell r="T4">
            <v>2.39</v>
          </cell>
          <cell r="V4">
            <v>0.77</v>
          </cell>
          <cell r="W4">
            <v>0.75</v>
          </cell>
          <cell r="X4">
            <v>0.64</v>
          </cell>
          <cell r="Y4">
            <v>0.57999999999999996</v>
          </cell>
          <cell r="Z4">
            <v>2.7100000000000004</v>
          </cell>
          <cell r="AB4">
            <v>3.08</v>
          </cell>
          <cell r="AD4">
            <v>0.13356686735724033</v>
          </cell>
        </row>
        <row r="5">
          <cell r="A5" t="str">
            <v>growth yoy</v>
          </cell>
          <cell r="J5">
            <v>0.125</v>
          </cell>
          <cell r="K5">
            <v>0.14035087719298267</v>
          </cell>
          <cell r="L5">
            <v>0.14583333333333348</v>
          </cell>
          <cell r="M5">
            <v>0.16279069767441867</v>
          </cell>
          <cell r="N5">
            <v>0.14215686274509798</v>
          </cell>
          <cell r="V5">
            <v>0.10000000000000009</v>
          </cell>
          <cell r="W5">
            <v>0.19047619047619047</v>
          </cell>
          <cell r="X5">
            <v>0.16363636363636358</v>
          </cell>
          <cell r="Y5">
            <v>0.13725490196078427</v>
          </cell>
          <cell r="Z5">
            <v>0.13389121338912147</v>
          </cell>
          <cell r="AB5">
            <v>0.13653136531365306</v>
          </cell>
        </row>
        <row r="6">
          <cell r="A6" t="str">
            <v>Consensus EPS (10/30/05)</v>
          </cell>
          <cell r="J6">
            <v>0.63</v>
          </cell>
          <cell r="K6">
            <v>0.65</v>
          </cell>
          <cell r="L6">
            <v>0.55000000000000004</v>
          </cell>
          <cell r="M6">
            <v>0.5</v>
          </cell>
          <cell r="N6">
            <v>2.33</v>
          </cell>
          <cell r="V6">
            <v>0.76</v>
          </cell>
          <cell r="W6">
            <v>0.67</v>
          </cell>
          <cell r="X6">
            <v>0.61</v>
          </cell>
          <cell r="Y6">
            <v>0.56000000000000005</v>
          </cell>
          <cell r="Z6">
            <v>2.6</v>
          </cell>
          <cell r="AB6">
            <v>2.98</v>
          </cell>
        </row>
        <row r="7">
          <cell r="A7" t="str">
            <v>Revenue Growth ($)</v>
          </cell>
        </row>
        <row r="9">
          <cell r="A9" t="str">
            <v>Fabric &amp; Home Care</v>
          </cell>
          <cell r="D9">
            <v>0.09</v>
          </cell>
          <cell r="E9">
            <v>0.05</v>
          </cell>
          <cell r="F9">
            <v>0.08</v>
          </cell>
          <cell r="G9">
            <v>0.11</v>
          </cell>
          <cell r="H9">
            <v>0.08</v>
          </cell>
          <cell r="J9">
            <v>0.08</v>
          </cell>
          <cell r="K9">
            <v>9.9999999999999992E-2</v>
          </cell>
          <cell r="L9">
            <v>0.16999999999999998</v>
          </cell>
          <cell r="M9">
            <v>7.0000000000000007E-2</v>
          </cell>
          <cell r="N9">
            <v>0.1</v>
          </cell>
          <cell r="P9">
            <v>0.12</v>
          </cell>
          <cell r="Q9">
            <v>0.11</v>
          </cell>
          <cell r="R9">
            <v>7.0000000000000007E-2</v>
          </cell>
          <cell r="S9">
            <v>0.1</v>
          </cell>
          <cell r="T9">
            <v>0.1</v>
          </cell>
          <cell r="V9">
            <v>5.5E-2</v>
          </cell>
          <cell r="W9">
            <v>0.08</v>
          </cell>
          <cell r="X9">
            <v>0.04</v>
          </cell>
          <cell r="Y9">
            <v>4.4900000000000002E-2</v>
          </cell>
          <cell r="Z9">
            <v>6.8725000000000008E-2</v>
          </cell>
          <cell r="AB9">
            <v>0.05</v>
          </cell>
          <cell r="AD9">
            <v>4.4992025457486706E-2</v>
          </cell>
        </row>
        <row r="11">
          <cell r="A11" t="str">
            <v>Baby &amp; Family Care</v>
          </cell>
          <cell r="D11">
            <v>0.05</v>
          </cell>
          <cell r="E11">
            <v>7.0000000000000007E-2</v>
          </cell>
          <cell r="F11">
            <v>0.09</v>
          </cell>
          <cell r="G11">
            <v>0.09</v>
          </cell>
          <cell r="H11">
            <v>0.08</v>
          </cell>
          <cell r="J11">
            <v>6.9999999999999993E-2</v>
          </cell>
          <cell r="K11">
            <v>0.06</v>
          </cell>
          <cell r="L11">
            <v>9.0000000000000011E-2</v>
          </cell>
          <cell r="M11">
            <v>0.09</v>
          </cell>
          <cell r="N11">
            <v>0.08</v>
          </cell>
          <cell r="P11">
            <v>0.09</v>
          </cell>
          <cell r="Q11">
            <v>0.11</v>
          </cell>
          <cell r="R11">
            <v>0.13</v>
          </cell>
          <cell r="S11">
            <v>0.1</v>
          </cell>
          <cell r="T11">
            <v>0.11</v>
          </cell>
          <cell r="V11">
            <v>4.4999999999999998E-2</v>
          </cell>
          <cell r="W11">
            <v>2.0000000000000004E-2</v>
          </cell>
          <cell r="X11">
            <v>0.03</v>
          </cell>
          <cell r="Y11">
            <v>0.04</v>
          </cell>
          <cell r="Z11">
            <v>3.5000000000000003E-2</v>
          </cell>
          <cell r="AB11">
            <v>0.04</v>
          </cell>
          <cell r="AD11">
            <v>2.662356221645279E-2</v>
          </cell>
        </row>
        <row r="13">
          <cell r="A13" t="str">
            <v>Beauty Care</v>
          </cell>
          <cell r="D13">
            <v>0.27</v>
          </cell>
          <cell r="E13">
            <v>0.1</v>
          </cell>
          <cell r="F13">
            <v>0.1</v>
          </cell>
          <cell r="G13">
            <v>0.1</v>
          </cell>
          <cell r="H13">
            <v>0.14000000000000001</v>
          </cell>
          <cell r="J13">
            <v>0.20172910662824206</v>
          </cell>
          <cell r="K13">
            <v>0.49883216549883214</v>
          </cell>
          <cell r="L13">
            <v>0.48</v>
          </cell>
          <cell r="M13">
            <v>0.43</v>
          </cell>
          <cell r="N13">
            <v>0.4</v>
          </cell>
          <cell r="P13">
            <v>0.24</v>
          </cell>
          <cell r="Q13">
            <v>0.12</v>
          </cell>
          <cell r="R13">
            <v>0.09</v>
          </cell>
          <cell r="S13">
            <v>0.12</v>
          </cell>
          <cell r="T13">
            <v>0.14000000000000001</v>
          </cell>
          <cell r="V13">
            <v>0.105</v>
          </cell>
          <cell r="W13">
            <v>6.9999999999999993E-2</v>
          </cell>
          <cell r="X13">
            <v>0.02</v>
          </cell>
          <cell r="Y13">
            <v>0.03</v>
          </cell>
          <cell r="Z13">
            <v>4.7500000000000001E-2</v>
          </cell>
          <cell r="AB13">
            <v>7.0000000000000007E-2</v>
          </cell>
          <cell r="AD13">
            <v>6.6664065206328837E-2</v>
          </cell>
        </row>
        <row r="15">
          <cell r="A15" t="str">
            <v>Health Care</v>
          </cell>
          <cell r="D15">
            <v>0.2</v>
          </cell>
          <cell r="E15">
            <v>0.17</v>
          </cell>
          <cell r="F15">
            <v>0.18</v>
          </cell>
          <cell r="G15">
            <v>0.12</v>
          </cell>
          <cell r="H15">
            <v>0.16</v>
          </cell>
          <cell r="J15">
            <v>0.23</v>
          </cell>
          <cell r="K15">
            <v>0.22000000000000003</v>
          </cell>
          <cell r="L15">
            <v>0.2</v>
          </cell>
          <cell r="M15">
            <v>0.18</v>
          </cell>
          <cell r="N15">
            <v>0.20750000000000002</v>
          </cell>
          <cell r="P15">
            <v>7.0000000000000007E-2</v>
          </cell>
          <cell r="Q15">
            <v>7.0000000000000007E-2</v>
          </cell>
          <cell r="R15">
            <v>0.16</v>
          </cell>
          <cell r="S15">
            <v>0.16</v>
          </cell>
          <cell r="T15">
            <v>0.11</v>
          </cell>
          <cell r="V15">
            <v>9.5000000000000001E-2</v>
          </cell>
          <cell r="W15">
            <v>0.28999999999999998</v>
          </cell>
          <cell r="X15">
            <v>6.0000000000000005E-2</v>
          </cell>
          <cell r="Y15">
            <v>6.0000000000000005E-2</v>
          </cell>
          <cell r="Z15">
            <v>0.13500000000000001</v>
          </cell>
          <cell r="AB15">
            <v>0.1</v>
          </cell>
          <cell r="AD15">
            <v>0.10000000000000009</v>
          </cell>
        </row>
        <row r="17">
          <cell r="A17" t="str">
            <v>Snacks &amp; Coffee</v>
          </cell>
          <cell r="D17">
            <v>0.03</v>
          </cell>
          <cell r="E17">
            <v>0.01</v>
          </cell>
          <cell r="F17">
            <v>0.01</v>
          </cell>
          <cell r="G17">
            <v>-0.06</v>
          </cell>
          <cell r="H17">
            <v>0</v>
          </cell>
          <cell r="J17">
            <v>0.09</v>
          </cell>
          <cell r="K17">
            <v>6.0000000000000005E-2</v>
          </cell>
          <cell r="L17">
            <v>6.0000000000000012E-2</v>
          </cell>
          <cell r="M17">
            <v>9.9999999999999992E-2</v>
          </cell>
          <cell r="N17">
            <v>0.09</v>
          </cell>
          <cell r="P17">
            <v>0.01</v>
          </cell>
          <cell r="Q17">
            <v>0.05</v>
          </cell>
          <cell r="R17">
            <v>0.15999999999999998</v>
          </cell>
          <cell r="S17">
            <v>0.11</v>
          </cell>
          <cell r="T17">
            <v>7.9999999999999988E-2</v>
          </cell>
          <cell r="V17">
            <v>-0.05</v>
          </cell>
          <cell r="W17">
            <v>0.1</v>
          </cell>
          <cell r="X17">
            <v>0.06</v>
          </cell>
          <cell r="Y17">
            <v>9.9999999999999985E-3</v>
          </cell>
          <cell r="Z17">
            <v>0.03</v>
          </cell>
          <cell r="AB17">
            <v>0.04</v>
          </cell>
          <cell r="AD17">
            <v>1.8200080841260347E-2</v>
          </cell>
        </row>
        <row r="19">
          <cell r="A19" t="str">
            <v>Blades &amp; Razors</v>
          </cell>
          <cell r="P19">
            <v>7.0000000000000007E-2</v>
          </cell>
          <cell r="Q19">
            <v>0.16</v>
          </cell>
          <cell r="R19">
            <v>0.13</v>
          </cell>
          <cell r="S19">
            <v>0.11</v>
          </cell>
          <cell r="T19">
            <v>0.11749999999999999</v>
          </cell>
          <cell r="V19">
            <v>0.05</v>
          </cell>
          <cell r="W19">
            <v>0.06</v>
          </cell>
          <cell r="X19">
            <v>7.2000000000000008E-2</v>
          </cell>
          <cell r="Y19">
            <v>0.09</v>
          </cell>
          <cell r="Z19">
            <v>7.4666666666666673E-2</v>
          </cell>
          <cell r="AB19">
            <v>6.9004019203991573E-2</v>
          </cell>
          <cell r="AD19">
            <v>6.2992881461352068E-2</v>
          </cell>
        </row>
        <row r="21">
          <cell r="A21" t="str">
            <v>Duracell &amp; Braun</v>
          </cell>
          <cell r="P21">
            <v>0.12821561338289963</v>
          </cell>
          <cell r="Q21">
            <v>0.17757009345794392</v>
          </cell>
          <cell r="R21">
            <v>0.14309063893016344</v>
          </cell>
          <cell r="S21">
            <v>0.17216000000000001</v>
          </cell>
          <cell r="T21">
            <v>0.15555606060606061</v>
          </cell>
          <cell r="V21">
            <v>0</v>
          </cell>
          <cell r="W21">
            <v>9.9999999999999985E-3</v>
          </cell>
          <cell r="X21">
            <v>3.0937500000000003E-2</v>
          </cell>
          <cell r="Y21">
            <v>3.6624999999999998E-2</v>
          </cell>
          <cell r="Z21">
            <v>2.3894855815794876E-2</v>
          </cell>
          <cell r="AB21">
            <v>6.2349958179726654E-2</v>
          </cell>
          <cell r="AD21">
            <v>5.2805401183450229E-2</v>
          </cell>
        </row>
        <row r="23">
          <cell r="A23" t="str">
            <v>Procter &amp; Gamble</v>
          </cell>
          <cell r="D23">
            <v>7.0000000000000007E-2</v>
          </cell>
          <cell r="E23">
            <v>0.04</v>
          </cell>
          <cell r="F23">
            <v>0.06</v>
          </cell>
          <cell r="G23">
            <v>0.05</v>
          </cell>
          <cell r="H23">
            <v>0.06</v>
          </cell>
          <cell r="J23">
            <v>0.12906212387741878</v>
          </cell>
          <cell r="K23">
            <v>0.20234630774827211</v>
          </cell>
          <cell r="L23">
            <v>0.22269144144144137</v>
          </cell>
          <cell r="M23">
            <v>0.186996336996337</v>
          </cell>
          <cell r="N23">
            <v>0.18523044290226642</v>
          </cell>
          <cell r="P23">
            <v>0.12701927019270198</v>
          </cell>
          <cell r="Q23">
            <v>9.3109447091747954E-2</v>
          </cell>
          <cell r="R23">
            <v>9.6553841430654597E-2</v>
          </cell>
          <cell r="S23">
            <v>9.9984570282363849E-2</v>
          </cell>
          <cell r="T23">
            <v>0.10376018830120404</v>
          </cell>
          <cell r="V23">
            <v>7.8711437718276933E-2</v>
          </cell>
          <cell r="W23">
            <v>4.4248291571753917E-2</v>
          </cell>
          <cell r="X23">
            <v>4.0125466059063752E-2</v>
          </cell>
          <cell r="Y23">
            <v>4.5078934695795159E-2</v>
          </cell>
          <cell r="Z23">
            <v>4.9437965253239291E-2</v>
          </cell>
          <cell r="AB23">
            <v>6.3088077134637821E-2</v>
          </cell>
          <cell r="AD23">
            <v>5.7235360920047551E-2</v>
          </cell>
        </row>
        <row r="25">
          <cell r="A25" t="str">
            <v>Operating Profit Growth</v>
          </cell>
        </row>
        <row r="27">
          <cell r="A27" t="str">
            <v>Fabric &amp; Home Care</v>
          </cell>
          <cell r="D27">
            <v>0.21654135338345859</v>
          </cell>
          <cell r="E27">
            <v>0.16363636363636358</v>
          </cell>
          <cell r="F27">
            <v>5.027932960893855E-2</v>
          </cell>
          <cell r="G27">
            <v>9.3158660844250285E-2</v>
          </cell>
          <cell r="H27">
            <v>0.12903225806451624</v>
          </cell>
          <cell r="J27">
            <v>3.0978934324659146E-2</v>
          </cell>
          <cell r="K27">
            <v>0.10052219321148814</v>
          </cell>
          <cell r="L27">
            <v>9.9866844207723071E-2</v>
          </cell>
          <cell r="M27">
            <v>4.0053404539385884E-2</v>
          </cell>
          <cell r="N27">
            <v>6.7360885128538994E-2</v>
          </cell>
          <cell r="P27">
            <v>5.4086538461538547E-2</v>
          </cell>
          <cell r="Q27">
            <v>-3.4400948991696323E-2</v>
          </cell>
          <cell r="R27">
            <v>-0.12469733656174331</v>
          </cell>
          <cell r="S27">
            <v>-0.16046213093709882</v>
          </cell>
          <cell r="T27">
            <v>-6.4634146341463361E-2</v>
          </cell>
          <cell r="V27">
            <v>9.8061573546180059E-2</v>
          </cell>
          <cell r="W27">
            <v>0.10073710073710074</v>
          </cell>
          <cell r="X27">
            <v>5.5838965532506002E-2</v>
          </cell>
          <cell r="Y27">
            <v>9.4623819266054898E-2</v>
          </cell>
          <cell r="Z27">
            <v>8.8088510391134855E-2</v>
          </cell>
          <cell r="AB27">
            <v>8.8427388607834834E-2</v>
          </cell>
          <cell r="AD27">
            <v>6.5820834095104086E-2</v>
          </cell>
        </row>
        <row r="29">
          <cell r="A29" t="str">
            <v>Baby &amp; Family Care</v>
          </cell>
          <cell r="D29">
            <v>0.1</v>
          </cell>
          <cell r="E29">
            <v>0.16</v>
          </cell>
          <cell r="F29">
            <v>0.3</v>
          </cell>
          <cell r="G29">
            <v>0</v>
          </cell>
          <cell r="H29">
            <v>0.14000000000000001</v>
          </cell>
          <cell r="J29">
            <v>0.18592964824120606</v>
          </cell>
          <cell r="K29">
            <v>9.0497737556560764E-3</v>
          </cell>
          <cell r="L29">
            <v>6.8862275449101729E-2</v>
          </cell>
          <cell r="M29">
            <v>0.3011152416356877</v>
          </cell>
          <cell r="N29">
            <v>0.12612612612612617</v>
          </cell>
          <cell r="P29">
            <v>6.1440677966101642E-2</v>
          </cell>
          <cell r="Q29">
            <v>0.25336322869955152</v>
          </cell>
          <cell r="R29">
            <v>0.41456582633053229</v>
          </cell>
          <cell r="S29">
            <v>8.0000000000000071E-2</v>
          </cell>
          <cell r="T29">
            <v>0.19569230769230761</v>
          </cell>
          <cell r="V29">
            <v>1.7964071856287456E-2</v>
          </cell>
          <cell r="W29">
            <v>-5.3667262969588569E-2</v>
          </cell>
          <cell r="X29">
            <v>4.865013861386136E-2</v>
          </cell>
          <cell r="Y29">
            <v>6.4877460317460445E-2</v>
          </cell>
          <cell r="Z29">
            <v>1.4458054554812083E-2</v>
          </cell>
          <cell r="AB29">
            <v>7.247276129171043E-2</v>
          </cell>
          <cell r="AD29">
            <v>4.7563609299872356E-2</v>
          </cell>
        </row>
        <row r="31">
          <cell r="A31" t="str">
            <v>Beauty Care</v>
          </cell>
          <cell r="D31">
            <v>0.25</v>
          </cell>
          <cell r="E31">
            <v>0.19</v>
          </cell>
          <cell r="F31">
            <v>0.15</v>
          </cell>
          <cell r="G31">
            <v>0.35</v>
          </cell>
          <cell r="H31">
            <v>0.23</v>
          </cell>
          <cell r="J31">
            <v>0.1264222503160557</v>
          </cell>
          <cell r="K31">
            <v>0.40807799442896941</v>
          </cell>
          <cell r="L31">
            <v>0.31054977711738485</v>
          </cell>
          <cell r="M31">
            <v>0.14992503748125929</v>
          </cell>
          <cell r="N31">
            <v>0.24640224640224639</v>
          </cell>
          <cell r="P31">
            <v>0.13131313131313127</v>
          </cell>
          <cell r="Q31">
            <v>0.1533135509396637</v>
          </cell>
          <cell r="R31">
            <v>0.14965986394557818</v>
          </cell>
          <cell r="S31">
            <v>0.18774445893089964</v>
          </cell>
          <cell r="T31">
            <v>0.15432272599267804</v>
          </cell>
          <cell r="V31">
            <v>9.9672470384994938E-2</v>
          </cell>
          <cell r="W31">
            <v>1.2505390254420101E-2</v>
          </cell>
          <cell r="X31">
            <v>2.000000000000024E-2</v>
          </cell>
          <cell r="Y31">
            <v>5.5006667812463217E-2</v>
          </cell>
          <cell r="Z31">
            <v>4.5450755755675143E-2</v>
          </cell>
          <cell r="AB31">
            <v>0.13951908662099499</v>
          </cell>
          <cell r="AD31">
            <v>0.1142638629453101</v>
          </cell>
        </row>
        <row r="33">
          <cell r="A33" t="str">
            <v>Health Care</v>
          </cell>
          <cell r="D33">
            <v>0.30952380952380953</v>
          </cell>
          <cell r="E33">
            <v>0.41666666666666674</v>
          </cell>
          <cell r="F33">
            <v>0.20744680851063824</v>
          </cell>
          <cell r="G33">
            <v>0.18796992481203012</v>
          </cell>
          <cell r="H33">
            <v>0.30062893081761</v>
          </cell>
          <cell r="J33">
            <v>0.48301886792452819</v>
          </cell>
          <cell r="K33">
            <v>0.33698630136986307</v>
          </cell>
          <cell r="L33">
            <v>0.41284403669724767</v>
          </cell>
          <cell r="M33">
            <v>0.40268456375838935</v>
          </cell>
          <cell r="N33">
            <v>0.40220661985957884</v>
          </cell>
          <cell r="P33">
            <v>-4.5801526717557217E-2</v>
          </cell>
          <cell r="Q33">
            <v>-3.2786885245901676E-2</v>
          </cell>
          <cell r="R33">
            <v>0.21103896103896114</v>
          </cell>
          <cell r="S33">
            <v>0.36363636363636354</v>
          </cell>
          <cell r="T33">
            <v>7.6537911301859829E-2</v>
          </cell>
          <cell r="V33">
            <v>0.36537021531100478</v>
          </cell>
          <cell r="W33">
            <v>0.24491771539206186</v>
          </cell>
          <cell r="X33">
            <v>8.8591055687914588E-2</v>
          </cell>
          <cell r="Y33">
            <v>8.6518814613584016E-2</v>
          </cell>
          <cell r="Z33">
            <v>0.20345351447379989</v>
          </cell>
          <cell r="AB33">
            <v>0.18620648189194777</v>
          </cell>
          <cell r="AD33">
            <v>0.15881677014675644</v>
          </cell>
        </row>
        <row r="35">
          <cell r="A35" t="str">
            <v>Snacks &amp; Coffee</v>
          </cell>
          <cell r="D35">
            <v>0.08</v>
          </cell>
          <cell r="E35">
            <v>0.17</v>
          </cell>
          <cell r="F35">
            <v>-0.19</v>
          </cell>
          <cell r="G35">
            <v>-0.25</v>
          </cell>
          <cell r="H35">
            <v>-0.03</v>
          </cell>
          <cell r="J35">
            <v>0.33644859813084116</v>
          </cell>
          <cell r="K35">
            <v>0.101123595505618</v>
          </cell>
          <cell r="L35">
            <v>7.3170731707317138E-2</v>
          </cell>
          <cell r="M35">
            <v>0.44285714285714284</v>
          </cell>
          <cell r="N35">
            <v>0.20823798627002299</v>
          </cell>
          <cell r="P35">
            <v>-0.16083916083916083</v>
          </cell>
          <cell r="Q35">
            <v>-6.6326530612244916E-2</v>
          </cell>
          <cell r="R35">
            <v>0.77272727272727271</v>
          </cell>
          <cell r="S35">
            <v>0.56435643564356441</v>
          </cell>
          <cell r="T35">
            <v>0.16856060606060597</v>
          </cell>
          <cell r="V35">
            <v>-9.9999999999999978E-2</v>
          </cell>
          <cell r="W35">
            <v>-0.1693989071038251</v>
          </cell>
          <cell r="X35">
            <v>3.3941666666666759E-2</v>
          </cell>
          <cell r="Y35">
            <v>-1.5154113924050638E-2</v>
          </cell>
          <cell r="Z35">
            <v>-6.4991004862236745E-2</v>
          </cell>
          <cell r="AB35">
            <v>6.9212362512048431E-2</v>
          </cell>
          <cell r="AD35">
            <v>4.2406724200590773E-2</v>
          </cell>
        </row>
        <row r="37">
          <cell r="A37" t="str">
            <v>Blades &amp; Razors</v>
          </cell>
          <cell r="P37">
            <v>-9.6852300242130651E-3</v>
          </cell>
          <cell r="Q37">
            <v>0.10491803278688527</v>
          </cell>
          <cell r="R37">
            <v>4.7961630695443569E-2</v>
          </cell>
          <cell r="S37">
            <v>9.2857142857142749E-2</v>
          </cell>
          <cell r="T37">
            <v>5.5948553054662398E-2</v>
          </cell>
          <cell r="V37">
            <v>-6.6014669926650393E-2</v>
          </cell>
          <cell r="W37">
            <v>0.19584569732937696</v>
          </cell>
          <cell r="X37">
            <v>0.11134875455749849</v>
          </cell>
          <cell r="Y37">
            <v>0.12962672046174983</v>
          </cell>
          <cell r="Z37">
            <v>8.9621236561248541E-2</v>
          </cell>
          <cell r="AB37">
            <v>0.1215776143061762</v>
          </cell>
          <cell r="AD37">
            <v>9.279610226461954E-2</v>
          </cell>
        </row>
        <row r="39">
          <cell r="A39" t="str">
            <v>Duracell &amp; Braun</v>
          </cell>
          <cell r="P39">
            <v>0.2734375</v>
          </cell>
          <cell r="Q39">
            <v>7.7419354838709653E-2</v>
          </cell>
          <cell r="R39">
            <v>-0.21052631578947367</v>
          </cell>
          <cell r="S39">
            <v>0.10619469026548667</v>
          </cell>
          <cell r="T39">
            <v>7.9429735234215926E-2</v>
          </cell>
          <cell r="V39">
            <v>-6.1349693251533721E-2</v>
          </cell>
          <cell r="W39">
            <v>0.6706586826347305</v>
          </cell>
          <cell r="X39">
            <v>0.18303402666666657</v>
          </cell>
          <cell r="Y39">
            <v>0.14883919999999962</v>
          </cell>
          <cell r="Z39">
            <v>0.25345745660377328</v>
          </cell>
          <cell r="AB39">
            <v>8.72642459051165E-2</v>
          </cell>
          <cell r="AD39">
            <v>7.1006751259734546E-2</v>
          </cell>
        </row>
        <row r="41">
          <cell r="A41" t="str">
            <v>Procter &amp; Gamble</v>
          </cell>
          <cell r="D41">
            <v>0.18172431595250393</v>
          </cell>
          <cell r="E41">
            <v>9.8906324298621007E-2</v>
          </cell>
          <cell r="F41">
            <v>0.11730879815986195</v>
          </cell>
          <cell r="G41">
            <v>0.11267605633802824</v>
          </cell>
          <cell r="H41">
            <v>0.12804794987058976</v>
          </cell>
          <cell r="J41">
            <v>0.11052861511577117</v>
          </cell>
          <cell r="K41">
            <v>0.13457377758546074</v>
          </cell>
          <cell r="L41">
            <v>0.1353576942871848</v>
          </cell>
          <cell r="M41">
            <v>0.139240506329114</v>
          </cell>
          <cell r="N41">
            <v>0.12909068953024994</v>
          </cell>
          <cell r="P41">
            <v>0.1294256490952006</v>
          </cell>
          <cell r="Q41">
            <v>0.11556064073226535</v>
          </cell>
          <cell r="R41">
            <v>0.14505893019038996</v>
          </cell>
          <cell r="S41">
            <v>6.9191919191919249E-2</v>
          </cell>
          <cell r="T41">
            <v>0.1164705882352941</v>
          </cell>
          <cell r="V41">
            <v>3.267912386654892E-2</v>
          </cell>
          <cell r="W41">
            <v>0.11491875923190542</v>
          </cell>
          <cell r="X41">
            <v>6.5116806595670873E-2</v>
          </cell>
          <cell r="Y41">
            <v>7.6683094569661936E-2</v>
          </cell>
          <cell r="Z41">
            <v>7.2200517220385452E-2</v>
          </cell>
          <cell r="AB41">
            <v>0.10666325480824157</v>
          </cell>
          <cell r="AD41">
            <v>9.6133232838534033E-2</v>
          </cell>
        </row>
        <row r="43">
          <cell r="A43" t="str">
            <v>EPS Growth</v>
          </cell>
          <cell r="D43">
            <v>0.16666666666666674</v>
          </cell>
          <cell r="E43">
            <v>9.7087378640776656E-2</v>
          </cell>
          <cell r="F43">
            <v>0.14285714285714279</v>
          </cell>
          <cell r="G43">
            <v>0.12987012987012991</v>
          </cell>
          <cell r="H43">
            <v>0.13649025069637899</v>
          </cell>
          <cell r="J43">
            <v>0.125</v>
          </cell>
          <cell r="K43">
            <v>0.14035087719298267</v>
          </cell>
          <cell r="L43">
            <v>0.14583333333333348</v>
          </cell>
          <cell r="M43">
            <v>0.16279069767441867</v>
          </cell>
          <cell r="N43">
            <v>0.14215686274509798</v>
          </cell>
          <cell r="P43">
            <v>0.13893923611111103</v>
          </cell>
          <cell r="Q43">
            <v>0.12318029115341544</v>
          </cell>
          <cell r="R43">
            <v>0.12834224598930488</v>
          </cell>
          <cell r="S43">
            <v>8.8805970149253621E-2</v>
          </cell>
          <cell r="T43">
            <v>0.12143102362204727</v>
          </cell>
          <cell r="V43">
            <v>6.25E-2</v>
          </cell>
          <cell r="W43">
            <v>0.19047619047619047</v>
          </cell>
          <cell r="X43">
            <v>0.16363636363636358</v>
          </cell>
          <cell r="Y43">
            <v>0.13725490196078427</v>
          </cell>
          <cell r="Z43">
            <v>0.13733905579399153</v>
          </cell>
          <cell r="AB43">
            <v>0.16226415094339619</v>
          </cell>
          <cell r="AD43">
            <v>0.13356686735724033</v>
          </cell>
        </row>
        <row r="45">
          <cell r="A45" t="str">
            <v>1 Volume growth is ex-acquisition</v>
          </cell>
        </row>
        <row r="46">
          <cell r="A46" t="str">
            <v>* Fiscal year ends in June</v>
          </cell>
        </row>
      </sheetData>
      <sheetData sheetId="3" refreshError="1">
        <row r="2">
          <cell r="D2" t="str">
            <v>2002</v>
          </cell>
          <cell r="J2" t="str">
            <v>2003</v>
          </cell>
          <cell r="P2" t="str">
            <v>2004</v>
          </cell>
          <cell r="V2" t="str">
            <v>2005E</v>
          </cell>
          <cell r="AD2" t="str">
            <v>3 Year</v>
          </cell>
        </row>
        <row r="3">
          <cell r="A3" t="str">
            <v>Kimberly-Clark</v>
          </cell>
          <cell r="D3" t="str">
            <v>Q1A</v>
          </cell>
          <cell r="E3" t="str">
            <v>Q2A</v>
          </cell>
          <cell r="F3" t="str">
            <v>Q3A</v>
          </cell>
          <cell r="G3" t="str">
            <v>Q4A</v>
          </cell>
          <cell r="H3" t="str">
            <v>FYA</v>
          </cell>
          <cell r="J3" t="str">
            <v>Q1A</v>
          </cell>
          <cell r="K3" t="str">
            <v>Q2A</v>
          </cell>
          <cell r="L3" t="str">
            <v>Q3A</v>
          </cell>
          <cell r="M3" t="str">
            <v>Q4A</v>
          </cell>
          <cell r="N3" t="str">
            <v>FYA</v>
          </cell>
          <cell r="P3" t="str">
            <v>Q1A</v>
          </cell>
          <cell r="Q3" t="str">
            <v>Q2A</v>
          </cell>
          <cell r="R3" t="str">
            <v>Q3A</v>
          </cell>
          <cell r="S3" t="str">
            <v>Q4A</v>
          </cell>
          <cell r="T3" t="str">
            <v>FYA</v>
          </cell>
          <cell r="V3" t="str">
            <v>Q1A</v>
          </cell>
          <cell r="W3" t="str">
            <v>Q2A</v>
          </cell>
          <cell r="X3" t="str">
            <v>Q3E</v>
          </cell>
          <cell r="Y3" t="str">
            <v>Q4E</v>
          </cell>
          <cell r="Z3" t="str">
            <v>FYE</v>
          </cell>
          <cell r="AB3" t="str">
            <v>2006E</v>
          </cell>
          <cell r="AD3" t="str">
            <v>Forecast</v>
          </cell>
        </row>
        <row r="4">
          <cell r="A4" t="str">
            <v>MS EPS Estimate</v>
          </cell>
          <cell r="P4">
            <v>0.88</v>
          </cell>
          <cell r="Q4">
            <v>0.88</v>
          </cell>
          <cell r="R4">
            <v>0.87</v>
          </cell>
          <cell r="S4">
            <v>0.92</v>
          </cell>
          <cell r="T4">
            <v>3.55</v>
          </cell>
          <cell r="V4">
            <v>0.91</v>
          </cell>
          <cell r="W4">
            <v>0.93</v>
          </cell>
          <cell r="X4">
            <v>0.95</v>
          </cell>
          <cell r="Y4">
            <v>0.95</v>
          </cell>
          <cell r="Z4">
            <v>3.74</v>
          </cell>
          <cell r="AB4">
            <v>3.83</v>
          </cell>
        </row>
        <row r="5">
          <cell r="A5" t="str">
            <v>growth yoy</v>
          </cell>
          <cell r="P5">
            <v>0.12820512820512819</v>
          </cell>
          <cell r="Q5">
            <v>0.11392405063291133</v>
          </cell>
          <cell r="R5">
            <v>6.0975609756097615E-2</v>
          </cell>
          <cell r="S5">
            <v>4.5454545454545414E-2</v>
          </cell>
          <cell r="T5">
            <v>8.5626911314984566E-2</v>
          </cell>
          <cell r="V5">
            <v>3.4090909090909172E-2</v>
          </cell>
          <cell r="W5">
            <v>5.6818181818181879E-2</v>
          </cell>
          <cell r="X5">
            <v>9.1954022988505635E-2</v>
          </cell>
          <cell r="Y5">
            <v>3.2608695652173836E-2</v>
          </cell>
          <cell r="Z5">
            <v>5.3521126760563531E-2</v>
          </cell>
          <cell r="AB5">
            <v>2.4064171122994527E-2</v>
          </cell>
          <cell r="AD5">
            <v>5.9650879506463639E-2</v>
          </cell>
        </row>
        <row r="6">
          <cell r="A6" t="str">
            <v>Consensus EPS (10/20/05)</v>
          </cell>
          <cell r="V6">
            <v>0.93</v>
          </cell>
          <cell r="W6">
            <v>0.95</v>
          </cell>
          <cell r="X6">
            <v>0.95</v>
          </cell>
          <cell r="Y6">
            <v>0.97</v>
          </cell>
          <cell r="Z6">
            <v>3.8</v>
          </cell>
          <cell r="AB6">
            <v>4.08</v>
          </cell>
        </row>
        <row r="7">
          <cell r="A7" t="str">
            <v>MS Revenue Estimate</v>
          </cell>
          <cell r="P7">
            <v>3711.5</v>
          </cell>
          <cell r="Q7">
            <v>3687.2999999999997</v>
          </cell>
          <cell r="R7">
            <v>3783</v>
          </cell>
          <cell r="S7">
            <v>3901.4</v>
          </cell>
          <cell r="T7">
            <v>15083.2</v>
          </cell>
          <cell r="V7">
            <v>3905.8</v>
          </cell>
          <cell r="W7">
            <v>3987.1</v>
          </cell>
          <cell r="X7">
            <v>4000.7999999999997</v>
          </cell>
          <cell r="Y7">
            <v>4008.8999999999996</v>
          </cell>
          <cell r="Z7">
            <v>15902.6</v>
          </cell>
          <cell r="AB7">
            <v>16530.0429</v>
          </cell>
        </row>
        <row r="8">
          <cell r="A8" t="str">
            <v>Consensus Revenue (12/30/04)</v>
          </cell>
          <cell r="P8">
            <v>3799.1</v>
          </cell>
          <cell r="Q8">
            <v>3775.7</v>
          </cell>
          <cell r="R8">
            <v>3866</v>
          </cell>
          <cell r="S8">
            <v>3850</v>
          </cell>
          <cell r="T8">
            <v>15290.8</v>
          </cell>
          <cell r="V8">
            <v>3799.1</v>
          </cell>
          <cell r="W8">
            <v>3775.7</v>
          </cell>
          <cell r="X8">
            <v>3866</v>
          </cell>
          <cell r="Y8">
            <v>3850</v>
          </cell>
          <cell r="Z8">
            <v>15290.8</v>
          </cell>
          <cell r="AB8">
            <v>15670</v>
          </cell>
        </row>
        <row r="9">
          <cell r="A9" t="str">
            <v>MS EBIT Estimate</v>
          </cell>
          <cell r="P9">
            <v>637.9</v>
          </cell>
          <cell r="Q9">
            <v>639.20000000000005</v>
          </cell>
          <cell r="R9">
            <v>625.5</v>
          </cell>
          <cell r="S9">
            <v>655</v>
          </cell>
          <cell r="T9">
            <v>2557.6000000000004</v>
          </cell>
          <cell r="V9">
            <v>647.70000000000005</v>
          </cell>
          <cell r="W9">
            <v>634.49999999999989</v>
          </cell>
          <cell r="X9">
            <v>644.9</v>
          </cell>
          <cell r="Y9">
            <v>643.30000000000007</v>
          </cell>
          <cell r="Z9">
            <v>2570.4</v>
          </cell>
          <cell r="AB9">
            <v>2622.4331910000001</v>
          </cell>
        </row>
        <row r="11">
          <cell r="A11" t="str">
            <v>Volume Growth</v>
          </cell>
        </row>
        <row r="13">
          <cell r="A13" t="str">
            <v>Personal Care</v>
          </cell>
          <cell r="D13">
            <v>0.02</v>
          </cell>
          <cell r="E13">
            <v>0.04</v>
          </cell>
          <cell r="F13">
            <v>0.02</v>
          </cell>
          <cell r="G13">
            <v>-0.02</v>
          </cell>
          <cell r="H13">
            <v>0.02</v>
          </cell>
          <cell r="I13">
            <v>0</v>
          </cell>
          <cell r="J13">
            <v>0.02</v>
          </cell>
          <cell r="K13">
            <v>-0.03</v>
          </cell>
          <cell r="L13">
            <v>0</v>
          </cell>
          <cell r="M13">
            <v>0.02</v>
          </cell>
          <cell r="N13">
            <v>0</v>
          </cell>
          <cell r="P13">
            <v>0.04</v>
          </cell>
          <cell r="Q13">
            <v>0.03</v>
          </cell>
          <cell r="R13">
            <v>0.02</v>
          </cell>
          <cell r="S13">
            <v>0.08</v>
          </cell>
          <cell r="T13">
            <v>0.04</v>
          </cell>
          <cell r="V13">
            <v>0.02</v>
          </cell>
          <cell r="W13">
            <v>0.06</v>
          </cell>
          <cell r="X13">
            <v>0.06</v>
          </cell>
          <cell r="Y13">
            <v>0</v>
          </cell>
          <cell r="Z13">
            <v>0.04</v>
          </cell>
          <cell r="AB13">
            <v>3.979339631644252E-2</v>
          </cell>
        </row>
        <row r="15">
          <cell r="A15" t="str">
            <v>Consumer Tissue</v>
          </cell>
          <cell r="D15">
            <v>0.02</v>
          </cell>
          <cell r="E15">
            <v>0.09</v>
          </cell>
          <cell r="F15">
            <v>0.1</v>
          </cell>
          <cell r="G15">
            <v>0.05</v>
          </cell>
          <cell r="H15">
            <v>0.06</v>
          </cell>
          <cell r="I15">
            <v>0</v>
          </cell>
          <cell r="J15">
            <v>0.02</v>
          </cell>
          <cell r="K15">
            <v>0</v>
          </cell>
          <cell r="L15">
            <v>0</v>
          </cell>
          <cell r="M15">
            <v>0.04</v>
          </cell>
          <cell r="N15">
            <v>0.02</v>
          </cell>
          <cell r="P15">
            <v>0.04</v>
          </cell>
          <cell r="Q15">
            <v>0.02</v>
          </cell>
          <cell r="R15">
            <v>0.01</v>
          </cell>
          <cell r="S15">
            <v>-0.01</v>
          </cell>
          <cell r="T15">
            <v>0.01</v>
          </cell>
          <cell r="V15">
            <v>0.01</v>
          </cell>
          <cell r="W15">
            <v>0.06</v>
          </cell>
          <cell r="X15">
            <v>0.04</v>
          </cell>
          <cell r="Y15">
            <v>0.05</v>
          </cell>
          <cell r="Z15">
            <v>0.04</v>
          </cell>
          <cell r="AB15">
            <v>3.9871118952484741E-2</v>
          </cell>
        </row>
        <row r="17">
          <cell r="A17" t="str">
            <v>Business-to-Business</v>
          </cell>
          <cell r="D17">
            <v>0.01</v>
          </cell>
          <cell r="E17">
            <v>0</v>
          </cell>
          <cell r="F17">
            <v>0.04</v>
          </cell>
          <cell r="G17">
            <v>0.04</v>
          </cell>
          <cell r="H17">
            <v>0.02</v>
          </cell>
          <cell r="I17">
            <v>0</v>
          </cell>
          <cell r="J17">
            <v>0.02</v>
          </cell>
          <cell r="K17">
            <v>0.03</v>
          </cell>
          <cell r="L17">
            <v>0.03</v>
          </cell>
          <cell r="M17">
            <v>0.03</v>
          </cell>
          <cell r="N17">
            <v>0.03</v>
          </cell>
          <cell r="P17">
            <v>0.08</v>
          </cell>
          <cell r="Q17">
            <v>7.0000000000000007E-2</v>
          </cell>
          <cell r="R17">
            <v>0.06</v>
          </cell>
          <cell r="S17">
            <v>0.06</v>
          </cell>
          <cell r="T17">
            <v>7.0000000000000007E-2</v>
          </cell>
          <cell r="V17">
            <v>0.05</v>
          </cell>
          <cell r="W17">
            <v>0.03</v>
          </cell>
          <cell r="X17">
            <v>0.01</v>
          </cell>
          <cell r="Y17">
            <v>0.02</v>
          </cell>
          <cell r="Z17">
            <v>0.03</v>
          </cell>
          <cell r="AB17">
            <v>4.3549897953843786E-2</v>
          </cell>
        </row>
        <row r="19">
          <cell r="A19" t="str">
            <v>Kimberly-Clark</v>
          </cell>
          <cell r="D19">
            <v>1.7000000000000001E-2</v>
          </cell>
          <cell r="E19">
            <v>4.7E-2</v>
          </cell>
          <cell r="F19">
            <v>0.05</v>
          </cell>
          <cell r="G19">
            <v>0.02</v>
          </cell>
          <cell r="H19">
            <v>0.04</v>
          </cell>
          <cell r="I19">
            <v>0</v>
          </cell>
          <cell r="J19">
            <v>0.02</v>
          </cell>
          <cell r="K19">
            <v>0</v>
          </cell>
          <cell r="L19">
            <v>0.01</v>
          </cell>
          <cell r="M19">
            <v>0.03</v>
          </cell>
          <cell r="N19">
            <v>0.01</v>
          </cell>
          <cell r="P19">
            <v>0.05</v>
          </cell>
          <cell r="Q19">
            <v>0.04</v>
          </cell>
          <cell r="R19">
            <v>0.03</v>
          </cell>
          <cell r="S19">
            <v>0.05</v>
          </cell>
          <cell r="T19">
            <v>0.04</v>
          </cell>
          <cell r="V19">
            <v>0.02</v>
          </cell>
          <cell r="W19">
            <v>0.05</v>
          </cell>
          <cell r="X19">
            <v>0.04</v>
          </cell>
          <cell r="Y19">
            <v>0.02</v>
          </cell>
          <cell r="Z19">
            <v>0.03</v>
          </cell>
          <cell r="AB19">
            <v>3.9455365789242025E-2</v>
          </cell>
        </row>
        <row r="21">
          <cell r="A21" t="str">
            <v>Revenue Growth</v>
          </cell>
        </row>
        <row r="23">
          <cell r="A23" t="str">
            <v>Personal Care</v>
          </cell>
          <cell r="D23">
            <v>0</v>
          </cell>
          <cell r="E23">
            <v>4.0000000000000008E-2</v>
          </cell>
          <cell r="F23">
            <v>-0.01</v>
          </cell>
          <cell r="G23">
            <v>-6.4000000000000001E-2</v>
          </cell>
          <cell r="H23">
            <v>-1.0000000000000002E-2</v>
          </cell>
          <cell r="I23">
            <v>0</v>
          </cell>
          <cell r="J23">
            <v>0.02</v>
          </cell>
          <cell r="K23">
            <v>0</v>
          </cell>
          <cell r="L23">
            <v>0.01</v>
          </cell>
          <cell r="M23">
            <v>9.5000000000000001E-2</v>
          </cell>
          <cell r="N23">
            <v>3.1E-2</v>
          </cell>
          <cell r="P23">
            <v>7.0000000000000007E-2</v>
          </cell>
          <cell r="Q23">
            <v>3.9999999999999994E-2</v>
          </cell>
          <cell r="R23">
            <v>4.2999999999999997E-2</v>
          </cell>
          <cell r="S23">
            <v>7.0000000000000007E-2</v>
          </cell>
          <cell r="T23">
            <v>0.06</v>
          </cell>
          <cell r="V23">
            <v>0.04</v>
          </cell>
          <cell r="W23">
            <v>6.9999999999999993E-2</v>
          </cell>
          <cell r="X23">
            <v>7.9999999999999988E-2</v>
          </cell>
          <cell r="Y23">
            <v>0.02</v>
          </cell>
          <cell r="Z23">
            <v>0.05</v>
          </cell>
          <cell r="AB23">
            <v>3.979339631644252E-2</v>
          </cell>
          <cell r="AD23">
            <v>3.9931127544605483E-2</v>
          </cell>
        </row>
        <row r="25">
          <cell r="A25" t="str">
            <v>Consumer Tissue</v>
          </cell>
          <cell r="D25">
            <v>0.02</v>
          </cell>
          <cell r="E25">
            <v>9.9999999999999992E-2</v>
          </cell>
          <cell r="F25">
            <v>9.0000000000000011E-2</v>
          </cell>
          <cell r="G25">
            <v>3.0000000000000002E-2</v>
          </cell>
          <cell r="H25">
            <v>6.0000000000000005E-2</v>
          </cell>
          <cell r="I25">
            <v>0</v>
          </cell>
          <cell r="J25">
            <v>0.06</v>
          </cell>
          <cell r="K25">
            <v>0.06</v>
          </cell>
          <cell r="L25">
            <v>7.0000000000000007E-2</v>
          </cell>
          <cell r="M25">
            <v>0.14799999999999999</v>
          </cell>
          <cell r="N25">
            <v>8.4000000000000005E-2</v>
          </cell>
          <cell r="P25">
            <v>9.9999999999999992E-2</v>
          </cell>
          <cell r="Q25">
            <v>6.0000000000000005E-2</v>
          </cell>
          <cell r="R25">
            <v>3.5000000000000003E-2</v>
          </cell>
          <cell r="S25">
            <v>3.9999999999999994E-2</v>
          </cell>
          <cell r="T25">
            <v>0.06</v>
          </cell>
          <cell r="V25">
            <v>7.0000000000000007E-2</v>
          </cell>
          <cell r="W25">
            <v>0.13</v>
          </cell>
          <cell r="X25">
            <v>0.08</v>
          </cell>
          <cell r="Y25">
            <v>0.05</v>
          </cell>
          <cell r="Z25">
            <v>0.08</v>
          </cell>
          <cell r="AB25">
            <v>3.9871118952484741E-2</v>
          </cell>
          <cell r="AD25">
            <v>3.9957037876098722E-2</v>
          </cell>
        </row>
        <row r="27">
          <cell r="A27" t="str">
            <v>Business-to-Business</v>
          </cell>
          <cell r="D27">
            <v>-0.03</v>
          </cell>
          <cell r="E27">
            <v>0</v>
          </cell>
          <cell r="F27">
            <v>0.04</v>
          </cell>
          <cell r="G27">
            <v>0.05</v>
          </cell>
          <cell r="H27">
            <v>1.4E-2</v>
          </cell>
          <cell r="I27">
            <v>0</v>
          </cell>
          <cell r="J27">
            <v>0.04</v>
          </cell>
          <cell r="K27">
            <v>0.08</v>
          </cell>
          <cell r="L27">
            <v>0.05</v>
          </cell>
          <cell r="M27">
            <v>6.7000000000000004E-2</v>
          </cell>
          <cell r="N27">
            <v>5.8000000000000003E-2</v>
          </cell>
          <cell r="P27">
            <v>0.16</v>
          </cell>
          <cell r="Q27">
            <v>0.12</v>
          </cell>
          <cell r="R27">
            <v>0.13100000000000001</v>
          </cell>
          <cell r="S27">
            <v>0.12</v>
          </cell>
          <cell r="T27">
            <v>0.14000000000000001</v>
          </cell>
          <cell r="V27">
            <v>-9.9999999999999915E-3</v>
          </cell>
          <cell r="W27">
            <v>-2.9999999999999995E-2</v>
          </cell>
          <cell r="X27">
            <v>-6.0000000000000005E-2</v>
          </cell>
          <cell r="Y27">
            <v>-3.0000000000000006E-2</v>
          </cell>
          <cell r="Z27">
            <v>-0.03</v>
          </cell>
          <cell r="AB27">
            <v>4.3549897953843786E-2</v>
          </cell>
          <cell r="AD27">
            <v>-1</v>
          </cell>
        </row>
        <row r="29">
          <cell r="A29" t="str">
            <v>Kimberly-Clark</v>
          </cell>
          <cell r="D29">
            <v>1.9999999999999983E-3</v>
          </cell>
          <cell r="E29">
            <v>4.9999999999999996E-2</v>
          </cell>
          <cell r="F29">
            <v>3.0000000000000002E-2</v>
          </cell>
          <cell r="G29">
            <v>-2E-3</v>
          </cell>
          <cell r="H29">
            <v>2.1000000000000005E-2</v>
          </cell>
          <cell r="I29">
            <v>0</v>
          </cell>
          <cell r="J29">
            <v>0.04</v>
          </cell>
          <cell r="K29">
            <v>0.04</v>
          </cell>
          <cell r="L29">
            <v>0.04</v>
          </cell>
          <cell r="M29">
            <v>0.10654861448530016</v>
          </cell>
          <cell r="N29">
            <v>5.5937948974786399E-2</v>
          </cell>
          <cell r="P29">
            <v>0.1</v>
          </cell>
          <cell r="Q29">
            <v>7.0000000000000007E-2</v>
          </cell>
          <cell r="R29">
            <v>6.2E-2</v>
          </cell>
          <cell r="S29">
            <v>0.08</v>
          </cell>
          <cell r="T29">
            <v>0.08</v>
          </cell>
          <cell r="V29">
            <v>0.05</v>
          </cell>
          <cell r="W29">
            <v>0.08</v>
          </cell>
          <cell r="X29">
            <v>0.06</v>
          </cell>
          <cell r="Y29">
            <v>0.03</v>
          </cell>
          <cell r="Z29">
            <v>0.05</v>
          </cell>
          <cell r="AB29">
            <v>3.9455365789242025E-2</v>
          </cell>
          <cell r="AD29">
            <v>3.8227545009776431E-2</v>
          </cell>
        </row>
        <row r="31">
          <cell r="A31" t="str">
            <v>Operating Profit Growth</v>
          </cell>
        </row>
        <row r="33">
          <cell r="A33" t="str">
            <v>Personal Care</v>
          </cell>
          <cell r="D33">
            <v>-7.4074074074073959E-2</v>
          </cell>
          <cell r="E33">
            <v>4.1972717733473441E-2</v>
          </cell>
          <cell r="F33">
            <v>-6.9057995306738285E-2</v>
          </cell>
          <cell r="G33">
            <v>-0.18292682926829273</v>
          </cell>
          <cell r="H33">
            <v>-5.6137242268041287E-2</v>
          </cell>
          <cell r="I33">
            <v>0</v>
          </cell>
          <cell r="J33">
            <v>-2.7289719626168218E-2</v>
          </cell>
          <cell r="K33">
            <v>-8.1235313863712744E-2</v>
          </cell>
          <cell r="L33">
            <v>1.5124234785739876E-2</v>
          </cell>
          <cell r="M33">
            <v>0.36449480642115195</v>
          </cell>
          <cell r="N33">
            <v>5.965282439819708E-2</v>
          </cell>
          <cell r="P33">
            <v>0.118533744433025</v>
          </cell>
          <cell r="Q33">
            <v>6.2458908612754716E-2</v>
          </cell>
          <cell r="R33">
            <v>-5.2870580603308515E-2</v>
          </cell>
          <cell r="S33">
            <v>-1.6108654453569238E-2</v>
          </cell>
          <cell r="T33">
            <v>2.6371826371826446E-2</v>
          </cell>
          <cell r="V33">
            <v>-4.5022970903522141E-2</v>
          </cell>
          <cell r="W33">
            <v>-2.5371287128712838E-2</v>
          </cell>
          <cell r="X33">
            <v>8.4589041095890272E-2</v>
          </cell>
          <cell r="Y33">
            <v>-4.1091492776886063E-2</v>
          </cell>
          <cell r="Z33">
            <v>-8.77752952441746E-3</v>
          </cell>
          <cell r="AB33">
            <v>1.18047010143294E-2</v>
          </cell>
          <cell r="AD33">
            <v>3.5847930659219873E-2</v>
          </cell>
        </row>
        <row r="35">
          <cell r="A35" t="str">
            <v>Consumer Tissue</v>
          </cell>
          <cell r="D35">
            <v>4.526404023470243E-2</v>
          </cell>
          <cell r="E35">
            <v>0.12685093780848966</v>
          </cell>
          <cell r="F35">
            <v>5.5037727474478437E-2</v>
          </cell>
          <cell r="G35">
            <v>-9.1235059760956139E-2</v>
          </cell>
          <cell r="H35">
            <v>7.4538934426229497E-2</v>
          </cell>
          <cell r="I35">
            <v>0</v>
          </cell>
          <cell r="J35">
            <v>-6.2550120288692779E-2</v>
          </cell>
          <cell r="K35">
            <v>-0.13315812527376258</v>
          </cell>
          <cell r="L35">
            <v>-0.20782498948254091</v>
          </cell>
          <cell r="M35">
            <v>4.478280340349361E-3</v>
          </cell>
          <cell r="N35">
            <v>-8.3975263100792064E-2</v>
          </cell>
          <cell r="P35">
            <v>9.8960910440393235E-4</v>
          </cell>
          <cell r="Q35">
            <v>8.2985074626865662E-2</v>
          </cell>
          <cell r="R35">
            <v>0.21185917232859786</v>
          </cell>
          <cell r="S35">
            <v>0.13472292831723442</v>
          </cell>
          <cell r="T35">
            <v>0.10285635814336724</v>
          </cell>
          <cell r="V35">
            <v>4.4488383588727753E-3</v>
          </cell>
          <cell r="W35">
            <v>0.12127894156560082</v>
          </cell>
          <cell r="X35">
            <v>-3.2619775739041734E-2</v>
          </cell>
          <cell r="Y35">
            <v>-6.1827956989247257E-2</v>
          </cell>
          <cell r="Z35">
            <v>3.3619723571161053E-3</v>
          </cell>
          <cell r="AB35">
            <v>6.6381918714321086E-2</v>
          </cell>
          <cell r="AD35">
            <v>5.3589409395198517E-2</v>
          </cell>
        </row>
        <row r="37">
          <cell r="A37" t="str">
            <v>Business-to-Business</v>
          </cell>
          <cell r="D37">
            <v>-5.7309941520467755E-2</v>
          </cell>
          <cell r="E37">
            <v>-3.488372093023262E-2</v>
          </cell>
          <cell r="F37">
            <v>1.1725293132328396E-2</v>
          </cell>
          <cell r="G37">
            <v>-0.10061486864169944</v>
          </cell>
          <cell r="H37">
            <v>-4.6138072453860701E-3</v>
          </cell>
          <cell r="I37">
            <v>0</v>
          </cell>
          <cell r="J37">
            <v>-0.22146401985111674</v>
          </cell>
          <cell r="K37">
            <v>-7.7452667814113418E-2</v>
          </cell>
          <cell r="L37">
            <v>-0.12030905077262699</v>
          </cell>
          <cell r="M37">
            <v>-2.3617153511497735E-2</v>
          </cell>
          <cell r="N37">
            <v>3.4849785407725431E-2</v>
          </cell>
          <cell r="P37">
            <v>0.12031872509960162</v>
          </cell>
          <cell r="Q37">
            <v>7.2139303482587014E-2</v>
          </cell>
          <cell r="R37">
            <v>6.2107904642409117E-2</v>
          </cell>
          <cell r="S37">
            <v>0.10948440483768307</v>
          </cell>
          <cell r="T37">
            <v>8.9250165892501565E-2</v>
          </cell>
          <cell r="V37">
            <v>0.17923186344238995</v>
          </cell>
          <cell r="W37">
            <v>-7.5986078886310815E-2</v>
          </cell>
          <cell r="X37">
            <v>-1.7720023626698334E-3</v>
          </cell>
          <cell r="Y37">
            <v>2.753872633390686E-2</v>
          </cell>
          <cell r="Z37">
            <v>2.5281754492841868E-2</v>
          </cell>
          <cell r="AB37">
            <v>2.3758676916221022E-2</v>
          </cell>
          <cell r="AD37">
            <v>-1</v>
          </cell>
        </row>
        <row r="39">
          <cell r="A39" t="str">
            <v>Kimberly-Clark</v>
          </cell>
          <cell r="D39">
            <v>-4.0427713490552297E-2</v>
          </cell>
          <cell r="E39">
            <v>3.2327586206896575E-2</v>
          </cell>
          <cell r="F39">
            <v>-1.1897767332549991E-2</v>
          </cell>
          <cell r="G39">
            <v>-0.12424879807692313</v>
          </cell>
          <cell r="H39">
            <v>-1.4740262313270858E-2</v>
          </cell>
          <cell r="I39">
            <v>0</v>
          </cell>
          <cell r="J39">
            <v>-9.0673179667226211E-2</v>
          </cell>
          <cell r="K39">
            <v>-9.4542201014016558E-2</v>
          </cell>
          <cell r="L39">
            <v>-0.10019325107774701</v>
          </cell>
          <cell r="M39">
            <v>9.0924686910276886E-2</v>
          </cell>
          <cell r="N39">
            <v>-1.7052081238689176E-2</v>
          </cell>
          <cell r="P39">
            <v>7.0841027362766207E-2</v>
          </cell>
          <cell r="Q39">
            <v>5.2700922266138761E-2</v>
          </cell>
          <cell r="R39">
            <v>4.3999999999999997E-2</v>
          </cell>
          <cell r="S39">
            <v>3.0036169208994545E-2</v>
          </cell>
          <cell r="T39">
            <v>4.6438361769158831E-2</v>
          </cell>
          <cell r="V39">
            <v>1.5362909546950965E-2</v>
          </cell>
          <cell r="W39">
            <v>-7.3529411764707842E-3</v>
          </cell>
          <cell r="X39">
            <v>3.1015187849720238E-2</v>
          </cell>
          <cell r="Y39">
            <v>-1.7862595419847249E-2</v>
          </cell>
          <cell r="Z39">
            <v>5.0046918986548228E-3</v>
          </cell>
          <cell r="AB39">
            <v>2.0243227124183027E-2</v>
          </cell>
          <cell r="AD39">
            <v>3.794382064508528E-2</v>
          </cell>
        </row>
        <row r="41">
          <cell r="A41" t="str">
            <v>Reported EPS Growth</v>
          </cell>
          <cell r="D41">
            <v>0</v>
          </cell>
          <cell r="E41">
            <v>2.3809523809523725E-2</v>
          </cell>
          <cell r="F41">
            <v>4.8192771084337505E-2</v>
          </cell>
          <cell r="G41">
            <v>-0.11627906976744184</v>
          </cell>
          <cell r="H41">
            <v>1.9268861595396647E-2</v>
          </cell>
          <cell r="I41">
            <v>0</v>
          </cell>
          <cell r="J41">
            <v>-0.10344827586206895</v>
          </cell>
          <cell r="K41">
            <v>-8.1395348837209225E-2</v>
          </cell>
          <cell r="L41">
            <v>-5.7471264367816133E-2</v>
          </cell>
          <cell r="M41">
            <v>0.15789473684210531</v>
          </cell>
          <cell r="N41">
            <v>8.0872407117755785E-3</v>
          </cell>
          <cell r="P41">
            <v>0.12820512820512819</v>
          </cell>
          <cell r="Q41">
            <v>0.11392405063291133</v>
          </cell>
          <cell r="R41">
            <v>6.0975609756097615E-2</v>
          </cell>
          <cell r="S41">
            <v>4.5454545454545414E-2</v>
          </cell>
          <cell r="T41">
            <v>8.5626911314984566E-2</v>
          </cell>
          <cell r="V41">
            <v>3.4090909090909172E-2</v>
          </cell>
          <cell r="W41">
            <v>5.6818181818181879E-2</v>
          </cell>
          <cell r="X41">
            <v>9.1954022988505635E-2</v>
          </cell>
          <cell r="Y41">
            <v>3.2608695652173836E-2</v>
          </cell>
          <cell r="Z41">
            <v>5.3521126760563531E-2</v>
          </cell>
          <cell r="AB41">
            <v>2.4064171122994527E-2</v>
          </cell>
          <cell r="AD41">
            <v>5.9650879506463639E-2</v>
          </cell>
        </row>
        <row r="43">
          <cell r="A43" t="str">
            <v>"Core" EPS Growth</v>
          </cell>
          <cell r="V43">
            <v>3.4090909090909172E-2</v>
          </cell>
          <cell r="W43">
            <v>3.3606611570247802E-2</v>
          </cell>
          <cell r="X43">
            <v>5.107993765308394E-2</v>
          </cell>
          <cell r="Y43">
            <v>1.0638297872340274E-2</v>
          </cell>
          <cell r="Z43">
            <v>3.2036448587783317E-2</v>
          </cell>
          <cell r="AB43">
            <v>2.4064171122994527E-2</v>
          </cell>
          <cell r="AD43">
            <v>5.9650879506463639E-2</v>
          </cell>
        </row>
      </sheetData>
      <sheetData sheetId="4" refreshError="1">
        <row r="2">
          <cell r="D2" t="str">
            <v>2002</v>
          </cell>
          <cell r="J2" t="str">
            <v>2003</v>
          </cell>
          <cell r="P2" t="str">
            <v>2004</v>
          </cell>
          <cell r="V2" t="str">
            <v>2005E</v>
          </cell>
          <cell r="AD2" t="str">
            <v>3 Year</v>
          </cell>
        </row>
        <row r="3">
          <cell r="A3" t="str">
            <v>Colgate-Palmolive</v>
          </cell>
          <cell r="D3" t="str">
            <v>Q1A</v>
          </cell>
          <cell r="E3" t="str">
            <v>Q2A</v>
          </cell>
          <cell r="F3" t="str">
            <v>Q3A</v>
          </cell>
          <cell r="G3" t="str">
            <v>Q4A</v>
          </cell>
          <cell r="H3" t="str">
            <v>FYA</v>
          </cell>
          <cell r="J3" t="str">
            <v>Q1A</v>
          </cell>
          <cell r="K3" t="str">
            <v>Q2A</v>
          </cell>
          <cell r="L3" t="str">
            <v>Q3A</v>
          </cell>
          <cell r="M3" t="str">
            <v>Q4A</v>
          </cell>
          <cell r="N3" t="str">
            <v>FYA</v>
          </cell>
          <cell r="P3" t="str">
            <v>Q1A</v>
          </cell>
          <cell r="Q3" t="str">
            <v>Q2A</v>
          </cell>
          <cell r="R3" t="str">
            <v>Q3A</v>
          </cell>
          <cell r="S3" t="str">
            <v>Q4A</v>
          </cell>
          <cell r="T3" t="str">
            <v>FYA</v>
          </cell>
          <cell r="V3" t="str">
            <v>Q1A</v>
          </cell>
          <cell r="W3" t="str">
            <v>Q2A</v>
          </cell>
          <cell r="X3" t="str">
            <v>Q3E</v>
          </cell>
          <cell r="Y3" t="str">
            <v>Q4E</v>
          </cell>
          <cell r="Z3" t="str">
            <v>FYE</v>
          </cell>
          <cell r="AB3" t="str">
            <v>2006E</v>
          </cell>
          <cell r="AD3" t="str">
            <v>Forecast</v>
          </cell>
        </row>
        <row r="4">
          <cell r="A4" t="str">
            <v>MS EPS Estimate</v>
          </cell>
          <cell r="P4">
            <v>0.59</v>
          </cell>
          <cell r="Q4">
            <v>0.66</v>
          </cell>
          <cell r="R4">
            <v>0.57999999999999996</v>
          </cell>
          <cell r="S4">
            <v>0.59</v>
          </cell>
          <cell r="T4">
            <v>2.42</v>
          </cell>
          <cell r="V4">
            <v>0.61</v>
          </cell>
          <cell r="W4">
            <v>0.67</v>
          </cell>
          <cell r="X4">
            <v>0.67</v>
          </cell>
          <cell r="Y4">
            <v>0.69</v>
          </cell>
          <cell r="Z4">
            <v>2.64</v>
          </cell>
          <cell r="AB4">
            <v>2.88</v>
          </cell>
        </row>
        <row r="5">
          <cell r="A5" t="str">
            <v>growth yoy</v>
          </cell>
          <cell r="P5">
            <v>5.3571428571428381E-2</v>
          </cell>
          <cell r="Q5">
            <v>6.4516129032258229E-2</v>
          </cell>
          <cell r="R5">
            <v>-7.9365079365079416E-2</v>
          </cell>
          <cell r="S5">
            <v>-3.2786885245901676E-2</v>
          </cell>
          <cell r="T5">
            <v>0</v>
          </cell>
          <cell r="V5">
            <v>3.3898305084745894E-2</v>
          </cell>
          <cell r="W5">
            <v>1.5151515151515138E-2</v>
          </cell>
          <cell r="X5">
            <v>0.15517241379310365</v>
          </cell>
          <cell r="Y5">
            <v>0.16949152542372881</v>
          </cell>
          <cell r="Z5">
            <v>9.090909090909105E-2</v>
          </cell>
          <cell r="AB5">
            <v>9.0909090909090828E-2</v>
          </cell>
          <cell r="AD5">
            <v>0.10686086698981345</v>
          </cell>
        </row>
        <row r="6">
          <cell r="A6" t="str">
            <v>Consensus EPS (07/25/05)</v>
          </cell>
          <cell r="V6">
            <v>0.61</v>
          </cell>
          <cell r="W6">
            <v>0.67</v>
          </cell>
          <cell r="X6">
            <v>0.67</v>
          </cell>
          <cell r="Y6">
            <v>0.68</v>
          </cell>
          <cell r="Z6">
            <v>2.6300000000000003</v>
          </cell>
          <cell r="AB6">
            <v>2.92</v>
          </cell>
        </row>
        <row r="7">
          <cell r="A7" t="str">
            <v>MS Revenue Estimate</v>
          </cell>
          <cell r="P7">
            <v>2513.5</v>
          </cell>
          <cell r="Q7">
            <v>2571.6999999999998</v>
          </cell>
          <cell r="R7">
            <v>2695.7</v>
          </cell>
          <cell r="S7">
            <v>2803.3</v>
          </cell>
          <cell r="T7">
            <v>10584.2</v>
          </cell>
          <cell r="V7">
            <v>2743</v>
          </cell>
          <cell r="W7">
            <v>2837.5</v>
          </cell>
          <cell r="X7">
            <v>2911.8000000000006</v>
          </cell>
          <cell r="Y7">
            <v>2904.6</v>
          </cell>
          <cell r="Z7">
            <v>11396.900000000001</v>
          </cell>
          <cell r="AB7">
            <v>11396.900000000001</v>
          </cell>
        </row>
        <row r="8">
          <cell r="A8" t="str">
            <v>Consensus Revenue (12/30/04)</v>
          </cell>
          <cell r="P8">
            <v>2513.5</v>
          </cell>
          <cell r="Q8">
            <v>2571.6999999999998</v>
          </cell>
          <cell r="R8">
            <v>2695.7</v>
          </cell>
          <cell r="S8">
            <v>2743</v>
          </cell>
          <cell r="T8">
            <v>10523.9</v>
          </cell>
          <cell r="V8">
            <v>2513.5</v>
          </cell>
          <cell r="W8">
            <v>2571.6999999999998</v>
          </cell>
          <cell r="X8">
            <v>2911.8000000000006</v>
          </cell>
          <cell r="Y8">
            <v>2743</v>
          </cell>
          <cell r="Z8">
            <v>10740</v>
          </cell>
        </row>
        <row r="9">
          <cell r="A9" t="str">
            <v>MS EBIT Estimate</v>
          </cell>
          <cell r="P9">
            <v>531.29999999999995</v>
          </cell>
          <cell r="Q9">
            <v>584.83000000000004</v>
          </cell>
          <cell r="R9">
            <v>537.69999999999993</v>
          </cell>
          <cell r="S9">
            <v>536.99999999999989</v>
          </cell>
          <cell r="T9">
            <v>2190.83</v>
          </cell>
          <cell r="V9">
            <v>542.29999999999995</v>
          </cell>
          <cell r="W9">
            <v>577.1</v>
          </cell>
          <cell r="X9">
            <v>575.79999999999995</v>
          </cell>
          <cell r="Y9">
            <v>588.70000000000005</v>
          </cell>
          <cell r="Z9">
            <v>2283.9</v>
          </cell>
          <cell r="AB9">
            <v>2283.9</v>
          </cell>
        </row>
        <row r="11">
          <cell r="A11" t="str">
            <v>Volume/Mix Growth</v>
          </cell>
        </row>
        <row r="13">
          <cell r="A13" t="str">
            <v>North America</v>
          </cell>
          <cell r="D13">
            <v>0.03</v>
          </cell>
          <cell r="E13">
            <v>2.5000000000000001E-2</v>
          </cell>
          <cell r="F13">
            <v>8.5000000000000006E-2</v>
          </cell>
          <cell r="G13">
            <v>0.105</v>
          </cell>
          <cell r="H13">
            <v>0.06</v>
          </cell>
          <cell r="I13">
            <v>0</v>
          </cell>
          <cell r="J13">
            <v>0.06</v>
          </cell>
          <cell r="K13">
            <v>7.4999999999999997E-2</v>
          </cell>
          <cell r="L13">
            <v>-0.03</v>
          </cell>
          <cell r="M13">
            <v>-0.06</v>
          </cell>
          <cell r="N13">
            <v>5.0000000000000001E-3</v>
          </cell>
          <cell r="P13">
            <v>-0.03</v>
          </cell>
          <cell r="Q13">
            <v>0</v>
          </cell>
          <cell r="R13">
            <v>6.5000000000000002E-2</v>
          </cell>
          <cell r="S13">
            <v>7.0000000000000007E-2</v>
          </cell>
          <cell r="T13">
            <v>2.5000000000000001E-2</v>
          </cell>
          <cell r="V13">
            <v>7.4999999999999997E-2</v>
          </cell>
          <cell r="W13">
            <v>0.08</v>
          </cell>
          <cell r="X13">
            <v>0.06</v>
          </cell>
          <cell r="Y13">
            <v>0.06</v>
          </cell>
          <cell r="Z13">
            <v>6.5000000000000002E-2</v>
          </cell>
          <cell r="AB13">
            <v>6.2499999999999986E-3</v>
          </cell>
        </row>
        <row r="15">
          <cell r="A15" t="str">
            <v>Latin America</v>
          </cell>
          <cell r="D15">
            <v>-0.01</v>
          </cell>
          <cell r="E15">
            <v>3.5000000000000003E-2</v>
          </cell>
          <cell r="F15">
            <v>3.5000000000000003E-2</v>
          </cell>
          <cell r="G15">
            <v>0.04</v>
          </cell>
          <cell r="H15">
            <v>2.5000000000000001E-2</v>
          </cell>
          <cell r="I15">
            <v>0</v>
          </cell>
          <cell r="J15">
            <v>6.5000000000000002E-2</v>
          </cell>
          <cell r="K15">
            <v>0.02</v>
          </cell>
          <cell r="L15">
            <v>1.4999999999999999E-2</v>
          </cell>
          <cell r="M15">
            <v>5.5E-2</v>
          </cell>
          <cell r="N15">
            <v>0.04</v>
          </cell>
          <cell r="P15">
            <v>5.5E-2</v>
          </cell>
          <cell r="Q15">
            <v>0.05</v>
          </cell>
          <cell r="R15">
            <v>0.09</v>
          </cell>
          <cell r="S15">
            <v>6.5000000000000002E-2</v>
          </cell>
          <cell r="T15">
            <v>6.5000000000000002E-2</v>
          </cell>
          <cell r="V15">
            <v>8.5000000000000006E-2</v>
          </cell>
          <cell r="W15">
            <v>0.11</v>
          </cell>
          <cell r="X15">
            <v>5.5E-2</v>
          </cell>
          <cell r="Y15">
            <v>0.05</v>
          </cell>
          <cell r="Z15">
            <v>7.4999999999999997E-2</v>
          </cell>
          <cell r="AB15">
            <v>0.1275</v>
          </cell>
        </row>
        <row r="17">
          <cell r="A17" t="str">
            <v>Europe</v>
          </cell>
          <cell r="D17">
            <v>0.04</v>
          </cell>
          <cell r="E17">
            <v>4.4999999999999998E-2</v>
          </cell>
          <cell r="F17">
            <v>7.0000000000000007E-2</v>
          </cell>
          <cell r="G17">
            <v>3.5000000000000003E-2</v>
          </cell>
          <cell r="H17">
            <v>0.05</v>
          </cell>
          <cell r="I17">
            <v>0</v>
          </cell>
          <cell r="J17">
            <v>0.03</v>
          </cell>
          <cell r="K17">
            <v>0.02</v>
          </cell>
          <cell r="L17">
            <v>3.5000000000000003E-2</v>
          </cell>
          <cell r="M17">
            <v>0.03</v>
          </cell>
          <cell r="N17">
            <v>1.4999999999999999E-2</v>
          </cell>
          <cell r="P17">
            <v>8.5000000000000006E-2</v>
          </cell>
          <cell r="Q17">
            <v>7.4999999999999997E-2</v>
          </cell>
          <cell r="R17">
            <v>7.4999999999999997E-2</v>
          </cell>
          <cell r="S17">
            <v>0.09</v>
          </cell>
          <cell r="T17">
            <v>5.4999999999999993E-2</v>
          </cell>
          <cell r="V17">
            <v>-0.03</v>
          </cell>
          <cell r="W17">
            <v>3.5000000000000003E-2</v>
          </cell>
          <cell r="X17">
            <v>0.03</v>
          </cell>
          <cell r="Y17">
            <v>0</v>
          </cell>
          <cell r="Z17">
            <v>1.0000000000000002E-2</v>
          </cell>
          <cell r="AB17">
            <v>2.7500000000000004E-2</v>
          </cell>
        </row>
        <row r="19">
          <cell r="A19" t="str">
            <v>Asia/Africa</v>
          </cell>
          <cell r="D19">
            <v>3.5000000000000003E-2</v>
          </cell>
          <cell r="E19">
            <v>4.4999999999999998E-2</v>
          </cell>
          <cell r="F19">
            <v>4.4999999999999998E-2</v>
          </cell>
          <cell r="G19">
            <v>0.05</v>
          </cell>
          <cell r="H19">
            <v>4.4999999999999998E-2</v>
          </cell>
          <cell r="I19">
            <v>0</v>
          </cell>
          <cell r="J19">
            <v>8.5000000000000006E-2</v>
          </cell>
          <cell r="K19">
            <v>0.06</v>
          </cell>
          <cell r="L19">
            <v>9.5000000000000001E-2</v>
          </cell>
          <cell r="M19">
            <v>0.06</v>
          </cell>
          <cell r="N19">
            <v>9.5000000000000001E-2</v>
          </cell>
          <cell r="P19">
            <v>7.4999999999999997E-2</v>
          </cell>
          <cell r="Q19">
            <v>0.11</v>
          </cell>
          <cell r="R19">
            <v>0.06</v>
          </cell>
          <cell r="S19">
            <v>0.09</v>
          </cell>
          <cell r="T19">
            <v>0.115</v>
          </cell>
          <cell r="V19">
            <v>0.09</v>
          </cell>
          <cell r="W19">
            <v>0.05</v>
          </cell>
          <cell r="X19">
            <v>9.5000000000000001E-2</v>
          </cell>
          <cell r="Y19">
            <v>0.1</v>
          </cell>
          <cell r="Z19">
            <v>0.06</v>
          </cell>
          <cell r="AB19">
            <v>4.0000000000000008E-2</v>
          </cell>
        </row>
        <row r="21">
          <cell r="A21" t="str">
            <v>Pet Food</v>
          </cell>
          <cell r="D21">
            <v>0.04</v>
          </cell>
          <cell r="E21">
            <v>0.06</v>
          </cell>
          <cell r="F21">
            <v>6.5000000000000002E-2</v>
          </cell>
          <cell r="G21">
            <v>0.05</v>
          </cell>
          <cell r="H21">
            <v>5.5E-2</v>
          </cell>
          <cell r="I21">
            <v>0</v>
          </cell>
          <cell r="J21">
            <v>7.0000000000000007E-2</v>
          </cell>
          <cell r="K21">
            <v>4.4999999999999998E-2</v>
          </cell>
          <cell r="L21">
            <v>3.5000000000000003E-2</v>
          </cell>
          <cell r="M21">
            <v>2.5000000000000001E-2</v>
          </cell>
          <cell r="N21">
            <v>4.4999999999999998E-2</v>
          </cell>
          <cell r="P21">
            <v>0.04</v>
          </cell>
          <cell r="Q21">
            <v>0.04</v>
          </cell>
          <cell r="R21">
            <v>3.5000000000000003E-2</v>
          </cell>
          <cell r="S21">
            <v>2.5000000000000001E-2</v>
          </cell>
          <cell r="T21">
            <v>3.5000000000000003E-2</v>
          </cell>
          <cell r="V21">
            <v>0.03</v>
          </cell>
          <cell r="W21">
            <v>3.5000000000000003E-2</v>
          </cell>
          <cell r="X21">
            <v>0.04</v>
          </cell>
          <cell r="Y21">
            <v>0.05</v>
          </cell>
          <cell r="Z21">
            <v>0.04</v>
          </cell>
          <cell r="AB21">
            <v>7.375000000000001E-2</v>
          </cell>
        </row>
        <row r="23">
          <cell r="A23" t="str">
            <v>Colgate-Palmolive</v>
          </cell>
          <cell r="D23">
            <v>2.5000000000000001E-2</v>
          </cell>
          <cell r="E23">
            <v>0.04</v>
          </cell>
          <cell r="F23">
            <v>0.06</v>
          </cell>
          <cell r="G23">
            <v>0.06</v>
          </cell>
          <cell r="H23">
            <v>4.4999999999999998E-2</v>
          </cell>
          <cell r="J23">
            <v>0.06</v>
          </cell>
          <cell r="K23">
            <v>4.4999999999999998E-2</v>
          </cell>
          <cell r="L23">
            <v>2.5000000000000001E-2</v>
          </cell>
          <cell r="M23">
            <v>0.02</v>
          </cell>
          <cell r="N23">
            <v>3.5000000000000003E-2</v>
          </cell>
          <cell r="P23">
            <v>0.04</v>
          </cell>
          <cell r="Q23">
            <v>4.5000000000000005E-2</v>
          </cell>
          <cell r="R23">
            <v>6.8179009229153625E-2</v>
          </cell>
          <cell r="S23">
            <v>7.0000000000000007E-2</v>
          </cell>
          <cell r="T23">
            <v>5.5E-2</v>
          </cell>
          <cell r="V23">
            <v>4.9999999999999996E-2</v>
          </cell>
          <cell r="W23">
            <v>6.5000000000000002E-2</v>
          </cell>
          <cell r="X23">
            <v>5.5E-2</v>
          </cell>
          <cell r="Y23">
            <v>4.4999999999999998E-2</v>
          </cell>
          <cell r="Z23">
            <v>6.5000000000000002E-2</v>
          </cell>
          <cell r="AB23">
            <v>5.3497310672200316E-2</v>
          </cell>
        </row>
        <row r="25">
          <cell r="A25" t="str">
            <v>Revenue Growth1</v>
          </cell>
        </row>
        <row r="27">
          <cell r="A27" t="str">
            <v>North America</v>
          </cell>
          <cell r="D27">
            <v>3.4999999999999996E-2</v>
          </cell>
          <cell r="E27">
            <v>-1.5000000000000003E-2</v>
          </cell>
          <cell r="F27">
            <v>0.05</v>
          </cell>
          <cell r="G27">
            <v>5.4999999999999993E-2</v>
          </cell>
          <cell r="H27">
            <v>0.03</v>
          </cell>
          <cell r="I27">
            <v>0</v>
          </cell>
          <cell r="J27">
            <v>1.9999999999999997E-2</v>
          </cell>
          <cell r="K27">
            <v>7.4999999999999997E-2</v>
          </cell>
          <cell r="L27">
            <v>-3.5000000000000003E-2</v>
          </cell>
          <cell r="M27">
            <v>-7.4999999999999997E-2</v>
          </cell>
          <cell r="N27">
            <v>-1.0000000000000002E-2</v>
          </cell>
          <cell r="P27">
            <v>-3.4999999999999996E-2</v>
          </cell>
          <cell r="Q27">
            <v>-2.4999999999999998E-2</v>
          </cell>
          <cell r="R27">
            <v>4.0000000000000008E-2</v>
          </cell>
          <cell r="S27">
            <v>0.06</v>
          </cell>
          <cell r="T27">
            <v>1.0000000000000002E-2</v>
          </cell>
          <cell r="V27">
            <v>7.0000000000000007E-2</v>
          </cell>
          <cell r="W27">
            <v>0.09</v>
          </cell>
          <cell r="X27">
            <v>7.4999999999999997E-2</v>
          </cell>
          <cell r="Y27">
            <v>8.5000000000000006E-2</v>
          </cell>
          <cell r="Z27">
            <v>0.08</v>
          </cell>
          <cell r="AB27">
            <v>6.2499999999999986E-3</v>
          </cell>
          <cell r="AD27">
            <v>2.8341316314294707E-2</v>
          </cell>
        </row>
        <row r="29">
          <cell r="A29" t="str">
            <v>Latin America</v>
          </cell>
          <cell r="D29">
            <v>-4.9999999999999989E-2</v>
          </cell>
          <cell r="E29">
            <v>0</v>
          </cell>
          <cell r="F29">
            <v>-0.1</v>
          </cell>
          <cell r="G29">
            <v>-7.9999999999999988E-2</v>
          </cell>
          <cell r="H29">
            <v>-5.5000000000000007E-2</v>
          </cell>
          <cell r="I29">
            <v>0</v>
          </cell>
          <cell r="J29">
            <v>-6.9999999999999979E-2</v>
          </cell>
          <cell r="K29">
            <v>-7.4999999999999997E-2</v>
          </cell>
          <cell r="L29">
            <v>3.0000000000000006E-2</v>
          </cell>
          <cell r="M29">
            <v>7.0000000000000007E-2</v>
          </cell>
          <cell r="N29">
            <v>-9.999999999999995E-3</v>
          </cell>
          <cell r="P29">
            <v>7.0000000000000007E-2</v>
          </cell>
          <cell r="Q29">
            <v>1.4999999999999999E-2</v>
          </cell>
          <cell r="R29">
            <v>4.4999999999999998E-2</v>
          </cell>
          <cell r="S29">
            <v>5.5E-2</v>
          </cell>
          <cell r="T29">
            <v>4.4999999999999998E-2</v>
          </cell>
          <cell r="V29">
            <v>0.115</v>
          </cell>
          <cell r="W29">
            <v>0.19500000000000001</v>
          </cell>
          <cell r="X29">
            <v>0.18</v>
          </cell>
          <cell r="Y29">
            <v>0.16500000000000001</v>
          </cell>
          <cell r="Z29">
            <v>0.16500000000000001</v>
          </cell>
          <cell r="AB29">
            <v>0.1275</v>
          </cell>
          <cell r="AD29">
            <v>7.8595945846797077E-2</v>
          </cell>
        </row>
        <row r="31">
          <cell r="A31" t="str">
            <v>Europe</v>
          </cell>
          <cell r="D31">
            <v>-1.0000000000000002E-2</v>
          </cell>
          <cell r="E31">
            <v>7.9999999999999988E-2</v>
          </cell>
          <cell r="F31">
            <v>0.14000000000000001</v>
          </cell>
          <cell r="G31">
            <v>0.10500000000000001</v>
          </cell>
          <cell r="H31">
            <v>0.08</v>
          </cell>
          <cell r="I31">
            <v>0</v>
          </cell>
          <cell r="J31">
            <v>0.19500000000000001</v>
          </cell>
          <cell r="K31">
            <v>0.18</v>
          </cell>
          <cell r="L31">
            <v>0.13000000000000003</v>
          </cell>
          <cell r="M31">
            <v>0.15</v>
          </cell>
          <cell r="N31">
            <v>0.17</v>
          </cell>
          <cell r="P31">
            <v>0.19000000000000003</v>
          </cell>
          <cell r="Q31">
            <v>0.11500000000000002</v>
          </cell>
          <cell r="R31">
            <v>0.11000000000000001</v>
          </cell>
          <cell r="S31">
            <v>0.14499999999999999</v>
          </cell>
          <cell r="T31">
            <v>0.12</v>
          </cell>
          <cell r="V31">
            <v>9.9999999999999985E-3</v>
          </cell>
          <cell r="W31">
            <v>4.5000000000000012E-2</v>
          </cell>
          <cell r="X31">
            <v>1.4999999999999999E-2</v>
          </cell>
          <cell r="Y31">
            <v>-0.08</v>
          </cell>
          <cell r="Z31">
            <v>-4.9999999999999975E-3</v>
          </cell>
          <cell r="AB31">
            <v>2.7500000000000004E-2</v>
          </cell>
          <cell r="AD31">
            <v>4.7260433444552996E-2</v>
          </cell>
        </row>
        <row r="33">
          <cell r="A33" t="str">
            <v>Asia/Africa</v>
          </cell>
          <cell r="D33">
            <v>-0.03</v>
          </cell>
          <cell r="E33">
            <v>0.03</v>
          </cell>
          <cell r="F33">
            <v>0.06</v>
          </cell>
          <cell r="G33">
            <v>9.5000000000000001E-2</v>
          </cell>
          <cell r="H33">
            <v>0.04</v>
          </cell>
          <cell r="I33">
            <v>0</v>
          </cell>
          <cell r="J33">
            <v>0.14500000000000002</v>
          </cell>
          <cell r="K33">
            <v>0.115</v>
          </cell>
          <cell r="L33">
            <v>0.13999999999999999</v>
          </cell>
          <cell r="M33">
            <v>0.13999999999999999</v>
          </cell>
          <cell r="N33">
            <v>0.12</v>
          </cell>
          <cell r="P33">
            <v>0.12499999999999997</v>
          </cell>
          <cell r="Q33">
            <v>0.13</v>
          </cell>
          <cell r="R33">
            <v>4.4999999999999998E-2</v>
          </cell>
          <cell r="S33">
            <v>7.4999999999999997E-2</v>
          </cell>
          <cell r="T33">
            <v>0.10500000000000002</v>
          </cell>
          <cell r="V33">
            <v>8.4999999999999992E-2</v>
          </cell>
          <cell r="W33">
            <v>5.5E-2</v>
          </cell>
          <cell r="X33">
            <v>0.11</v>
          </cell>
          <cell r="Y33">
            <v>9.5000000000000015E-2</v>
          </cell>
          <cell r="Z33">
            <v>6.5000000000000002E-2</v>
          </cell>
          <cell r="AB33">
            <v>4.0000000000000008E-2</v>
          </cell>
          <cell r="AD33">
            <v>6.6340368219166335E-2</v>
          </cell>
        </row>
        <row r="35">
          <cell r="A35" t="str">
            <v>Pet Food</v>
          </cell>
          <cell r="D35">
            <v>2.5000000000000001E-2</v>
          </cell>
          <cell r="E35">
            <v>8.4999999999999992E-2</v>
          </cell>
          <cell r="F35">
            <v>0.08</v>
          </cell>
          <cell r="G35">
            <v>0.09</v>
          </cell>
          <cell r="H35">
            <v>7.0000000000000007E-2</v>
          </cell>
          <cell r="I35">
            <v>0</v>
          </cell>
          <cell r="J35">
            <v>0.14499999999999999</v>
          </cell>
          <cell r="K35">
            <v>0.115</v>
          </cell>
          <cell r="L35">
            <v>0.09</v>
          </cell>
          <cell r="M35">
            <v>0.09</v>
          </cell>
          <cell r="N35">
            <v>0.11</v>
          </cell>
          <cell r="P35">
            <v>8.4999999999999992E-2</v>
          </cell>
          <cell r="Q35">
            <v>9.0000000000000011E-2</v>
          </cell>
          <cell r="R35">
            <v>9.0000000000000011E-2</v>
          </cell>
          <cell r="S35">
            <v>0.09</v>
          </cell>
          <cell r="T35">
            <v>9.0000000000000011E-2</v>
          </cell>
          <cell r="V35">
            <v>7.0000000000000007E-2</v>
          </cell>
          <cell r="W35">
            <v>6.0000000000000005E-2</v>
          </cell>
          <cell r="X35">
            <v>7.0000000000000007E-2</v>
          </cell>
          <cell r="Y35">
            <v>0.05</v>
          </cell>
          <cell r="Z35">
            <v>0.06</v>
          </cell>
          <cell r="AB35">
            <v>7.375000000000001E-2</v>
          </cell>
          <cell r="AD35">
            <v>6.1318266339284166E-2</v>
          </cell>
        </row>
        <row r="37">
          <cell r="A37" t="str">
            <v>Colgate-Palmolive</v>
          </cell>
          <cell r="D37">
            <v>-5.0000000000000018E-3</v>
          </cell>
          <cell r="E37">
            <v>3.0000000000000002E-2</v>
          </cell>
          <cell r="F37">
            <v>3.4999999999999996E-2</v>
          </cell>
          <cell r="G37">
            <v>3.9999999999999994E-2</v>
          </cell>
          <cell r="H37">
            <v>2.4999999999999998E-2</v>
          </cell>
          <cell r="J37">
            <v>6.9999999999999993E-2</v>
          </cell>
          <cell r="K37">
            <v>7.0000000000000007E-2</v>
          </cell>
          <cell r="L37">
            <v>6.0000000000000005E-2</v>
          </cell>
          <cell r="M37">
            <v>6.5000000000000002E-2</v>
          </cell>
          <cell r="N37">
            <v>6.5000000000000002E-2</v>
          </cell>
          <cell r="P37">
            <v>0.08</v>
          </cell>
          <cell r="Q37">
            <v>4.5000000000000005E-2</v>
          </cell>
          <cell r="R37">
            <v>6.5865056445261222E-2</v>
          </cell>
          <cell r="S37">
            <v>8.5000000000000006E-2</v>
          </cell>
          <cell r="T37">
            <v>6.9999999999999993E-2</v>
          </cell>
          <cell r="V37">
            <v>6.9999999999999993E-2</v>
          </cell>
          <cell r="W37">
            <v>0.09</v>
          </cell>
          <cell r="X37">
            <v>8.4999999999999992E-2</v>
          </cell>
          <cell r="Y37">
            <v>5.4999999999999993E-2</v>
          </cell>
          <cell r="Z37">
            <v>8.5000000000000006E-2</v>
          </cell>
          <cell r="AB37">
            <v>5.3497310672200316E-2</v>
          </cell>
          <cell r="AD37">
            <v>5.5668127856220551E-2</v>
          </cell>
        </row>
        <row r="39">
          <cell r="A39" t="str">
            <v>Operating Profit Growth</v>
          </cell>
        </row>
        <row r="41">
          <cell r="A41" t="str">
            <v>North America</v>
          </cell>
          <cell r="D41">
            <v>0.12627450980392152</v>
          </cell>
          <cell r="E41">
            <v>-3.0718646640295666E-2</v>
          </cell>
          <cell r="F41">
            <v>8.6187714080526723E-2</v>
          </cell>
          <cell r="G41">
            <v>0.2535334169595358</v>
          </cell>
          <cell r="H41">
            <v>9.669522641773165E-2</v>
          </cell>
          <cell r="I41">
            <v>0</v>
          </cell>
          <cell r="J41">
            <v>2.9247910863509974E-2</v>
          </cell>
          <cell r="K41">
            <v>0.1372980910425845</v>
          </cell>
          <cell r="L41">
            <v>-0.12724850099933371</v>
          </cell>
          <cell r="M41">
            <v>-0.23588709677419373</v>
          </cell>
          <cell r="N41">
            <v>-4.9147398966858241E-2</v>
          </cell>
          <cell r="P41">
            <v>-8.3897158322056908E-2</v>
          </cell>
          <cell r="Q41">
            <v>-0.11943189154293088</v>
          </cell>
          <cell r="R41">
            <v>4.7328244274809084E-2</v>
          </cell>
          <cell r="S41">
            <v>6.5083553210202316E-2</v>
          </cell>
          <cell r="T41">
            <v>-3.1603945926196642E-2</v>
          </cell>
          <cell r="V41">
            <v>1.0339734121122657E-2</v>
          </cell>
          <cell r="W41">
            <v>-8.0645161290322509E-3</v>
          </cell>
          <cell r="X41">
            <v>2.4781341107871668E-2</v>
          </cell>
          <cell r="Y41">
            <v>9.8265895953757232E-2</v>
          </cell>
          <cell r="Z41">
            <v>2.9428409734012506E-2</v>
          </cell>
          <cell r="AB41">
            <v>1.910756826094917E-2</v>
          </cell>
          <cell r="AD41">
            <v>4.2897553589706927E-2</v>
          </cell>
        </row>
        <row r="43">
          <cell r="A43" t="str">
            <v>Latin America</v>
          </cell>
          <cell r="D43">
            <v>-3.1525851197982124E-3</v>
          </cell>
          <cell r="E43">
            <v>2.1651253584549224E-2</v>
          </cell>
          <cell r="F43">
            <v>-9.9714731742095775E-2</v>
          </cell>
          <cell r="G43">
            <v>-9.8517705601032679E-2</v>
          </cell>
          <cell r="H43">
            <v>-5.5425876893476556E-2</v>
          </cell>
          <cell r="I43">
            <v>0</v>
          </cell>
          <cell r="J43">
            <v>-5.9456040480708405E-2</v>
          </cell>
          <cell r="K43">
            <v>-0.11396843950905899</v>
          </cell>
          <cell r="L43">
            <v>-4.6105919003115337E-2</v>
          </cell>
          <cell r="M43">
            <v>1.3950538998098061E-2</v>
          </cell>
          <cell r="N43">
            <v>-5.1394964998696169E-2</v>
          </cell>
          <cell r="P43">
            <v>6.4559515803631617E-2</v>
          </cell>
          <cell r="Q43">
            <v>5.4089709762533023E-2</v>
          </cell>
          <cell r="R43">
            <v>-8.4911822338339382E-3</v>
          </cell>
          <cell r="S43">
            <v>-1.3133208255159401E-2</v>
          </cell>
          <cell r="T43">
            <v>2.3479536931355183E-2</v>
          </cell>
          <cell r="V43">
            <v>3.0322173089071258E-2</v>
          </cell>
          <cell r="W43">
            <v>0.12202753441802261</v>
          </cell>
          <cell r="X43">
            <v>0.13241106719367579</v>
          </cell>
          <cell r="Y43">
            <v>0.22243346007604536</v>
          </cell>
          <cell r="Z43">
            <v>0.12665285964632766</v>
          </cell>
          <cell r="AB43">
            <v>0.19477729072398198</v>
          </cell>
          <cell r="AD43">
            <v>0.11041837859735226</v>
          </cell>
        </row>
        <row r="45">
          <cell r="A45" t="str">
            <v>Europe</v>
          </cell>
          <cell r="D45">
            <v>0.12089201877934275</v>
          </cell>
          <cell r="E45">
            <v>9.3609578701451923E-2</v>
          </cell>
          <cell r="F45">
            <v>0.20191888907853528</v>
          </cell>
          <cell r="G45">
            <v>0.19623643842222638</v>
          </cell>
          <cell r="H45">
            <v>0.12773577969279692</v>
          </cell>
          <cell r="I45">
            <v>0</v>
          </cell>
          <cell r="J45">
            <v>0.1926701570680629</v>
          </cell>
          <cell r="K45">
            <v>0.28600201409869097</v>
          </cell>
          <cell r="L45">
            <v>0.15419296663660953</v>
          </cell>
          <cell r="M45">
            <v>0.14811229428848027</v>
          </cell>
          <cell r="N45">
            <v>0.21235436359639492</v>
          </cell>
          <cell r="P45">
            <v>0.13871817383669871</v>
          </cell>
          <cell r="Q45">
            <v>2.6624902114330329E-2</v>
          </cell>
          <cell r="R45">
            <v>5.46875E-2</v>
          </cell>
          <cell r="S45">
            <v>0.20741989881956147</v>
          </cell>
          <cell r="T45">
            <v>0.10879419764279241</v>
          </cell>
          <cell r="V45">
            <v>0.19043947571318443</v>
          </cell>
          <cell r="W45">
            <v>0.19679633867276891</v>
          </cell>
          <cell r="X45">
            <v>0.18000000000000016</v>
          </cell>
          <cell r="Y45">
            <v>4.1899441340782051E-2</v>
          </cell>
          <cell r="Z45">
            <v>1.3573180703188914E-2</v>
          </cell>
          <cell r="AB45">
            <v>4.3067118425298645E-2</v>
          </cell>
          <cell r="AD45">
            <v>6.2595972830174151E-2</v>
          </cell>
        </row>
        <row r="47">
          <cell r="A47" t="str">
            <v>Asia/Africa</v>
          </cell>
          <cell r="D47">
            <v>-9.009009009009028E-3</v>
          </cell>
          <cell r="E47">
            <v>0.14217392433667952</v>
          </cell>
          <cell r="F47">
            <v>0.28345731879360891</v>
          </cell>
          <cell r="G47">
            <v>0.28702648424995081</v>
          </cell>
          <cell r="H47">
            <v>0.20066529687902479</v>
          </cell>
          <cell r="I47">
            <v>0</v>
          </cell>
          <cell r="J47">
            <v>0.19818181818181824</v>
          </cell>
          <cell r="K47">
            <v>0.21217391304347832</v>
          </cell>
          <cell r="L47">
            <v>0.24827586206896557</v>
          </cell>
          <cell r="M47">
            <v>0.17069243156199687</v>
          </cell>
          <cell r="N47">
            <v>0.16443492233529744</v>
          </cell>
          <cell r="P47">
            <v>0.27617602427921062</v>
          </cell>
          <cell r="Q47">
            <v>0.1334289813486369</v>
          </cell>
          <cell r="R47">
            <v>-5.5248618784531356E-3</v>
          </cell>
          <cell r="S47">
            <v>3.1636863823933936E-2</v>
          </cell>
          <cell r="T47">
            <v>9.2916283348666084E-2</v>
          </cell>
          <cell r="V47">
            <v>-0.25326991676575505</v>
          </cell>
          <cell r="W47">
            <v>-0.29240506329113924</v>
          </cell>
          <cell r="X47">
            <v>-0.1875</v>
          </cell>
          <cell r="Y47">
            <v>-8.9333333333333376E-2</v>
          </cell>
          <cell r="Z47">
            <v>3.3249158249158306E-2</v>
          </cell>
          <cell r="AB47">
            <v>6.1580448065173155E-2</v>
          </cell>
          <cell r="AD47">
            <v>8.5391889044463376E-2</v>
          </cell>
        </row>
        <row r="49">
          <cell r="A49" t="str">
            <v>Pet Food</v>
          </cell>
          <cell r="D49">
            <v>4.8000000000000043E-2</v>
          </cell>
          <cell r="E49">
            <v>0.15057489785698386</v>
          </cell>
          <cell r="F49">
            <v>0.14121652299221443</v>
          </cell>
          <cell r="G49">
            <v>0.15329141829848791</v>
          </cell>
          <cell r="H49">
            <v>0.12567459502823741</v>
          </cell>
          <cell r="I49">
            <v>0</v>
          </cell>
          <cell r="J49">
            <v>0.34045801526717545</v>
          </cell>
          <cell r="K49">
            <v>5.3117782909930744E-2</v>
          </cell>
          <cell r="L49">
            <v>0.15012722646310439</v>
          </cell>
          <cell r="M49">
            <v>0.15981735159817312</v>
          </cell>
          <cell r="N49">
            <v>0.17588009405959593</v>
          </cell>
          <cell r="P49">
            <v>8.6560364464692618E-2</v>
          </cell>
          <cell r="Q49">
            <v>9.0241228070175428E-2</v>
          </cell>
          <cell r="R49">
            <v>-3.9823008849557584E-2</v>
          </cell>
          <cell r="S49">
            <v>6.3976377952756014E-2</v>
          </cell>
          <cell r="T49">
            <v>5.0485175202156451E-2</v>
          </cell>
          <cell r="V49">
            <v>2.9350104821803003E-2</v>
          </cell>
          <cell r="W49">
            <v>3.1881725837272334E-2</v>
          </cell>
          <cell r="X49">
            <v>0.13940092165898621</v>
          </cell>
          <cell r="Y49">
            <v>4.6253469010175685E-2</v>
          </cell>
          <cell r="Z49">
            <v>5.9194827188053356E-2</v>
          </cell>
          <cell r="AB49">
            <v>9.9539728682170425E-2</v>
          </cell>
          <cell r="AD49">
            <v>7.9757328698267793E-2</v>
          </cell>
        </row>
        <row r="51">
          <cell r="A51" t="str">
            <v>Colgate-Palmolive</v>
          </cell>
          <cell r="D51">
            <v>4.3488108720271423E-2</v>
          </cell>
          <cell r="E51">
            <v>7.1605960264899959E-2</v>
          </cell>
          <cell r="F51">
            <v>5.1974626560261417E-2</v>
          </cell>
          <cell r="G51">
            <v>8.9595980741050685E-2</v>
          </cell>
          <cell r="H51">
            <v>5.6689937536086754E-2</v>
          </cell>
          <cell r="I51">
            <v>0</v>
          </cell>
          <cell r="J51">
            <v>0.10809637508139835</v>
          </cell>
          <cell r="K51">
            <v>7.6670529161838585E-2</v>
          </cell>
          <cell r="L51">
            <v>4.1237113402061931E-2</v>
          </cell>
          <cell r="M51">
            <v>1.748318924111425E-2</v>
          </cell>
          <cell r="N51">
            <v>5.9510208136704934E-2</v>
          </cell>
          <cell r="P51">
            <v>4.0744368266405706E-2</v>
          </cell>
          <cell r="Q51">
            <v>4.902242152466374E-2</v>
          </cell>
          <cell r="R51">
            <v>4.4834672146458754E-3</v>
          </cell>
          <cell r="S51">
            <v>1.3972809667673447E-2</v>
          </cell>
          <cell r="T51">
            <v>2.7160204416522005E-2</v>
          </cell>
          <cell r="V51">
            <v>2.0703933747411973E-2</v>
          </cell>
          <cell r="W51">
            <v>-1.3217516201289303E-2</v>
          </cell>
          <cell r="X51">
            <v>7.085735540264082E-2</v>
          </cell>
          <cell r="Y51">
            <v>9.6275605214153126E-2</v>
          </cell>
          <cell r="Z51">
            <v>4.2481616556282464E-2</v>
          </cell>
          <cell r="AB51">
            <v>7.2373040042201353E-2</v>
          </cell>
          <cell r="AD51">
            <v>7.541122829380642E-2</v>
          </cell>
        </row>
        <row r="53">
          <cell r="A53" t="str">
            <v>EPS Growth</v>
          </cell>
          <cell r="D53">
            <v>8.8888888888888795E-2</v>
          </cell>
          <cell r="E53">
            <v>0.12244897959183687</v>
          </cell>
          <cell r="F53">
            <v>0.11764705882352922</v>
          </cell>
          <cell r="G53">
            <v>9.4339622641509413E-2</v>
          </cell>
          <cell r="H53">
            <v>0.10606060606060597</v>
          </cell>
          <cell r="I53">
            <v>0</v>
          </cell>
          <cell r="J53">
            <v>0.14285714285714302</v>
          </cell>
          <cell r="K53">
            <v>0.1272727272727272</v>
          </cell>
          <cell r="L53">
            <v>0.10526315789473695</v>
          </cell>
          <cell r="M53">
            <v>5.1724137931034475E-2</v>
          </cell>
          <cell r="N53">
            <v>0.10502283105022836</v>
          </cell>
          <cell r="P53">
            <v>5.3571428571428381E-2</v>
          </cell>
          <cell r="Q53">
            <v>6.4516129032258229E-2</v>
          </cell>
          <cell r="R53">
            <v>-7.9365079365079416E-2</v>
          </cell>
          <cell r="S53">
            <v>-3.2786885245901676E-2</v>
          </cell>
          <cell r="T53">
            <v>0</v>
          </cell>
          <cell r="V53">
            <v>3.3898305084745894E-2</v>
          </cell>
          <cell r="W53">
            <v>1.5151515151515138E-2</v>
          </cell>
          <cell r="X53">
            <v>0.15517241379310365</v>
          </cell>
          <cell r="Y53">
            <v>0.16949152542372881</v>
          </cell>
          <cell r="Z53">
            <v>9.090909090909105E-2</v>
          </cell>
          <cell r="AB53">
            <v>9.0909090909090828E-2</v>
          </cell>
          <cell r="AD53">
            <v>0.10686086698981345</v>
          </cell>
        </row>
        <row r="55">
          <cell r="A55" t="str">
            <v>1 Ex-acquisition</v>
          </cell>
        </row>
      </sheetData>
      <sheetData sheetId="5" refreshError="1">
        <row r="2">
          <cell r="D2">
            <v>2003</v>
          </cell>
          <cell r="J2" t="str">
            <v>2004</v>
          </cell>
          <cell r="P2" t="str">
            <v>2005</v>
          </cell>
          <cell r="X2" t="str">
            <v>3 Year</v>
          </cell>
        </row>
        <row r="3">
          <cell r="A3" t="str">
            <v>Avon Products</v>
          </cell>
          <cell r="D3" t="str">
            <v>Q1A</v>
          </cell>
          <cell r="E3" t="str">
            <v>Q2A</v>
          </cell>
          <cell r="F3" t="str">
            <v>Q3A</v>
          </cell>
          <cell r="G3" t="str">
            <v>Q4A</v>
          </cell>
          <cell r="H3" t="str">
            <v>FYA</v>
          </cell>
          <cell r="J3" t="str">
            <v>Q1A</v>
          </cell>
          <cell r="K3" t="str">
            <v>Q2A</v>
          </cell>
          <cell r="L3" t="str">
            <v>Q3A</v>
          </cell>
          <cell r="M3" t="str">
            <v>Q4A</v>
          </cell>
          <cell r="N3" t="str">
            <v>FYA</v>
          </cell>
          <cell r="P3" t="str">
            <v>Q1A</v>
          </cell>
          <cell r="Q3" t="str">
            <v>Q2A</v>
          </cell>
          <cell r="R3" t="str">
            <v>Q3E</v>
          </cell>
          <cell r="S3" t="str">
            <v>Q4E</v>
          </cell>
          <cell r="T3" t="str">
            <v>FYE</v>
          </cell>
          <cell r="V3" t="str">
            <v>2006E</v>
          </cell>
          <cell r="X3" t="str">
            <v>Forecast</v>
          </cell>
        </row>
        <row r="4">
          <cell r="A4" t="str">
            <v>MS EPS Estimate</v>
          </cell>
          <cell r="J4">
            <v>0.31</v>
          </cell>
          <cell r="K4">
            <v>0.49</v>
          </cell>
          <cell r="L4">
            <v>0.37</v>
          </cell>
          <cell r="M4">
            <v>0.61</v>
          </cell>
          <cell r="N4">
            <v>1.77</v>
          </cell>
          <cell r="P4">
            <v>0.36</v>
          </cell>
          <cell r="Q4">
            <v>0.69</v>
          </cell>
          <cell r="R4">
            <v>0.35</v>
          </cell>
          <cell r="S4">
            <v>0.5</v>
          </cell>
          <cell r="T4">
            <v>1.9</v>
          </cell>
          <cell r="V4">
            <v>1.6300000000000001</v>
          </cell>
        </row>
        <row r="5">
          <cell r="A5" t="str">
            <v>growth yoy</v>
          </cell>
          <cell r="J5">
            <v>0.34782608695652173</v>
          </cell>
          <cell r="K5">
            <v>0.36111111111111116</v>
          </cell>
          <cell r="L5">
            <v>0.3214285714285714</v>
          </cell>
          <cell r="M5">
            <v>0.17307692307692291</v>
          </cell>
          <cell r="N5">
            <v>0.27338129496402863</v>
          </cell>
          <cell r="P5">
            <v>0.16129032258064502</v>
          </cell>
          <cell r="Q5">
            <v>0.11363636363636354</v>
          </cell>
          <cell r="R5">
            <v>-5.4054054054054057E-2</v>
          </cell>
          <cell r="S5">
            <v>-0.18032786885245899</v>
          </cell>
          <cell r="T5">
            <v>-1.1627906976744207E-2</v>
          </cell>
          <cell r="V5">
            <v>-4.1176470588235148E-2</v>
          </cell>
          <cell r="X5">
            <v>7.9746033508074188E-2</v>
          </cell>
        </row>
        <row r="6">
          <cell r="A6" t="str">
            <v>Consensus EPS (10/26/05)</v>
          </cell>
          <cell r="P6">
            <v>0.36</v>
          </cell>
          <cell r="Q6">
            <v>0.69</v>
          </cell>
          <cell r="R6">
            <v>0.28999999999999998</v>
          </cell>
          <cell r="S6">
            <v>0.5</v>
          </cell>
          <cell r="T6">
            <v>1.84</v>
          </cell>
          <cell r="V6">
            <v>1.74</v>
          </cell>
        </row>
        <row r="7">
          <cell r="A7" t="str">
            <v>MS Revenue Estimate</v>
          </cell>
          <cell r="J7">
            <v>1764.8</v>
          </cell>
          <cell r="K7">
            <v>1866.2</v>
          </cell>
          <cell r="L7">
            <v>1806.2000000000003</v>
          </cell>
          <cell r="M7">
            <v>2310.5</v>
          </cell>
          <cell r="N7">
            <v>7747.7000000000007</v>
          </cell>
          <cell r="P7">
            <v>1881.1000000000001</v>
          </cell>
          <cell r="Q7">
            <v>1984.2999999999997</v>
          </cell>
          <cell r="R7">
            <v>1886</v>
          </cell>
          <cell r="S7">
            <v>2398.1999999999998</v>
          </cell>
          <cell r="T7">
            <v>8149.5999999999995</v>
          </cell>
          <cell r="V7">
            <v>8149.5999999999995</v>
          </cell>
        </row>
        <row r="8">
          <cell r="A8" t="str">
            <v>Consensus Revenue (12/30/04)</v>
          </cell>
          <cell r="J8">
            <v>1764.8</v>
          </cell>
          <cell r="K8">
            <v>1866.2</v>
          </cell>
          <cell r="L8">
            <v>1806</v>
          </cell>
          <cell r="M8">
            <v>2289</v>
          </cell>
          <cell r="N8">
            <v>7726</v>
          </cell>
          <cell r="P8">
            <v>1881.1000000000001</v>
          </cell>
          <cell r="Q8">
            <v>1984.2999999999997</v>
          </cell>
          <cell r="R8">
            <v>1806</v>
          </cell>
          <cell r="S8">
            <v>2289</v>
          </cell>
          <cell r="T8">
            <v>7960.4</v>
          </cell>
          <cell r="V8">
            <v>8407</v>
          </cell>
        </row>
        <row r="9">
          <cell r="A9" t="str">
            <v>MS EBIT Estimate</v>
          </cell>
          <cell r="J9">
            <v>229.39999999999998</v>
          </cell>
          <cell r="K9">
            <v>325.5</v>
          </cell>
          <cell r="L9">
            <v>262.8</v>
          </cell>
          <cell r="M9">
            <v>411.30000000000007</v>
          </cell>
          <cell r="N9">
            <v>1229.0000000000002</v>
          </cell>
          <cell r="P9">
            <v>260.50000000000006</v>
          </cell>
          <cell r="Q9">
            <v>344</v>
          </cell>
          <cell r="R9">
            <v>247.1</v>
          </cell>
          <cell r="S9">
            <v>353.4</v>
          </cell>
          <cell r="T9">
            <v>1205</v>
          </cell>
          <cell r="V9">
            <v>1205</v>
          </cell>
        </row>
        <row r="11">
          <cell r="A11" t="str">
            <v>Representative Growth</v>
          </cell>
        </row>
        <row r="13">
          <cell r="A13" t="str">
            <v>United States</v>
          </cell>
          <cell r="D13">
            <v>0.03</v>
          </cell>
          <cell r="E13">
            <v>0.04</v>
          </cell>
          <cell r="F13">
            <v>0.03</v>
          </cell>
          <cell r="G13">
            <v>0.03</v>
          </cell>
          <cell r="H13">
            <v>0.03</v>
          </cell>
          <cell r="J13">
            <v>0.02</v>
          </cell>
          <cell r="K13">
            <v>0.04</v>
          </cell>
          <cell r="L13">
            <v>0</v>
          </cell>
          <cell r="M13">
            <v>-0.02</v>
          </cell>
          <cell r="N13">
            <v>0.01</v>
          </cell>
          <cell r="P13">
            <v>-0.01</v>
          </cell>
          <cell r="Q13">
            <v>-0.02</v>
          </cell>
          <cell r="R13">
            <v>-0.04</v>
          </cell>
          <cell r="S13">
            <v>-0.04</v>
          </cell>
          <cell r="T13">
            <v>-0.03</v>
          </cell>
          <cell r="V13">
            <v>4.9879311718314279E-2</v>
          </cell>
        </row>
        <row r="15">
          <cell r="A15" t="str">
            <v>Avon Products</v>
          </cell>
          <cell r="D15">
            <v>0.13</v>
          </cell>
          <cell r="E15">
            <v>0.14000000000000001</v>
          </cell>
          <cell r="F15">
            <v>0.1</v>
          </cell>
          <cell r="G15">
            <v>0.09</v>
          </cell>
          <cell r="H15">
            <v>0.12</v>
          </cell>
          <cell r="J15">
            <v>0.09</v>
          </cell>
          <cell r="K15">
            <v>0.11</v>
          </cell>
          <cell r="L15">
            <v>0.11</v>
          </cell>
          <cell r="M15">
            <v>0.1</v>
          </cell>
          <cell r="N15">
            <v>0.11</v>
          </cell>
          <cell r="P15">
            <v>0.09</v>
          </cell>
          <cell r="Q15">
            <v>0.06</v>
          </cell>
          <cell r="R15">
            <v>0.04</v>
          </cell>
          <cell r="S15">
            <v>3.0000000000000006E-2</v>
          </cell>
          <cell r="T15">
            <v>0.06</v>
          </cell>
          <cell r="V15">
            <v>8.100585304800223E-2</v>
          </cell>
        </row>
        <row r="17">
          <cell r="A17" t="str">
            <v>Volume Growth (Units)</v>
          </cell>
        </row>
        <row r="19">
          <cell r="A19" t="str">
            <v>North America</v>
          </cell>
          <cell r="D19">
            <v>0.05</v>
          </cell>
          <cell r="E19">
            <v>0.01</v>
          </cell>
          <cell r="F19">
            <v>0.03</v>
          </cell>
          <cell r="G19">
            <v>0.01</v>
          </cell>
          <cell r="H19">
            <v>0.02</v>
          </cell>
          <cell r="J19">
            <v>0.04</v>
          </cell>
          <cell r="K19">
            <v>0.11</v>
          </cell>
          <cell r="L19">
            <v>0.03</v>
          </cell>
          <cell r="M19">
            <v>-0.02</v>
          </cell>
          <cell r="N19">
            <v>0.03</v>
          </cell>
          <cell r="P19">
            <v>-0.08</v>
          </cell>
          <cell r="Q19">
            <v>-0.1</v>
          </cell>
          <cell r="R19">
            <v>-0.01</v>
          </cell>
          <cell r="S19">
            <v>-0.04</v>
          </cell>
          <cell r="T19">
            <v>-0.06</v>
          </cell>
          <cell r="V19">
            <v>4.9879311718314279E-2</v>
          </cell>
        </row>
        <row r="21">
          <cell r="A21" t="str">
            <v>Europe</v>
          </cell>
          <cell r="D21">
            <v>0.26</v>
          </cell>
          <cell r="E21">
            <v>0.15</v>
          </cell>
          <cell r="F21">
            <v>0.06</v>
          </cell>
          <cell r="G21">
            <v>0.09</v>
          </cell>
          <cell r="H21">
            <v>0.14000000000000001</v>
          </cell>
          <cell r="J21">
            <v>0.2</v>
          </cell>
          <cell r="K21">
            <v>0.17</v>
          </cell>
          <cell r="L21">
            <v>0.33</v>
          </cell>
          <cell r="M21">
            <v>0.2</v>
          </cell>
          <cell r="N21">
            <v>0.22</v>
          </cell>
          <cell r="P21">
            <v>0.06</v>
          </cell>
          <cell r="Q21">
            <v>0.1</v>
          </cell>
          <cell r="R21">
            <v>-0.02</v>
          </cell>
          <cell r="S21">
            <v>7.0000000000000007E-2</v>
          </cell>
          <cell r="T21">
            <v>0.05</v>
          </cell>
          <cell r="V21">
            <v>0</v>
          </cell>
        </row>
        <row r="23">
          <cell r="A23" t="str">
            <v>Latin America</v>
          </cell>
          <cell r="D23">
            <v>7.0000000000000007E-2</v>
          </cell>
          <cell r="E23">
            <v>-0.03</v>
          </cell>
          <cell r="F23">
            <v>0.01</v>
          </cell>
          <cell r="G23">
            <v>0.04</v>
          </cell>
          <cell r="H23">
            <v>0.02</v>
          </cell>
          <cell r="I23">
            <v>0</v>
          </cell>
          <cell r="J23">
            <v>0.12</v>
          </cell>
          <cell r="K23">
            <v>0.12</v>
          </cell>
          <cell r="L23">
            <v>0.12</v>
          </cell>
          <cell r="M23">
            <v>0.09</v>
          </cell>
          <cell r="N23">
            <v>0.11</v>
          </cell>
          <cell r="P23">
            <v>0.05</v>
          </cell>
          <cell r="Q23">
            <v>0.09</v>
          </cell>
          <cell r="R23">
            <v>0.04</v>
          </cell>
          <cell r="S23">
            <v>0.08</v>
          </cell>
          <cell r="T23">
            <v>0.08</v>
          </cell>
          <cell r="V23">
            <v>0.18874411441144101</v>
          </cell>
        </row>
        <row r="25">
          <cell r="A25" t="str">
            <v>Asia Pacific</v>
          </cell>
          <cell r="D25">
            <v>0.08</v>
          </cell>
          <cell r="E25">
            <v>0.01</v>
          </cell>
          <cell r="F25">
            <v>0.02</v>
          </cell>
          <cell r="G25">
            <v>-0.02</v>
          </cell>
          <cell r="H25">
            <v>0.02</v>
          </cell>
          <cell r="I25">
            <v>0</v>
          </cell>
          <cell r="J25">
            <v>0.15</v>
          </cell>
          <cell r="K25">
            <v>0.28999999999999998</v>
          </cell>
          <cell r="L25">
            <v>0.22</v>
          </cell>
          <cell r="M25">
            <v>0.17</v>
          </cell>
          <cell r="N25">
            <v>0.21</v>
          </cell>
          <cell r="P25">
            <v>0.03</v>
          </cell>
          <cell r="Q25">
            <v>0.01</v>
          </cell>
          <cell r="R25">
            <v>-0.04</v>
          </cell>
          <cell r="S25">
            <v>-0.02</v>
          </cell>
          <cell r="T25">
            <v>-0.01</v>
          </cell>
          <cell r="V25">
            <v>-7.2734545873143763E-2</v>
          </cell>
        </row>
        <row r="27">
          <cell r="A27" t="str">
            <v>Avon Products</v>
          </cell>
          <cell r="D27">
            <v>0.1</v>
          </cell>
          <cell r="E27">
            <v>0.02</v>
          </cell>
          <cell r="F27">
            <v>0.03</v>
          </cell>
          <cell r="G27">
            <v>0.04</v>
          </cell>
          <cell r="H27">
            <v>0.05</v>
          </cell>
          <cell r="I27">
            <v>0</v>
          </cell>
          <cell r="J27">
            <v>0.12</v>
          </cell>
          <cell r="K27">
            <v>0.15</v>
          </cell>
          <cell r="L27">
            <v>0.15</v>
          </cell>
          <cell r="M27">
            <v>0.1</v>
          </cell>
          <cell r="N27">
            <v>0.13</v>
          </cell>
          <cell r="P27">
            <v>0.03</v>
          </cell>
          <cell r="Q27">
            <v>0.02</v>
          </cell>
          <cell r="R27">
            <v>0</v>
          </cell>
          <cell r="S27">
            <v>3.0000000000000002E-2</v>
          </cell>
          <cell r="T27">
            <v>0.03</v>
          </cell>
          <cell r="V27">
            <v>8.100585304800223E-2</v>
          </cell>
        </row>
        <row r="29">
          <cell r="A29" t="str">
            <v>Revenue Growth ($)</v>
          </cell>
        </row>
        <row r="31">
          <cell r="A31" t="str">
            <v>North America</v>
          </cell>
          <cell r="D31">
            <v>1.3007840342123878E-2</v>
          </cell>
          <cell r="E31">
            <v>2.8324287652645719E-2</v>
          </cell>
          <cell r="F31">
            <v>5.2564568934158062E-2</v>
          </cell>
          <cell r="G31">
            <v>0.02</v>
          </cell>
          <cell r="H31">
            <v>0.03</v>
          </cell>
          <cell r="I31">
            <v>0</v>
          </cell>
          <cell r="J31">
            <v>7.0000000000000007E-2</v>
          </cell>
          <cell r="K31">
            <v>0.03</v>
          </cell>
          <cell r="L31">
            <v>3.0000000000000001E-3</v>
          </cell>
          <cell r="M31">
            <v>-0.02</v>
          </cell>
          <cell r="N31">
            <v>0.02</v>
          </cell>
          <cell r="P31">
            <v>-0.05</v>
          </cell>
          <cell r="Q31">
            <v>-0.04</v>
          </cell>
          <cell r="R31">
            <v>-0.03</v>
          </cell>
          <cell r="S31">
            <v>-0.06</v>
          </cell>
          <cell r="T31">
            <v>-0.05</v>
          </cell>
          <cell r="V31">
            <v>4.9879311718314279E-2</v>
          </cell>
          <cell r="X31">
            <v>2.3088453334835446E-2</v>
          </cell>
        </row>
        <row r="33">
          <cell r="A33" t="str">
            <v>Europe</v>
          </cell>
          <cell r="D33">
            <v>0.35943356934610571</v>
          </cell>
          <cell r="E33">
            <v>0.35675869487271417</v>
          </cell>
          <cell r="F33">
            <v>0.18899858956276439</v>
          </cell>
          <cell r="G33">
            <v>0.3</v>
          </cell>
          <cell r="H33">
            <v>0.30823701774377321</v>
          </cell>
          <cell r="I33">
            <v>0</v>
          </cell>
          <cell r="J33">
            <v>0.38</v>
          </cell>
          <cell r="K33">
            <v>0.28000000000000003</v>
          </cell>
          <cell r="L33">
            <v>0.33</v>
          </cell>
          <cell r="M33">
            <v>0.26</v>
          </cell>
          <cell r="N33">
            <v>0.3</v>
          </cell>
          <cell r="P33">
            <v>0.17</v>
          </cell>
          <cell r="Q33">
            <v>0.12</v>
          </cell>
          <cell r="R33">
            <v>0.08</v>
          </cell>
          <cell r="S33">
            <v>0.02</v>
          </cell>
          <cell r="T33">
            <v>0.09</v>
          </cell>
          <cell r="V33">
            <v>0</v>
          </cell>
          <cell r="X33" t="e">
            <v>#DIV/0!</v>
          </cell>
        </row>
        <row r="35">
          <cell r="A35" t="str">
            <v>Latin America</v>
          </cell>
          <cell r="D35">
            <v>-7.9271421241662421E-2</v>
          </cell>
          <cell r="E35">
            <v>4.5402951191819696E-4</v>
          </cell>
          <cell r="F35">
            <v>0.1147015293537248</v>
          </cell>
          <cell r="G35">
            <v>0.16</v>
          </cell>
          <cell r="H35">
            <v>0.06</v>
          </cell>
          <cell r="I35">
            <v>0</v>
          </cell>
          <cell r="J35">
            <v>0.21175814990247988</v>
          </cell>
          <cell r="K35">
            <v>0.1</v>
          </cell>
          <cell r="L35">
            <v>0.08</v>
          </cell>
          <cell r="M35">
            <v>0.12</v>
          </cell>
          <cell r="N35">
            <v>0.13</v>
          </cell>
          <cell r="P35">
            <v>0.1</v>
          </cell>
          <cell r="Q35">
            <v>0.16999999999999998</v>
          </cell>
          <cell r="R35">
            <v>0.14000000000000001</v>
          </cell>
          <cell r="S35">
            <v>0.27</v>
          </cell>
          <cell r="T35">
            <v>0.17</v>
          </cell>
          <cell r="V35">
            <v>0.18874411441144101</v>
          </cell>
          <cell r="X35">
            <v>8.8535115113520302E-2</v>
          </cell>
        </row>
        <row r="37">
          <cell r="A37" t="str">
            <v>Asia Pacific</v>
          </cell>
          <cell r="D37">
            <v>0.17071823204419889</v>
          </cell>
          <cell r="E37">
            <v>4.8410757946210303E-2</v>
          </cell>
          <cell r="F37">
            <v>6.6666666666666652E-2</v>
          </cell>
          <cell r="G37">
            <v>0.16567036720751505</v>
          </cell>
          <cell r="H37">
            <v>0.1128118597083283</v>
          </cell>
          <cell r="I37">
            <v>0</v>
          </cell>
          <cell r="J37">
            <v>0.19537517697026896</v>
          </cell>
          <cell r="K37">
            <v>0.22061567164179086</v>
          </cell>
          <cell r="L37">
            <v>0.14000000000000001</v>
          </cell>
          <cell r="M37">
            <v>0.09</v>
          </cell>
          <cell r="N37">
            <v>0.15</v>
          </cell>
          <cell r="P37">
            <v>0.04</v>
          </cell>
          <cell r="Q37">
            <v>0.05</v>
          </cell>
          <cell r="R37">
            <v>0</v>
          </cell>
          <cell r="S37">
            <v>-0.03</v>
          </cell>
          <cell r="T37">
            <v>0.02</v>
          </cell>
          <cell r="V37">
            <v>-7.2734545873143763E-2</v>
          </cell>
          <cell r="X37">
            <v>-2.9574583239944108E-3</v>
          </cell>
        </row>
        <row r="39">
          <cell r="A39" t="str">
            <v>Avon Products</v>
          </cell>
          <cell r="D39">
            <v>7.0685169124024227E-2</v>
          </cell>
          <cell r="E39">
            <v>8.43373493975903E-2</v>
          </cell>
          <cell r="F39">
            <v>0.10748940822741582</v>
          </cell>
          <cell r="G39">
            <v>0.13758696941912496</v>
          </cell>
          <cell r="H39">
            <v>0.10259621405519948</v>
          </cell>
          <cell r="I39">
            <v>0</v>
          </cell>
          <cell r="J39">
            <v>0.1913055218036992</v>
          </cell>
          <cell r="K39">
            <v>0.12693236714975842</v>
          </cell>
          <cell r="L39">
            <v>0.11445671623372622</v>
          </cell>
          <cell r="M39">
            <v>9.5439029015740751E-2</v>
          </cell>
          <cell r="N39">
            <v>0.12820176779811598</v>
          </cell>
          <cell r="P39">
            <v>6.5899818676337318E-2</v>
          </cell>
          <cell r="Q39">
            <v>6.3283678062372672E-2</v>
          </cell>
          <cell r="R39">
            <v>4.4181153803565243E-2</v>
          </cell>
          <cell r="S39">
            <v>3.7957152131573135E-2</v>
          </cell>
          <cell r="T39">
            <v>5.1873459220155516E-2</v>
          </cell>
          <cell r="V39">
            <v>8.100585304800223E-2</v>
          </cell>
          <cell r="X39">
            <v>5.9570836020392148E-2</v>
          </cell>
        </row>
        <row r="41">
          <cell r="A41" t="str">
            <v>Operating Profit Growth</v>
          </cell>
        </row>
        <row r="43">
          <cell r="A43" t="str">
            <v>North America</v>
          </cell>
          <cell r="D43">
            <v>-0.13</v>
          </cell>
          <cell r="E43">
            <v>0</v>
          </cell>
          <cell r="F43">
            <v>-0.01</v>
          </cell>
          <cell r="G43">
            <v>-0.04</v>
          </cell>
          <cell r="H43">
            <v>-0.04</v>
          </cell>
          <cell r="I43">
            <v>0</v>
          </cell>
          <cell r="J43">
            <v>-4.5725646123260355E-2</v>
          </cell>
          <cell r="K43">
            <v>3.8174273858921026E-2</v>
          </cell>
          <cell r="L43">
            <v>-5.1219512195121997E-2</v>
          </cell>
          <cell r="M43">
            <v>-0.2015613910574876</v>
          </cell>
          <cell r="N43">
            <v>-0.03</v>
          </cell>
          <cell r="P43">
            <v>-0.15</v>
          </cell>
          <cell r="Q43">
            <v>-0.09</v>
          </cell>
          <cell r="R43">
            <v>-0.08</v>
          </cell>
          <cell r="S43">
            <v>-0.18382352941176472</v>
          </cell>
          <cell r="T43">
            <v>-0.12896039603960407</v>
          </cell>
          <cell r="V43">
            <v>1.0802277432712115E-2</v>
          </cell>
          <cell r="X43">
            <v>2.9666671801177547E-2</v>
          </cell>
        </row>
        <row r="45">
          <cell r="A45" t="str">
            <v>Europe</v>
          </cell>
          <cell r="D45">
            <v>0.51118210862619806</v>
          </cell>
          <cell r="E45">
            <v>0.47817460317460325</v>
          </cell>
          <cell r="F45">
            <v>0.53</v>
          </cell>
          <cell r="G45">
            <v>0.5</v>
          </cell>
          <cell r="H45">
            <v>0.5</v>
          </cell>
          <cell r="I45">
            <v>0</v>
          </cell>
          <cell r="J45">
            <v>0.84143763213530653</v>
          </cell>
          <cell r="K45">
            <v>0.49261744966442955</v>
          </cell>
          <cell r="L45">
            <v>0.60341555977229588</v>
          </cell>
          <cell r="M45">
            <v>0.36095100864553298</v>
          </cell>
          <cell r="N45">
            <v>0.51</v>
          </cell>
          <cell r="P45">
            <v>0</v>
          </cell>
          <cell r="Q45">
            <v>0</v>
          </cell>
          <cell r="R45">
            <v>0</v>
          </cell>
          <cell r="S45">
            <v>0</v>
          </cell>
          <cell r="T45">
            <v>0</v>
          </cell>
          <cell r="V45">
            <v>0</v>
          </cell>
        </row>
        <row r="47">
          <cell r="A47" t="str">
            <v>Latin America</v>
          </cell>
          <cell r="D47">
            <v>3.8772213247172838E-2</v>
          </cell>
          <cell r="E47">
            <v>0.1</v>
          </cell>
          <cell r="F47">
            <v>0.12</v>
          </cell>
          <cell r="G47">
            <v>0.21</v>
          </cell>
          <cell r="H47">
            <v>0.12</v>
          </cell>
          <cell r="I47">
            <v>0</v>
          </cell>
          <cell r="J47">
            <v>0.36702954898911377</v>
          </cell>
          <cell r="K47">
            <v>0.14976744186046509</v>
          </cell>
          <cell r="L47">
            <v>0.17652411282984537</v>
          </cell>
          <cell r="M47">
            <v>0.10906174819566972</v>
          </cell>
          <cell r="N47">
            <v>0.17888779527559051</v>
          </cell>
          <cell r="P47">
            <v>0.13</v>
          </cell>
          <cell r="Q47">
            <v>0.17</v>
          </cell>
          <cell r="R47">
            <v>-0.04</v>
          </cell>
          <cell r="S47">
            <v>0.10443438914027148</v>
          </cell>
          <cell r="T47">
            <v>8.7149161518093488E-2</v>
          </cell>
          <cell r="V47">
            <v>9.6782113108285772E-2</v>
          </cell>
          <cell r="X47">
            <v>6.6412163967910276E-2</v>
          </cell>
        </row>
        <row r="49">
          <cell r="A49" t="str">
            <v>Asia Pacific</v>
          </cell>
          <cell r="D49">
            <v>0.5066666666666666</v>
          </cell>
          <cell r="E49">
            <v>8.9020771513353081E-2</v>
          </cell>
          <cell r="F49">
            <v>0.04</v>
          </cell>
          <cell r="G49">
            <v>0.17</v>
          </cell>
          <cell r="H49">
            <v>0.17</v>
          </cell>
          <cell r="I49">
            <v>0</v>
          </cell>
          <cell r="J49">
            <v>0.27433628318584091</v>
          </cell>
          <cell r="K49">
            <v>0.326975476839237</v>
          </cell>
          <cell r="L49">
            <v>0.29360465116279078</v>
          </cell>
          <cell r="M49">
            <v>8.9147286821705363E-2</v>
          </cell>
          <cell r="N49">
            <v>0.22988505747126453</v>
          </cell>
          <cell r="P49">
            <v>7.0000000000000007E-2</v>
          </cell>
          <cell r="Q49">
            <v>0.08</v>
          </cell>
          <cell r="R49">
            <v>-0.03</v>
          </cell>
          <cell r="S49">
            <v>-3.8461538461539435E-3</v>
          </cell>
          <cell r="T49">
            <v>1.959183673469389E-2</v>
          </cell>
          <cell r="V49">
            <v>-0.26026421136909528</v>
          </cell>
          <cell r="X49">
            <v>-4.2852109745351252E-2</v>
          </cell>
        </row>
        <row r="51">
          <cell r="A51" t="str">
            <v>Avon Products</v>
          </cell>
          <cell r="D51">
            <v>0.19134993446920046</v>
          </cell>
          <cell r="E51">
            <v>0.15429042904290435</v>
          </cell>
          <cell r="F51">
            <v>0.10471204188481686</v>
          </cell>
          <cell r="G51">
            <v>0.20043709022791134</v>
          </cell>
          <cell r="H51">
            <v>0.16639081981683757</v>
          </cell>
          <cell r="I51">
            <v>0</v>
          </cell>
          <cell r="J51">
            <v>0.26182618261826152</v>
          </cell>
          <cell r="K51">
            <v>0.16333095067905634</v>
          </cell>
          <cell r="L51">
            <v>0.24549763033175354</v>
          </cell>
          <cell r="M51">
            <v>6.9700910273082117E-2</v>
          </cell>
          <cell r="N51">
            <v>0.16261470059597016</v>
          </cell>
          <cell r="P51">
            <v>0.13557105492589394</v>
          </cell>
          <cell r="Q51">
            <v>5.6835637480798784E-2</v>
          </cell>
          <cell r="R51">
            <v>-5.9741248097412547E-2</v>
          </cell>
          <cell r="S51">
            <v>-0.14077315827862891</v>
          </cell>
          <cell r="T51">
            <v>-1.9528071602929353E-2</v>
          </cell>
          <cell r="V51">
            <v>-4.1290456431535172E-2</v>
          </cell>
          <cell r="X51">
            <v>5.5231666817210812E-2</v>
          </cell>
        </row>
        <row r="53">
          <cell r="A53" t="str">
            <v>EPS Growth</v>
          </cell>
          <cell r="D53">
            <v>0.14999999999999991</v>
          </cell>
          <cell r="E53">
            <v>0.125</v>
          </cell>
          <cell r="F53">
            <v>0.16666666666666674</v>
          </cell>
          <cell r="G53">
            <v>0.30000000000000004</v>
          </cell>
          <cell r="H53">
            <v>0.19827586206896552</v>
          </cell>
          <cell r="I53">
            <v>0</v>
          </cell>
          <cell r="J53">
            <v>0.34782608695652173</v>
          </cell>
          <cell r="K53">
            <v>0.36111111111111116</v>
          </cell>
          <cell r="L53">
            <v>0.3214285714285714</v>
          </cell>
          <cell r="M53">
            <v>0.17307692307692291</v>
          </cell>
          <cell r="N53">
            <v>0.27338129496402863</v>
          </cell>
          <cell r="P53">
            <v>0.16129032258064502</v>
          </cell>
          <cell r="Q53">
            <v>0.11363636363636354</v>
          </cell>
          <cell r="R53">
            <v>-5.4054054054054057E-2</v>
          </cell>
          <cell r="S53">
            <v>-0.18032786885245899</v>
          </cell>
          <cell r="T53">
            <v>-1.1627906976744207E-2</v>
          </cell>
          <cell r="V53">
            <v>-4.1176470588235148E-2</v>
          </cell>
          <cell r="X53">
            <v>7.9746033508074188E-2</v>
          </cell>
        </row>
      </sheetData>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ipped SGA"/>
      <sheetName val="YoY Comps"/>
      <sheetName val="2 Yr forecast"/>
      <sheetName val="UK Top HC Brands"/>
      <sheetName val="US Top HC Brands"/>
      <sheetName val="2 Year Avg Sales "/>
      <sheetName val="Two-Year Avg Org Growth"/>
      <sheetName val="Share Repo Commentary "/>
      <sheetName val="HPC Deal Multiples"/>
      <sheetName val="5 YrRevGrowth ex-NexxusTres"/>
      <sheetName val="Share Repurchases"/>
      <sheetName val="Share Repurchase Table"/>
      <sheetName val="EPS Accretion % Pro-Forma Deal"/>
      <sheetName val="Noxzema Sensitivity"/>
      <sheetName val="SHAMPOO LEAD SCHEDULE"/>
      <sheetName val="IRI_Shampoo_Price_Points"/>
      <sheetName val="Organic Sales Growth_Geo"/>
      <sheetName val="Hair Care Dollar Share"/>
      <sheetName val="Top_HC_and_SC_Brands"/>
      <sheetName val="Shampoo_ Price Points"/>
      <sheetName val="Private_Label"/>
      <sheetName val="C1400-new"/>
      <sheetName val="Operating_Margin_Walk"/>
      <sheetName val="Top Global HairCare markets "/>
      <sheetName val="Hair_Care_Scanner_Data"/>
      <sheetName val="ACV_Geographic_Mix"/>
      <sheetName val="ACV_Brand_Mix"/>
      <sheetName val="C1400"/>
      <sheetName val="B1400"/>
      <sheetName val="C3400v1"/>
      <sheetName val="Global_HPC_Select_Cats"/>
      <sheetName val="ACV_vs_Hair_Care_Cat_Growth"/>
      <sheetName val="US_Hair_Care_Share_Change"/>
      <sheetName val="US_Hair_Care_Mkt_Share"/>
      <sheetName val="O1200"/>
      <sheetName val="Leverage_Analysis"/>
      <sheetName val="CoreSG&amp;A"/>
      <sheetName val="HPC_SG&amp;A_%_Revenues"/>
      <sheetName val="FX_Impact"/>
      <sheetName val="HPC_Net_Debt_EBITDA"/>
      <sheetName val="Nexxus_Rev_CAGR"/>
      <sheetName val="Share_Repurchases"/>
      <sheetName val="ACV_New_Product_Growth"/>
      <sheetName val="IRI_New_Product_Contribution"/>
      <sheetName val="Tresemme_VO5_Intl_Growth"/>
      <sheetName val="New_Product_Contribution"/>
      <sheetName val="New Product % total Org Growth"/>
      <sheetName val="Nexxus_Tracked_Channel"/>
      <sheetName val="MS_vs_Consensus"/>
      <sheetName val="BrandMix"/>
      <sheetName val="5 Year CAGR Comp"/>
      <sheetName val="ACV Topline Org Growth Bar"/>
      <sheetName val="GM Forecast"/>
      <sheetName val="L4Q_N4Q Comp"/>
      <sheetName val="N3Q_Comp_Industry"/>
      <sheetName val="Data"/>
      <sheetName val="EV-EBITDA_HPC"/>
      <sheetName val="__FDSCACHE__"/>
      <sheetName val="BullBaseBear"/>
      <sheetName val="Org Sales Growth"/>
      <sheetName val="A&amp;P"/>
      <sheetName val="A&amp;P (2)"/>
      <sheetName val="A&amp;P (3)"/>
      <sheetName val="DG_Performance"/>
      <sheetName val="DG_Performance (2)"/>
      <sheetName val="Simple_EPS_OpLev"/>
      <sheetName val="ShampooVsLaundry"/>
      <sheetName val="#REF"/>
      <sheetName val="EV_EBITDA_HPC"/>
      <sheetName val="mware"/>
      <sheetName val="settings"/>
      <sheetName val="master"/>
      <sheetName val="BarChart"/>
    </sheetNames>
    <sheetDataSet>
      <sheetData sheetId="0" refreshError="1"/>
      <sheetData sheetId="1" refreshError="1"/>
      <sheetData sheetId="2" refreshError="1">
        <row r="1">
          <cell r="N1" t="str">
            <v>SmartCharts</v>
          </cell>
          <cell r="AW1" t="str">
            <v>.</v>
          </cell>
        </row>
        <row r="2">
          <cell r="AW2" t="str">
            <v>.</v>
          </cell>
        </row>
        <row r="3">
          <cell r="AW3" t="str">
            <v>.</v>
          </cell>
        </row>
        <row r="4">
          <cell r="AW4" t="str">
            <v>.</v>
          </cell>
        </row>
        <row r="5">
          <cell r="C5" t="str">
            <v>Define value axis here:</v>
          </cell>
        </row>
        <row r="6">
          <cell r="C6" t="str">
            <v>Two Year Average Organic Sales Growth</v>
          </cell>
        </row>
        <row r="9">
          <cell r="D9">
            <v>7.5357720581184881E-2</v>
          </cell>
        </row>
        <row r="10">
          <cell r="C10" t="str">
            <v>Input your data here:</v>
          </cell>
          <cell r="AW10" t="str">
            <v>.</v>
          </cell>
        </row>
        <row r="11">
          <cell r="C11">
            <v>2008</v>
          </cell>
          <cell r="D11">
            <v>8.8655250032498384E-2</v>
          </cell>
        </row>
        <row r="12">
          <cell r="C12" t="str">
            <v>H109</v>
          </cell>
          <cell r="D12">
            <v>7.6590758725193539E-2</v>
          </cell>
          <cell r="AW12" t="str">
            <v>.</v>
          </cell>
        </row>
        <row r="13">
          <cell r="C13" t="str">
            <v>H209</v>
          </cell>
          <cell r="D13">
            <v>6.0827152985862734E-2</v>
          </cell>
          <cell r="AW13" t="str">
            <v>.</v>
          </cell>
        </row>
        <row r="14">
          <cell r="C14" t="str">
            <v>2010e</v>
          </cell>
          <cell r="D14">
            <v>4.6513096416965265E-2</v>
          </cell>
          <cell r="AW14" t="str">
            <v>.</v>
          </cell>
        </row>
        <row r="15">
          <cell r="C15" t="str">
            <v>2011e</v>
          </cell>
          <cell r="D15">
            <v>4.4756817192740279E-2</v>
          </cell>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 refreshError="1">
        <row r="1">
          <cell r="N1" t="str">
            <v>SmartCharts</v>
          </cell>
          <cell r="AW1" t="str">
            <v>.</v>
          </cell>
        </row>
        <row r="2">
          <cell r="AW2" t="str">
            <v>.</v>
          </cell>
        </row>
        <row r="3">
          <cell r="AW3" t="str">
            <v>.</v>
          </cell>
        </row>
        <row r="4">
          <cell r="AW4" t="str">
            <v>.</v>
          </cell>
        </row>
        <row r="5">
          <cell r="C5" t="str">
            <v>Define value axis here:</v>
          </cell>
        </row>
        <row r="6">
          <cell r="C6" t="str">
            <v>UK Hair Care Market Share ($) - 2008</v>
          </cell>
        </row>
        <row r="9">
          <cell r="D9">
            <v>0.37500000000000011</v>
          </cell>
        </row>
        <row r="10">
          <cell r="C10" t="str">
            <v>Input your data here:</v>
          </cell>
          <cell r="AW10" t="str">
            <v>.</v>
          </cell>
        </row>
        <row r="11">
          <cell r="C11" t="str">
            <v>Pantene Pro-V</v>
          </cell>
          <cell r="D11">
            <v>7.2999999999999995E-2</v>
          </cell>
          <cell r="AW11" t="str">
            <v>.</v>
          </cell>
        </row>
        <row r="12">
          <cell r="C12" t="str">
            <v>John Frieda</v>
          </cell>
          <cell r="D12">
            <v>5.4000000000000006E-2</v>
          </cell>
          <cell r="AW12" t="str">
            <v>.</v>
          </cell>
        </row>
        <row r="13">
          <cell r="C13" t="str">
            <v>Alberto VO5</v>
          </cell>
          <cell r="D13">
            <v>4.2000000000000003E-2</v>
          </cell>
          <cell r="AW13" t="str">
            <v>.</v>
          </cell>
        </row>
        <row r="14">
          <cell r="C14" t="str">
            <v>Elsève/Elvive</v>
          </cell>
          <cell r="D14">
            <v>3.7000000000000005E-2</v>
          </cell>
          <cell r="AW14" t="str">
            <v>.</v>
          </cell>
        </row>
        <row r="15">
          <cell r="C15" t="str">
            <v>Clairol Herbal Essences</v>
          </cell>
          <cell r="D15">
            <v>3.6000000000000004E-2</v>
          </cell>
          <cell r="AW15" t="str">
            <v>.</v>
          </cell>
        </row>
        <row r="16">
          <cell r="C16" t="str">
            <v>Head &amp; Shoulders</v>
          </cell>
          <cell r="D16">
            <v>3.6000000000000004E-2</v>
          </cell>
          <cell r="AW16" t="str">
            <v>.</v>
          </cell>
        </row>
        <row r="17">
          <cell r="C17" t="str">
            <v>TRESemmé</v>
          </cell>
          <cell r="D17">
            <v>3.2000000000000001E-2</v>
          </cell>
          <cell r="AW17" t="str">
            <v>.</v>
          </cell>
        </row>
        <row r="18">
          <cell r="C18" t="str">
            <v>Sunsilk</v>
          </cell>
          <cell r="D18">
            <v>2.6000000000000002E-2</v>
          </cell>
          <cell r="AW18" t="str">
            <v>.</v>
          </cell>
        </row>
        <row r="19">
          <cell r="C19" t="str">
            <v>Garnier Fructis</v>
          </cell>
          <cell r="D19">
            <v>0.02</v>
          </cell>
          <cell r="AW19" t="str">
            <v>.</v>
          </cell>
        </row>
        <row r="20">
          <cell r="C20" t="str">
            <v>Clairol Nice 'n' Easy</v>
          </cell>
          <cell r="D20">
            <v>1.9E-2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4" refreshError="1">
        <row r="1">
          <cell r="N1" t="str">
            <v>SmartCharts</v>
          </cell>
          <cell r="AW1" t="str">
            <v>.</v>
          </cell>
        </row>
        <row r="2">
          <cell r="AW2" t="str">
            <v>.</v>
          </cell>
        </row>
        <row r="3">
          <cell r="AW3" t="str">
            <v>.</v>
          </cell>
        </row>
        <row r="4">
          <cell r="AW4" t="str">
            <v>.</v>
          </cell>
        </row>
        <row r="5">
          <cell r="C5" t="str">
            <v>Define value axis here:</v>
          </cell>
        </row>
        <row r="6">
          <cell r="C6" t="str">
            <v>US Hair Care Market Share ($) - 2008</v>
          </cell>
        </row>
        <row r="9">
          <cell r="D9">
            <v>0.40500000000000003</v>
          </cell>
        </row>
        <row r="10">
          <cell r="C10" t="str">
            <v>Input your data here:</v>
          </cell>
          <cell r="AW10" t="str">
            <v>.</v>
          </cell>
        </row>
        <row r="11">
          <cell r="C11" t="str">
            <v>Pantene Pro-V</v>
          </cell>
          <cell r="D11">
            <v>8.900000000000001E-2</v>
          </cell>
          <cell r="AW11" t="str">
            <v>.</v>
          </cell>
        </row>
        <row r="12">
          <cell r="C12" t="str">
            <v>Paul Mitchell</v>
          </cell>
          <cell r="D12">
            <v>4.5999999999999999E-2</v>
          </cell>
          <cell r="AW12" t="str">
            <v>.</v>
          </cell>
        </row>
        <row r="13">
          <cell r="C13" t="str">
            <v>Matrix</v>
          </cell>
          <cell r="D13">
            <v>4.4000000000000004E-2</v>
          </cell>
          <cell r="AW13" t="str">
            <v>.</v>
          </cell>
        </row>
        <row r="14">
          <cell r="C14" t="str">
            <v>Garnier Fructis</v>
          </cell>
          <cell r="D14">
            <v>0.04</v>
          </cell>
          <cell r="AW14" t="str">
            <v>.</v>
          </cell>
        </row>
        <row r="15">
          <cell r="C15" t="str">
            <v>Head &amp; Shoulders</v>
          </cell>
          <cell r="D15">
            <v>3.7999999999999999E-2</v>
          </cell>
          <cell r="AW15" t="str">
            <v>.</v>
          </cell>
        </row>
        <row r="16">
          <cell r="C16" t="str">
            <v>Suave</v>
          </cell>
          <cell r="D16">
            <v>3.7999999999999999E-2</v>
          </cell>
          <cell r="AW16" t="str">
            <v>.</v>
          </cell>
        </row>
        <row r="17">
          <cell r="C17" t="str">
            <v>Clairol Herbal Essences</v>
          </cell>
          <cell r="D17">
            <v>3.2000000000000001E-2</v>
          </cell>
          <cell r="AW17" t="str">
            <v>.</v>
          </cell>
        </row>
        <row r="18">
          <cell r="C18" t="str">
            <v>TRESemmé</v>
          </cell>
          <cell r="D18">
            <v>2.7000000000000003E-2</v>
          </cell>
          <cell r="AW18" t="str">
            <v>.</v>
          </cell>
        </row>
        <row r="19">
          <cell r="C19" t="str">
            <v>Redken</v>
          </cell>
          <cell r="D19">
            <v>2.6000000000000002E-2</v>
          </cell>
          <cell r="AW19" t="str">
            <v>.</v>
          </cell>
        </row>
        <row r="20">
          <cell r="C20" t="str">
            <v>Aveda</v>
          </cell>
          <cell r="D20">
            <v>2.5000000000000001E-2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5"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Organic Sales Growth</v>
          </cell>
          <cell r="AD8">
            <v>0</v>
          </cell>
        </row>
        <row r="10">
          <cell r="C10" t="str">
            <v>Input your data here:</v>
          </cell>
          <cell r="BC10" t="str">
            <v>.</v>
          </cell>
        </row>
        <row r="11">
          <cell r="D11" t="str">
            <v>Organic Sales Growth</v>
          </cell>
          <cell r="E11" t="str">
            <v>Two-Year Average Organic Sales Growth</v>
          </cell>
          <cell r="BC11" t="str">
            <v>.</v>
          </cell>
        </row>
        <row r="12">
          <cell r="C12" t="str">
            <v>3Q08</v>
          </cell>
          <cell r="D12">
            <v>0.11276086568578593</v>
          </cell>
          <cell r="E12">
            <v>9.7880432842892967E-2</v>
          </cell>
        </row>
        <row r="13">
          <cell r="C13" t="str">
            <v>4Q08</v>
          </cell>
          <cell r="D13">
            <v>8.4029631627084642E-2</v>
          </cell>
          <cell r="E13">
            <v>0.10501481581354233</v>
          </cell>
        </row>
        <row r="14">
          <cell r="C14" t="str">
            <v>1Q09</v>
          </cell>
          <cell r="D14">
            <v>9.5110039133183888E-2</v>
          </cell>
          <cell r="E14">
            <v>0.10449780659141709</v>
          </cell>
          <cell r="BC14" t="str">
            <v>.</v>
          </cell>
        </row>
        <row r="15">
          <cell r="C15" t="str">
            <v>2Q09</v>
          </cell>
          <cell r="D15">
            <v>6.2582578877919792E-2</v>
          </cell>
          <cell r="E15">
            <v>4.8683710858969977E-2</v>
          </cell>
          <cell r="BC15" t="str">
            <v>.</v>
          </cell>
        </row>
        <row r="16">
          <cell r="C16" t="str">
            <v>3Q09</v>
          </cell>
          <cell r="D16">
            <v>1.9580360250251401E-2</v>
          </cell>
          <cell r="E16">
            <v>6.6170612968018669E-2</v>
          </cell>
          <cell r="BC16" t="str">
            <v>.</v>
          </cell>
        </row>
        <row r="17">
          <cell r="C17" t="str">
            <v>4Q09</v>
          </cell>
          <cell r="D17">
            <v>2.693775438032895E-2</v>
          </cell>
          <cell r="E17">
            <v>5.5483693003706799E-2</v>
          </cell>
          <cell r="BC17" t="str">
            <v>.</v>
          </cell>
        </row>
        <row r="18">
          <cell r="C18" t="str">
            <v>1Q10</v>
          </cell>
          <cell r="D18">
            <v>-2.8961494640541985E-4</v>
          </cell>
          <cell r="E18">
            <v>4.7410212093389234E-2</v>
          </cell>
          <cell r="BC18" t="str">
            <v>.</v>
          </cell>
        </row>
        <row r="19">
          <cell r="C19" t="str">
            <v>2Q10</v>
          </cell>
          <cell r="D19">
            <v>1.154062939256293E-2</v>
          </cell>
          <cell r="E19">
            <v>3.7061604135241358E-2</v>
          </cell>
          <cell r="BC19" t="str">
            <v>.</v>
          </cell>
        </row>
        <row r="20">
          <cell r="C20" t="str">
            <v>3Q10</v>
          </cell>
          <cell r="D20">
            <v>0.10658442991499424</v>
          </cell>
          <cell r="E20">
            <v>6.3082395082622825E-2</v>
          </cell>
          <cell r="BC20" t="str">
            <v>.</v>
          </cell>
        </row>
        <row r="21">
          <cell r="E21">
            <v>332.13756903155951</v>
          </cell>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G43" t="str">
            <v>Do not change the width of the exhibit or font sizes (they are optimized for export to Word).</v>
          </cell>
          <cell r="BC43" t="str">
            <v>.</v>
          </cell>
        </row>
        <row r="44">
          <cell r="G44" t="str">
            <v>Do not change the width of the exhibit or font sizes (they are optimized for export to Word).</v>
          </cell>
          <cell r="BC44" t="str">
            <v>.</v>
          </cell>
        </row>
        <row r="45">
          <cell r="G45" t="str">
            <v>Do not delete any rows or columns (some gray cells are used for calculations).</v>
          </cell>
          <cell r="BC45" t="str">
            <v>.</v>
          </cell>
        </row>
        <row r="46">
          <cell r="G46" t="str">
            <v>Do not delete any rows or columns (some gray cells are used for calculations).</v>
          </cell>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row r="999">
          <cell r="A999" t="str">
            <v>.</v>
          </cell>
          <cell r="B999" t="str">
            <v>.</v>
          </cell>
          <cell r="C999" t="str">
            <v>.</v>
          </cell>
          <cell r="D999" t="str">
            <v>.</v>
          </cell>
          <cell r="E999" t="str">
            <v>.</v>
          </cell>
          <cell r="F999" t="str">
            <v>.</v>
          </cell>
          <cell r="Q999" t="str">
            <v>.</v>
          </cell>
          <cell r="R999" t="str">
            <v>.</v>
          </cell>
          <cell r="S999" t="str">
            <v>.</v>
          </cell>
          <cell r="T999" t="str">
            <v>.</v>
          </cell>
          <cell r="U999" t="str">
            <v>.</v>
          </cell>
          <cell r="V999" t="str">
            <v>.</v>
          </cell>
          <cell r="Z999" t="str">
            <v>.</v>
          </cell>
          <cell r="AB999" t="str">
            <v>.</v>
          </cell>
          <cell r="AC999" t="str">
            <v>.</v>
          </cell>
          <cell r="AD999" t="str">
            <v>.</v>
          </cell>
          <cell r="AE999" t="str">
            <v>.</v>
          </cell>
          <cell r="AF999" t="str">
            <v>.</v>
          </cell>
          <cell r="AG999" t="str">
            <v>.</v>
          </cell>
          <cell r="AH999" t="str">
            <v>.</v>
          </cell>
          <cell r="AI999" t="str">
            <v>.</v>
          </cell>
          <cell r="AJ999" t="str">
            <v>.</v>
          </cell>
          <cell r="AK999" t="str">
            <v>.</v>
          </cell>
          <cell r="AL999" t="str">
            <v>.</v>
          </cell>
          <cell r="AM999" t="str">
            <v>.</v>
          </cell>
          <cell r="AN999" t="str">
            <v>.</v>
          </cell>
          <cell r="AO999" t="str">
            <v>.</v>
          </cell>
          <cell r="AP999" t="str">
            <v>.</v>
          </cell>
          <cell r="AQ999" t="str">
            <v>.</v>
          </cell>
          <cell r="AR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row>
        <row r="1000">
          <cell r="A1000" t="str">
            <v>.</v>
          </cell>
          <cell r="B1000" t="str">
            <v>.</v>
          </cell>
          <cell r="C1000" t="str">
            <v>.</v>
          </cell>
          <cell r="D1000" t="str">
            <v>.</v>
          </cell>
          <cell r="E1000" t="str">
            <v>.</v>
          </cell>
          <cell r="F1000" t="str">
            <v>.</v>
          </cell>
          <cell r="Q1000" t="str">
            <v>.</v>
          </cell>
          <cell r="R1000" t="str">
            <v>.</v>
          </cell>
          <cell r="S1000" t="str">
            <v>.</v>
          </cell>
          <cell r="T1000" t="str">
            <v>.</v>
          </cell>
          <cell r="U1000" t="str">
            <v>.</v>
          </cell>
          <cell r="V1000" t="str">
            <v>.</v>
          </cell>
          <cell r="Z1000" t="str">
            <v>.</v>
          </cell>
          <cell r="AB1000" t="str">
            <v>.</v>
          </cell>
          <cell r="AC1000" t="str">
            <v>.</v>
          </cell>
          <cell r="AD1000" t="str">
            <v>.</v>
          </cell>
          <cell r="AE1000" t="str">
            <v>.</v>
          </cell>
          <cell r="AF1000" t="str">
            <v>.</v>
          </cell>
          <cell r="AG1000" t="str">
            <v>.</v>
          </cell>
          <cell r="AH1000" t="str">
            <v>.</v>
          </cell>
          <cell r="AI1000" t="str">
            <v>.</v>
          </cell>
          <cell r="AJ1000" t="str">
            <v>.</v>
          </cell>
          <cell r="AK1000" t="str">
            <v>.</v>
          </cell>
          <cell r="AL1000" t="str">
            <v>.</v>
          </cell>
          <cell r="AM1000" t="str">
            <v>.</v>
          </cell>
          <cell r="AN1000" t="str">
            <v>.</v>
          </cell>
          <cell r="AO1000" t="str">
            <v>.</v>
          </cell>
          <cell r="AP1000" t="str">
            <v>.</v>
          </cell>
          <cell r="AQ1000" t="str">
            <v>.</v>
          </cell>
          <cell r="AR1000" t="str">
            <v>.</v>
          </cell>
          <cell r="AS1000" t="str">
            <v>.</v>
          </cell>
          <cell r="AT1000" t="str">
            <v>.</v>
          </cell>
          <cell r="AU1000" t="str">
            <v>.</v>
          </cell>
          <cell r="AV1000" t="str">
            <v>.</v>
          </cell>
          <cell r="AW1000" t="str">
            <v>.</v>
          </cell>
          <cell r="AX1000" t="str">
            <v>.</v>
          </cell>
          <cell r="AY1000" t="str">
            <v>.</v>
          </cell>
          <cell r="AZ1000" t="str">
            <v>.</v>
          </cell>
          <cell r="BA1000" t="str">
            <v>.</v>
          </cell>
          <cell r="BB1000" t="str">
            <v>.</v>
          </cell>
          <cell r="BC1000" t="str">
            <v>.</v>
          </cell>
        </row>
      </sheetData>
      <sheetData sheetId="6" refreshError="1">
        <row r="1">
          <cell r="N1" t="str">
            <v>SmartCharts</v>
          </cell>
          <cell r="AW1" t="str">
            <v>.</v>
          </cell>
        </row>
        <row r="2">
          <cell r="AW2" t="str">
            <v>.</v>
          </cell>
        </row>
        <row r="3">
          <cell r="AW3" t="str">
            <v>.</v>
          </cell>
        </row>
        <row r="4">
          <cell r="AW4" t="str">
            <v>.</v>
          </cell>
        </row>
        <row r="5">
          <cell r="C5" t="str">
            <v>Define value axis here:</v>
          </cell>
        </row>
        <row r="6">
          <cell r="C6" t="str">
            <v>Two-Year Average YoY Organic Sales Growth</v>
          </cell>
        </row>
        <row r="9">
          <cell r="D9">
            <v>7.5020183453133868E-2</v>
          </cell>
        </row>
        <row r="10">
          <cell r="C10" t="str">
            <v>Input your data here:</v>
          </cell>
          <cell r="AW10" t="str">
            <v>.</v>
          </cell>
        </row>
        <row r="11">
          <cell r="C11" t="str">
            <v>3Q08</v>
          </cell>
          <cell r="D11">
            <v>9.7880432842892967E-2</v>
          </cell>
        </row>
        <row r="12">
          <cell r="C12" t="str">
            <v>4Q08</v>
          </cell>
          <cell r="D12">
            <v>0.10501481581354233</v>
          </cell>
          <cell r="AW12" t="str">
            <v>.</v>
          </cell>
        </row>
        <row r="13">
          <cell r="C13" t="str">
            <v>1Q09</v>
          </cell>
          <cell r="D13">
            <v>0.10449780659141709</v>
          </cell>
          <cell r="AW13" t="str">
            <v>.</v>
          </cell>
        </row>
        <row r="14">
          <cell r="C14" t="str">
            <v>2Q09</v>
          </cell>
          <cell r="D14">
            <v>4.8683710858969977E-2</v>
          </cell>
          <cell r="AW14" t="str">
            <v>.</v>
          </cell>
        </row>
        <row r="15">
          <cell r="C15" t="str">
            <v>3Q09</v>
          </cell>
          <cell r="D15">
            <v>6.6170612968018669E-2</v>
          </cell>
          <cell r="AW15" t="str">
            <v>.</v>
          </cell>
        </row>
        <row r="16">
          <cell r="C16" t="str">
            <v>4Q09</v>
          </cell>
          <cell r="D16">
            <v>5.5483693003706799E-2</v>
          </cell>
          <cell r="AW16" t="str">
            <v>.</v>
          </cell>
        </row>
        <row r="17">
          <cell r="C17" t="str">
            <v>1Q10</v>
          </cell>
          <cell r="D17">
            <v>4.7410212093389234E-2</v>
          </cell>
          <cell r="AW17" t="str">
            <v>.</v>
          </cell>
        </row>
        <row r="18">
          <cell r="C18" t="str">
            <v>2010e</v>
          </cell>
          <cell r="D18">
            <v>4.6513096416965265E-2</v>
          </cell>
          <cell r="AW18" t="str">
            <v>.</v>
          </cell>
        </row>
        <row r="19">
          <cell r="C19" t="str">
            <v>2011e</v>
          </cell>
          <cell r="D19">
            <v>4.4756817192740279E-2</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7" refreshError="1">
        <row r="2">
          <cell r="B2" t="str">
            <v xml:space="preserve">Fiscal Q309 Conference Call (July 27, 2009): </v>
          </cell>
        </row>
        <row r="3">
          <cell r="B3" t="str">
            <v>“Well, we continue to prioritize acquisitions as the number one place we would go to with our cash, and that hasn’t changed. We have been authorized to purchase an additional 5.8 million shares. That’s been the status quo for quite some time. I think as y</v>
          </cell>
        </row>
        <row r="4">
          <cell r="B4" t="str">
            <v xml:space="preserve">MS Household Products &amp; Personal Care CEO Conference Call Series (August 25, 2009): </v>
          </cell>
        </row>
        <row r="5">
          <cell r="B5" t="str">
            <v>"(We are) more focused on acquisitions than share repurchases, (we are) not considering a one-time dividend type move, but we have the flexibility...to make smart acquisitions and repurchase shares over time, so you should expect in your thinking and mode</v>
          </cell>
        </row>
      </sheetData>
      <sheetData sheetId="8" refreshError="1">
        <row r="2">
          <cell r="I2" t="str">
            <v>Deal Multiple</v>
          </cell>
        </row>
        <row r="3">
          <cell r="B3" t="str">
            <v>Date</v>
          </cell>
          <cell r="C3" t="str">
            <v>Acquirer</v>
          </cell>
          <cell r="D3" t="str">
            <v>Acquiree</v>
          </cell>
          <cell r="E3" t="str">
            <v>Target</v>
          </cell>
          <cell r="F3" t="str">
            <v>Ccy</v>
          </cell>
          <cell r="G3" t="str">
            <v>Value m</v>
          </cell>
          <cell r="I3" t="str">
            <v>Sales</v>
          </cell>
          <cell r="J3" t="str">
            <v>EBITDA</v>
          </cell>
          <cell r="K3" t="str">
            <v>EBIT x</v>
          </cell>
          <cell r="L3" t="str">
            <v>Comment</v>
          </cell>
        </row>
        <row r="4">
          <cell r="B4">
            <v>40193</v>
          </cell>
          <cell r="C4" t="str">
            <v>Shiseido</v>
          </cell>
          <cell r="D4" t="str">
            <v>Bare Escentuals</v>
          </cell>
          <cell r="E4" t="str">
            <v xml:space="preserve">S.C. Johnson* </v>
          </cell>
          <cell r="F4" t="str">
            <v>US$</v>
          </cell>
          <cell r="G4">
            <v>275</v>
          </cell>
          <cell r="I4">
            <v>3.1</v>
          </cell>
          <cell r="J4">
            <v>9.6</v>
          </cell>
          <cell r="L4" t="str">
            <v>Men (Edge) and Women's (skintimate) shaving brands</v>
          </cell>
        </row>
        <row r="5">
          <cell r="B5">
            <v>40168</v>
          </cell>
          <cell r="C5" t="str">
            <v>Sanofi-Aventis</v>
          </cell>
          <cell r="D5" t="str">
            <v>Chattem</v>
          </cell>
          <cell r="E5" t="str">
            <v>Playtex</v>
          </cell>
          <cell r="F5" t="str">
            <v>US$</v>
          </cell>
          <cell r="G5">
            <v>1900</v>
          </cell>
          <cell r="I5">
            <v>4.7</v>
          </cell>
          <cell r="J5">
            <v>12.5</v>
          </cell>
          <cell r="L5" t="str">
            <v>Skin care, feminine care, infant care</v>
          </cell>
        </row>
        <row r="6">
          <cell r="B6">
            <v>40161</v>
          </cell>
          <cell r="C6" t="str">
            <v>Alberto-Culver</v>
          </cell>
          <cell r="D6" t="str">
            <v>Simple Health &amp; Beauty</v>
          </cell>
          <cell r="E6" t="str">
            <v>Pfizer/J&amp;J OTC</v>
          </cell>
          <cell r="F6" t="str">
            <v>US$</v>
          </cell>
          <cell r="G6">
            <v>410</v>
          </cell>
          <cell r="I6">
            <v>3.7</v>
          </cell>
          <cell r="J6">
            <v>11</v>
          </cell>
          <cell r="L6" t="str">
            <v>Act, Unisom, Cortizone, Balmex, Kaopectate</v>
          </cell>
        </row>
        <row r="7">
          <cell r="B7">
            <v>39944</v>
          </cell>
          <cell r="C7" t="str">
            <v>Energizer</v>
          </cell>
          <cell r="D7" t="str">
            <v>Edge, Skintimate</v>
          </cell>
          <cell r="E7" t="str">
            <v xml:space="preserve">S.C. Johnson* </v>
          </cell>
          <cell r="F7" t="str">
            <v>US$</v>
          </cell>
          <cell r="G7">
            <v>275</v>
          </cell>
          <cell r="I7">
            <v>1.4864864864864864</v>
          </cell>
          <cell r="J7" t="str">
            <v>-</v>
          </cell>
          <cell r="L7" t="str">
            <v>Men (Edge) and Women's (skintimate) shaving brands</v>
          </cell>
        </row>
        <row r="8">
          <cell r="B8">
            <v>39356</v>
          </cell>
          <cell r="C8" t="str">
            <v>Energizer</v>
          </cell>
          <cell r="D8" t="str">
            <v>Playtex</v>
          </cell>
          <cell r="E8" t="str">
            <v>Playtex</v>
          </cell>
          <cell r="F8" t="str">
            <v>US$</v>
          </cell>
          <cell r="G8">
            <v>1900</v>
          </cell>
          <cell r="I8">
            <v>2.4</v>
          </cell>
          <cell r="J8">
            <v>11.9</v>
          </cell>
          <cell r="L8" t="str">
            <v>Skin care, feminine care, infant care</v>
          </cell>
        </row>
        <row r="9">
          <cell r="B9" t="str">
            <v>Dec-06</v>
          </cell>
          <cell r="C9" t="str">
            <v>Chattem</v>
          </cell>
          <cell r="D9" t="str">
            <v>Pfizer/J&amp;J OTC</v>
          </cell>
          <cell r="E9" t="str">
            <v>Pfizer/J&amp;J OTC</v>
          </cell>
          <cell r="F9" t="str">
            <v>US$</v>
          </cell>
          <cell r="G9">
            <v>410</v>
          </cell>
          <cell r="I9">
            <v>3.6</v>
          </cell>
          <cell r="J9">
            <v>9.4</v>
          </cell>
          <cell r="K9">
            <v>17.899999999999999</v>
          </cell>
          <cell r="L9" t="str">
            <v>Act, Unisom, Cortizone, Balmex, Kaopectate</v>
          </cell>
        </row>
        <row r="10">
          <cell r="B10" t="str">
            <v>Jun-06</v>
          </cell>
          <cell r="C10" t="str">
            <v>J&amp;J</v>
          </cell>
          <cell r="D10" t="str">
            <v>Pfizer OTC</v>
          </cell>
          <cell r="E10" t="str">
            <v>Pfizer OTC</v>
          </cell>
          <cell r="F10" t="str">
            <v>US$</v>
          </cell>
          <cell r="G10">
            <v>16600</v>
          </cell>
          <cell r="I10">
            <v>4.2</v>
          </cell>
          <cell r="J10" t="str">
            <v>-</v>
          </cell>
          <cell r="L10" t="str">
            <v>Personal care and OTC products (Listerine)</v>
          </cell>
        </row>
        <row r="11">
          <cell r="B11" t="str">
            <v>Mar-06</v>
          </cell>
          <cell r="C11" t="str">
            <v>Colgate</v>
          </cell>
          <cell r="D11" t="str">
            <v xml:space="preserve">Tom's of Maine </v>
          </cell>
          <cell r="E11" t="str">
            <v xml:space="preserve">Tom's of Maine </v>
          </cell>
          <cell r="F11" t="str">
            <v>US$</v>
          </cell>
          <cell r="G11">
            <v>100</v>
          </cell>
          <cell r="I11">
            <v>2</v>
          </cell>
          <cell r="J11" t="str">
            <v>-</v>
          </cell>
          <cell r="K11">
            <v>19.100000000000001</v>
          </cell>
          <cell r="L11" t="str">
            <v>Manufacturer of natural toothpaste, mouthwash &amp; deodorant</v>
          </cell>
        </row>
        <row r="12">
          <cell r="B12" t="str">
            <v>Mar-06</v>
          </cell>
          <cell r="C12" t="str">
            <v>L'Oreal</v>
          </cell>
          <cell r="D12" t="str">
            <v>Body Shop Intl</v>
          </cell>
          <cell r="E12" t="str">
            <v>Body Shop Intl</v>
          </cell>
          <cell r="F12" t="str">
            <v>€</v>
          </cell>
          <cell r="G12">
            <v>1236</v>
          </cell>
          <cell r="I12">
            <v>1.5</v>
          </cell>
          <cell r="J12">
            <v>11.6</v>
          </cell>
          <cell r="K12">
            <v>17.899999999999999</v>
          </cell>
          <cell r="L12" t="str">
            <v>Retailer with natural-based products</v>
          </cell>
        </row>
        <row r="13">
          <cell r="B13" t="str">
            <v>Dec-05</v>
          </cell>
          <cell r="C13" t="str">
            <v>Kao</v>
          </cell>
          <cell r="D13" t="str">
            <v>Kanebo Cosmetics Inc</v>
          </cell>
          <cell r="E13" t="str">
            <v>Kanebo Cosmetics Inc</v>
          </cell>
          <cell r="G13">
            <v>3581</v>
          </cell>
          <cell r="I13">
            <v>2.1</v>
          </cell>
          <cell r="J13" t="str">
            <v>-</v>
          </cell>
          <cell r="K13" t="str">
            <v>n/a</v>
          </cell>
          <cell r="L13" t="str">
            <v>Main comsmetics and skin care manufacturer in Japan</v>
          </cell>
        </row>
        <row r="14">
          <cell r="B14" t="str">
            <v>Oct-05</v>
          </cell>
          <cell r="C14" t="str">
            <v>Reckitt Benckiser</v>
          </cell>
          <cell r="D14" t="str">
            <v>BHI</v>
          </cell>
          <cell r="E14" t="str">
            <v>BHI</v>
          </cell>
          <cell r="F14" t="str">
            <v>£</v>
          </cell>
          <cell r="G14">
            <v>1926</v>
          </cell>
          <cell r="I14">
            <v>3.3</v>
          </cell>
          <cell r="J14">
            <v>16</v>
          </cell>
          <cell r="K14">
            <v>19.100000000000001</v>
          </cell>
          <cell r="L14" t="str">
            <v>OTC portfolio (Neurofen, Strepsils, Clearasil)</v>
          </cell>
        </row>
        <row r="15">
          <cell r="B15" t="str">
            <v>Jul-05</v>
          </cell>
          <cell r="C15" t="str">
            <v>Kao</v>
          </cell>
          <cell r="D15" t="str">
            <v>Molton Brown Ltd</v>
          </cell>
          <cell r="E15" t="str">
            <v>Molton Brown Ltd</v>
          </cell>
          <cell r="F15" t="str">
            <v>£</v>
          </cell>
          <cell r="G15">
            <v>170</v>
          </cell>
          <cell r="I15">
            <v>3.5</v>
          </cell>
          <cell r="J15">
            <v>17.600000000000001</v>
          </cell>
          <cell r="K15">
            <v>298.5</v>
          </cell>
          <cell r="L15" t="str">
            <v>Manufacturing, wholesaling &amp; retailing luxury lifestyle products</v>
          </cell>
        </row>
        <row r="16">
          <cell r="B16" t="str">
            <v>May-05</v>
          </cell>
          <cell r="C16" t="str">
            <v>Loreal</v>
          </cell>
          <cell r="D16" t="str">
            <v>SkinCeuticals Inc</v>
          </cell>
          <cell r="E16" t="str">
            <v>SkinCeuticals Inc</v>
          </cell>
          <cell r="F16" t="str">
            <v>US$</v>
          </cell>
          <cell r="G16">
            <v>150</v>
          </cell>
          <cell r="I16">
            <v>4.3</v>
          </cell>
          <cell r="J16" t="str">
            <v>-</v>
          </cell>
          <cell r="K16">
            <v>16</v>
          </cell>
          <cell r="L16" t="str">
            <v>Specialist skin care brand</v>
          </cell>
        </row>
        <row r="17">
          <cell r="B17" t="str">
            <v>Jan-05</v>
          </cell>
          <cell r="C17" t="str">
            <v>P &amp; G</v>
          </cell>
          <cell r="D17" t="str">
            <v>Gillette</v>
          </cell>
          <cell r="E17" t="str">
            <v>Gillette</v>
          </cell>
          <cell r="F17" t="str">
            <v>US$</v>
          </cell>
          <cell r="G17">
            <v>57602</v>
          </cell>
          <cell r="I17">
            <v>5.8</v>
          </cell>
          <cell r="J17">
            <v>19.2</v>
          </cell>
          <cell r="K17">
            <v>23.4</v>
          </cell>
          <cell r="L17" t="str">
            <v>Personal Care, Shaving Products and Oral</v>
          </cell>
        </row>
        <row r="18">
          <cell r="B18" t="str">
            <v>Jul-04</v>
          </cell>
          <cell r="C18" t="str">
            <v>Kelso</v>
          </cell>
          <cell r="D18" t="str">
            <v>Del Labs</v>
          </cell>
          <cell r="E18" t="str">
            <v>Del Labs</v>
          </cell>
          <cell r="F18" t="str">
            <v>US$</v>
          </cell>
          <cell r="G18">
            <v>465</v>
          </cell>
          <cell r="I18">
            <v>1.2</v>
          </cell>
          <cell r="J18">
            <v>12.4</v>
          </cell>
          <cell r="K18">
            <v>16</v>
          </cell>
          <cell r="L18" t="str">
            <v>Cosmetic &amp; OTC pharmaceuticals</v>
          </cell>
        </row>
        <row r="19">
          <cell r="B19" t="str">
            <v>Jan-04</v>
          </cell>
          <cell r="C19" t="str">
            <v>L’Oréal</v>
          </cell>
          <cell r="D19" t="str">
            <v>Mininurse/YueSai</v>
          </cell>
          <cell r="E19" t="str">
            <v>Mininurse/YueSai</v>
          </cell>
          <cell r="F19" t="str">
            <v>€</v>
          </cell>
          <cell r="G19">
            <v>465</v>
          </cell>
          <cell r="I19">
            <v>6</v>
          </cell>
          <cell r="J19" t="str">
            <v>-</v>
          </cell>
          <cell r="K19">
            <v>40</v>
          </cell>
          <cell r="L19" t="str">
            <v>China make-up / skincare</v>
          </cell>
        </row>
        <row r="20">
          <cell r="B20" t="str">
            <v xml:space="preserve">  Median Average</v>
          </cell>
          <cell r="I20">
            <v>3.4</v>
          </cell>
          <cell r="J20">
            <v>12.15</v>
          </cell>
        </row>
        <row r="21">
          <cell r="B21" t="str">
            <v>(Edge and Skintimate brands only)</v>
          </cell>
        </row>
        <row r="22">
          <cell r="M22">
            <v>3.3054054054054052</v>
          </cell>
          <cell r="N22">
            <v>13.12</v>
          </cell>
        </row>
        <row r="23">
          <cell r="I23" t="str">
            <v>Deal Multiple</v>
          </cell>
        </row>
        <row r="24">
          <cell r="B24" t="str">
            <v>Date</v>
          </cell>
          <cell r="C24" t="str">
            <v>Acquirer</v>
          </cell>
          <cell r="D24" t="str">
            <v>Acquiree</v>
          </cell>
          <cell r="E24" t="str">
            <v>Target</v>
          </cell>
          <cell r="F24" t="str">
            <v>Ccy</v>
          </cell>
          <cell r="G24" t="str">
            <v>Value m</v>
          </cell>
          <cell r="I24" t="str">
            <v>Sales</v>
          </cell>
          <cell r="J24" t="str">
            <v>EBITDA</v>
          </cell>
        </row>
        <row r="25">
          <cell r="B25">
            <v>40193</v>
          </cell>
          <cell r="C25" t="str">
            <v>Shiseido</v>
          </cell>
          <cell r="D25" t="str">
            <v>Bare Escentuals</v>
          </cell>
          <cell r="I25">
            <v>3.1</v>
          </cell>
          <cell r="J25">
            <v>9.6</v>
          </cell>
        </row>
        <row r="26">
          <cell r="B26">
            <v>40161</v>
          </cell>
          <cell r="C26" t="str">
            <v>Alberto-Culver</v>
          </cell>
          <cell r="D26" t="str">
            <v>Simple Health &amp; Beauty</v>
          </cell>
          <cell r="I26">
            <v>3.7</v>
          </cell>
          <cell r="J26">
            <v>11</v>
          </cell>
        </row>
        <row r="27">
          <cell r="B27">
            <v>39944</v>
          </cell>
          <cell r="C27" t="str">
            <v>Energizer</v>
          </cell>
          <cell r="D27" t="str">
            <v>Edge, Skintimate</v>
          </cell>
          <cell r="E27" t="str">
            <v xml:space="preserve">S.C. Johnson* </v>
          </cell>
          <cell r="F27" t="str">
            <v>US$</v>
          </cell>
          <cell r="G27">
            <v>275</v>
          </cell>
          <cell r="I27">
            <v>1.4864864864864864</v>
          </cell>
          <cell r="J27" t="str">
            <v>-</v>
          </cell>
        </row>
        <row r="28">
          <cell r="B28">
            <v>39356</v>
          </cell>
          <cell r="C28" t="str">
            <v>Energizer</v>
          </cell>
          <cell r="D28" t="str">
            <v>Playtex</v>
          </cell>
          <cell r="E28" t="str">
            <v>Playtex</v>
          </cell>
          <cell r="F28" t="str">
            <v>US$</v>
          </cell>
          <cell r="G28">
            <v>1900</v>
          </cell>
          <cell r="I28">
            <v>2.4</v>
          </cell>
          <cell r="J28">
            <v>11.9</v>
          </cell>
        </row>
        <row r="29">
          <cell r="B29" t="str">
            <v>Dec-06</v>
          </cell>
          <cell r="C29" t="str">
            <v>Chattem</v>
          </cell>
          <cell r="D29" t="str">
            <v>Pfizer/J&amp;J OTC</v>
          </cell>
          <cell r="E29" t="str">
            <v>Pfizer/J&amp;J OTC</v>
          </cell>
          <cell r="F29" t="str">
            <v>US$</v>
          </cell>
          <cell r="G29">
            <v>410</v>
          </cell>
          <cell r="I29">
            <v>3.6</v>
          </cell>
          <cell r="J29">
            <v>9.4</v>
          </cell>
        </row>
        <row r="30">
          <cell r="B30" t="str">
            <v>Jun-06</v>
          </cell>
          <cell r="C30" t="str">
            <v>J&amp;J</v>
          </cell>
          <cell r="D30" t="str">
            <v>Pfizer OTC</v>
          </cell>
          <cell r="E30" t="str">
            <v>Pfizer OTC</v>
          </cell>
          <cell r="F30" t="str">
            <v>US$</v>
          </cell>
          <cell r="G30">
            <v>16600</v>
          </cell>
          <cell r="I30">
            <v>4.2</v>
          </cell>
          <cell r="J30" t="str">
            <v>-</v>
          </cell>
        </row>
        <row r="31">
          <cell r="B31" t="str">
            <v>Mar-06</v>
          </cell>
          <cell r="C31" t="str">
            <v>Colgate</v>
          </cell>
          <cell r="D31" t="str">
            <v xml:space="preserve">Tom's of Maine </v>
          </cell>
          <cell r="E31" t="str">
            <v xml:space="preserve">Tom's of Maine </v>
          </cell>
          <cell r="F31" t="str">
            <v>US$</v>
          </cell>
          <cell r="G31">
            <v>100</v>
          </cell>
          <cell r="I31">
            <v>2</v>
          </cell>
          <cell r="J31" t="str">
            <v>-</v>
          </cell>
        </row>
        <row r="32">
          <cell r="B32" t="str">
            <v>Mar-06</v>
          </cell>
          <cell r="C32" t="str">
            <v>L'Oreal</v>
          </cell>
          <cell r="D32" t="str">
            <v>Body Shop Intl</v>
          </cell>
          <cell r="E32" t="str">
            <v>Body Shop Intl</v>
          </cell>
          <cell r="F32" t="str">
            <v>€</v>
          </cell>
          <cell r="G32">
            <v>1236</v>
          </cell>
          <cell r="I32">
            <v>1.5</v>
          </cell>
          <cell r="J32">
            <v>11.6</v>
          </cell>
        </row>
        <row r="33">
          <cell r="B33" t="str">
            <v>Dec-05</v>
          </cell>
          <cell r="C33" t="str">
            <v>Kao</v>
          </cell>
          <cell r="D33" t="str">
            <v>Kanebo Cosmetics Inc</v>
          </cell>
          <cell r="E33" t="str">
            <v>Kanebo Cosmetics Inc</v>
          </cell>
          <cell r="G33">
            <v>3581</v>
          </cell>
          <cell r="I33">
            <v>2.1</v>
          </cell>
          <cell r="J33" t="str">
            <v>-</v>
          </cell>
        </row>
        <row r="34">
          <cell r="B34" t="str">
            <v>Oct-05</v>
          </cell>
          <cell r="C34" t="str">
            <v>Reckitt Benckiser</v>
          </cell>
          <cell r="D34" t="str">
            <v>BHI</v>
          </cell>
          <cell r="E34" t="str">
            <v>BHI</v>
          </cell>
          <cell r="F34" t="str">
            <v>£</v>
          </cell>
          <cell r="G34">
            <v>1926</v>
          </cell>
          <cell r="I34">
            <v>3.3</v>
          </cell>
          <cell r="J34">
            <v>16</v>
          </cell>
        </row>
        <row r="35">
          <cell r="B35" t="str">
            <v>Jul-05</v>
          </cell>
          <cell r="C35" t="str">
            <v>Kao</v>
          </cell>
          <cell r="D35" t="str">
            <v>Molton Brown Ltd</v>
          </cell>
          <cell r="E35" t="str">
            <v>Molton Brown Ltd</v>
          </cell>
          <cell r="F35" t="str">
            <v>£</v>
          </cell>
          <cell r="G35">
            <v>170</v>
          </cell>
          <cell r="I35">
            <v>3.5</v>
          </cell>
          <cell r="J35">
            <v>17.600000000000001</v>
          </cell>
        </row>
        <row r="36">
          <cell r="B36" t="str">
            <v>May-05</v>
          </cell>
          <cell r="C36" t="str">
            <v>Loreal</v>
          </cell>
          <cell r="D36" t="str">
            <v>SkinCeuticals Inc</v>
          </cell>
          <cell r="E36" t="str">
            <v>SkinCeuticals Inc</v>
          </cell>
          <cell r="F36" t="str">
            <v>US$</v>
          </cell>
          <cell r="G36">
            <v>150</v>
          </cell>
          <cell r="I36">
            <v>4.3</v>
          </cell>
          <cell r="J36" t="str">
            <v>-</v>
          </cell>
        </row>
        <row r="37">
          <cell r="B37" t="str">
            <v>Jan-05</v>
          </cell>
          <cell r="C37" t="str">
            <v>P &amp; G</v>
          </cell>
          <cell r="D37" t="str">
            <v>Gillette</v>
          </cell>
          <cell r="E37" t="str">
            <v>Gillette</v>
          </cell>
          <cell r="F37" t="str">
            <v>US$</v>
          </cell>
          <cell r="G37">
            <v>57602</v>
          </cell>
          <cell r="I37">
            <v>5.8</v>
          </cell>
          <cell r="J37">
            <v>19.2</v>
          </cell>
        </row>
        <row r="38">
          <cell r="B38" t="str">
            <v>Jul-04</v>
          </cell>
          <cell r="C38" t="str">
            <v>Kelso</v>
          </cell>
          <cell r="D38" t="str">
            <v>Del Labs</v>
          </cell>
          <cell r="E38" t="str">
            <v>Del Labs</v>
          </cell>
          <cell r="F38" t="str">
            <v>US$</v>
          </cell>
          <cell r="G38">
            <v>465</v>
          </cell>
          <cell r="I38">
            <v>1.2</v>
          </cell>
          <cell r="J38">
            <v>12.4</v>
          </cell>
        </row>
        <row r="39">
          <cell r="B39" t="str">
            <v>Jan-04</v>
          </cell>
          <cell r="C39" t="str">
            <v>L’Oréal</v>
          </cell>
          <cell r="D39" t="str">
            <v>Mininurse/YueSai</v>
          </cell>
          <cell r="E39" t="str">
            <v>Mininurse/YueSai</v>
          </cell>
          <cell r="F39" t="str">
            <v>€</v>
          </cell>
          <cell r="G39">
            <v>465</v>
          </cell>
          <cell r="I39">
            <v>6</v>
          </cell>
          <cell r="J39" t="str">
            <v>-</v>
          </cell>
        </row>
        <row r="40">
          <cell r="B40" t="str">
            <v xml:space="preserve">  Median Average</v>
          </cell>
          <cell r="I40">
            <v>3.3</v>
          </cell>
          <cell r="J40">
            <v>11.9</v>
          </cell>
        </row>
        <row r="41">
          <cell r="M41">
            <v>3.2124324324324323</v>
          </cell>
          <cell r="N41">
            <v>13.18888888888889</v>
          </cell>
        </row>
      </sheetData>
      <sheetData sheetId="9" refreshError="1">
        <row r="1">
          <cell r="P1" t="str">
            <v>SmartCharts</v>
          </cell>
          <cell r="BA1" t="str">
            <v>.</v>
          </cell>
        </row>
        <row r="2">
          <cell r="BA2" t="str">
            <v>.</v>
          </cell>
        </row>
        <row r="3">
          <cell r="BA3" t="str">
            <v>.</v>
          </cell>
        </row>
        <row r="4">
          <cell r="BA4" t="str">
            <v>.</v>
          </cell>
        </row>
        <row r="5">
          <cell r="C5" t="str">
            <v>Define value axis here:</v>
          </cell>
        </row>
        <row r="6">
          <cell r="C6" t="str">
            <v>Alberto Culver Est. 5-Year Topline CAGR Ex-Key Brands</v>
          </cell>
        </row>
        <row r="9">
          <cell r="G9" t="str">
            <v xml:space="preserve">More than four series will make this </v>
          </cell>
        </row>
        <row r="10">
          <cell r="C10" t="str">
            <v>Input your data here:</v>
          </cell>
          <cell r="G10" t="str">
            <v>chart cluttered and too difficult to read.</v>
          </cell>
          <cell r="BA10" t="str">
            <v>.</v>
          </cell>
        </row>
        <row r="11">
          <cell r="BA11" t="str">
            <v>.</v>
          </cell>
        </row>
        <row r="12">
          <cell r="D12" t="str">
            <v>Total ACV</v>
          </cell>
          <cell r="E12" t="str">
            <v>Total ACV (ex-Nexxus)</v>
          </cell>
          <cell r="F12" t="str">
            <v>Total ACV (ex-Tresemme)</v>
          </cell>
          <cell r="G12" t="str">
            <v>Total ACV (ex-Nexxus and Tresemme)</v>
          </cell>
        </row>
        <row r="13">
          <cell r="D13">
            <v>6.7602442429305576E-2</v>
          </cell>
          <cell r="E13">
            <v>6.1554918265228631E-2</v>
          </cell>
          <cell r="F13">
            <v>2.8371943483858741E-2</v>
          </cell>
          <cell r="G13">
            <v>2.2324419319781796E-2</v>
          </cell>
        </row>
        <row r="14">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0" refreshError="1">
        <row r="1">
          <cell r="P1" t="str">
            <v>SmartCharts</v>
          </cell>
          <cell r="BA1" t="str">
            <v>.</v>
          </cell>
        </row>
        <row r="2">
          <cell r="BA2" t="str">
            <v>.</v>
          </cell>
        </row>
        <row r="3">
          <cell r="BA3" t="str">
            <v>.</v>
          </cell>
        </row>
        <row r="4">
          <cell r="BA4" t="str">
            <v>.</v>
          </cell>
        </row>
        <row r="5">
          <cell r="C5" t="str">
            <v>Define value axis here:</v>
          </cell>
        </row>
        <row r="6">
          <cell r="C6" t="str">
            <v xml:space="preserve">NTM EPS Accretion (%) From Share Repurchases </v>
          </cell>
        </row>
        <row r="9">
          <cell r="G9" t="str">
            <v xml:space="preserve">More than four series will make this </v>
          </cell>
        </row>
        <row r="10">
          <cell r="C10" t="str">
            <v>Input your data here:</v>
          </cell>
          <cell r="G10" t="str">
            <v>chart cluttered and too difficult to read.</v>
          </cell>
          <cell r="BA10" t="str">
            <v>.</v>
          </cell>
        </row>
        <row r="11">
          <cell r="C11" t="str">
            <v>% of Cash Used</v>
          </cell>
          <cell r="D11" t="str">
            <v>Repurchased Evenly NTM</v>
          </cell>
          <cell r="E11" t="str">
            <v>Dutch Auction*</v>
          </cell>
          <cell r="BA11" t="str">
            <v>.</v>
          </cell>
        </row>
        <row r="12">
          <cell r="C12">
            <v>0.25</v>
          </cell>
          <cell r="D12">
            <v>1.0999999999999999E-2</v>
          </cell>
          <cell r="E12">
            <v>1.6E-2</v>
          </cell>
        </row>
        <row r="13">
          <cell r="C13">
            <v>0.5</v>
          </cell>
          <cell r="D13">
            <v>2.1000000000000001E-2</v>
          </cell>
          <cell r="E13">
            <v>3.2000000000000001E-2</v>
          </cell>
        </row>
        <row r="14">
          <cell r="C14">
            <v>0.75</v>
          </cell>
          <cell r="D14">
            <v>3.2000000000000001E-2</v>
          </cell>
          <cell r="E14">
            <v>0.05</v>
          </cell>
          <cell r="BA14" t="str">
            <v>.</v>
          </cell>
        </row>
        <row r="15">
          <cell r="C15">
            <v>1</v>
          </cell>
          <cell r="D15">
            <v>4.3999999999999997E-2</v>
          </cell>
          <cell r="E15">
            <v>6.8000000000000005E-2</v>
          </cell>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1" refreshError="1">
        <row r="3">
          <cell r="B3" t="str">
            <v>Share Repurchase Analysis</v>
          </cell>
        </row>
        <row r="5">
          <cell r="B5" t="str">
            <v>% of Cash Used</v>
          </cell>
        </row>
        <row r="6">
          <cell r="B6" t="str">
            <v>% of Cash Balance Used for Repurchases</v>
          </cell>
          <cell r="C6">
            <v>0.25</v>
          </cell>
          <cell r="D6">
            <v>0.5</v>
          </cell>
          <cell r="E6">
            <v>0.75</v>
          </cell>
          <cell r="F6">
            <v>1</v>
          </cell>
        </row>
        <row r="7">
          <cell r="B7" t="str">
            <v xml:space="preserve">NTM EPS Accretion: </v>
          </cell>
        </row>
        <row r="8">
          <cell r="B8" t="str">
            <v>If repurchased evenly throughout the year</v>
          </cell>
          <cell r="C8">
            <v>0.02</v>
          </cell>
          <cell r="D8">
            <v>0.04</v>
          </cell>
          <cell r="E8">
            <v>0.06</v>
          </cell>
          <cell r="F8">
            <v>0.08</v>
          </cell>
        </row>
        <row r="9">
          <cell r="B9" t="str">
            <v>% accretion</v>
          </cell>
          <cell r="C9">
            <v>1.0999999999999999E-2</v>
          </cell>
          <cell r="D9">
            <v>2.1000000000000001E-2</v>
          </cell>
          <cell r="E9">
            <v>3.2000000000000001E-2</v>
          </cell>
          <cell r="F9">
            <v>4.3999999999999997E-2</v>
          </cell>
        </row>
        <row r="10">
          <cell r="B10" t="str">
            <v>Dutch auction - repurchased immediately*</v>
          </cell>
          <cell r="C10">
            <v>0.03</v>
          </cell>
          <cell r="D10">
            <v>0.06</v>
          </cell>
          <cell r="E10">
            <v>0.09</v>
          </cell>
          <cell r="F10">
            <v>0.12</v>
          </cell>
        </row>
        <row r="11">
          <cell r="B11" t="str">
            <v xml:space="preserve">% accretion </v>
          </cell>
          <cell r="C11">
            <v>1.6E-2</v>
          </cell>
          <cell r="D11">
            <v>3.2000000000000001E-2</v>
          </cell>
          <cell r="E11">
            <v>0.05</v>
          </cell>
          <cell r="F11">
            <v>6.8000000000000005E-2</v>
          </cell>
        </row>
        <row r="12">
          <cell r="B12" t="str">
            <v xml:space="preserve">*Repurchased at 10% above closing stock price. </v>
          </cell>
        </row>
      </sheetData>
      <sheetData sheetId="12" refreshError="1">
        <row r="1">
          <cell r="N1" t="str">
            <v>SmartCharts</v>
          </cell>
          <cell r="AW1" t="str">
            <v>.</v>
          </cell>
        </row>
        <row r="2">
          <cell r="AW2" t="str">
            <v>.</v>
          </cell>
        </row>
        <row r="3">
          <cell r="AW3" t="str">
            <v>.</v>
          </cell>
        </row>
        <row r="4">
          <cell r="AW4" t="str">
            <v>.</v>
          </cell>
        </row>
        <row r="5">
          <cell r="C5" t="str">
            <v>Define value axis here:</v>
          </cell>
        </row>
        <row r="6">
          <cell r="C6" t="str">
            <v xml:space="preserve">FY10E EPS Accretion (%) Leverage Sensitivity </v>
          </cell>
        </row>
        <row r="10">
          <cell r="C10" t="str">
            <v>Input your data here:</v>
          </cell>
          <cell r="AW10" t="str">
            <v>.</v>
          </cell>
        </row>
        <row r="11">
          <cell r="C11">
            <v>0</v>
          </cell>
          <cell r="D11">
            <v>4.7124736027331672E-2</v>
          </cell>
        </row>
        <row r="12">
          <cell r="C12">
            <v>0.5</v>
          </cell>
          <cell r="D12">
            <v>7.3268204364269188E-2</v>
          </cell>
          <cell r="AW12" t="str">
            <v>.</v>
          </cell>
        </row>
        <row r="13">
          <cell r="C13">
            <v>1</v>
          </cell>
          <cell r="D13">
            <v>8.4208962348390648E-2</v>
          </cell>
          <cell r="AW13" t="str">
            <v>.</v>
          </cell>
        </row>
        <row r="14">
          <cell r="C14">
            <v>1.5</v>
          </cell>
          <cell r="D14">
            <v>0.11055082286529687</v>
          </cell>
          <cell r="AW14" t="str">
            <v>.</v>
          </cell>
        </row>
        <row r="15">
          <cell r="C15">
            <v>2</v>
          </cell>
          <cell r="D15">
            <v>0.11425187987431178</v>
          </cell>
          <cell r="AW15" t="str">
            <v>.</v>
          </cell>
        </row>
        <row r="16">
          <cell r="C16">
            <v>2.5</v>
          </cell>
          <cell r="D16">
            <v>0.13889723000085313</v>
          </cell>
          <cell r="AW16" t="str">
            <v>.</v>
          </cell>
        </row>
        <row r="17">
          <cell r="C17">
            <v>3</v>
          </cell>
          <cell r="D17">
            <v>0.12221195812700342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3" refreshError="1">
        <row r="1">
          <cell r="A1" t="str">
            <v>Nozema</v>
          </cell>
        </row>
        <row r="2">
          <cell r="A2" t="str">
            <v>FY09E Sales</v>
          </cell>
          <cell r="B2">
            <v>40</v>
          </cell>
        </row>
        <row r="3">
          <cell r="A3" t="str">
            <v>Est. Op Margin</v>
          </cell>
          <cell r="B3">
            <v>0.15</v>
          </cell>
        </row>
        <row r="4">
          <cell r="A4" t="str">
            <v>FY10E Tax Rate</v>
          </cell>
          <cell r="B4">
            <v>0.31243420414695217</v>
          </cell>
        </row>
        <row r="5">
          <cell r="A5" t="str">
            <v>Sharecount</v>
          </cell>
          <cell r="B5">
            <v>99.80578349999999</v>
          </cell>
        </row>
        <row r="6">
          <cell r="A6" t="str">
            <v>Haircut to A&amp;P Spending</v>
          </cell>
          <cell r="B6">
            <v>1</v>
          </cell>
        </row>
        <row r="8">
          <cell r="F8" t="str">
            <v>FY10E Noxzema Net Sales Growth</v>
          </cell>
        </row>
        <row r="9">
          <cell r="F9">
            <v>0.05</v>
          </cell>
          <cell r="G9">
            <v>0.1</v>
          </cell>
          <cell r="H9">
            <v>0.15</v>
          </cell>
          <cell r="I9">
            <v>0.2</v>
          </cell>
          <cell r="J9">
            <v>0.25</v>
          </cell>
          <cell r="K9">
            <v>0.3</v>
          </cell>
          <cell r="M9">
            <v>0.2</v>
          </cell>
          <cell r="N9">
            <v>48</v>
          </cell>
          <cell r="O9" t="str">
            <v>Sales</v>
          </cell>
        </row>
        <row r="10">
          <cell r="D10" t="str">
            <v>Incremental A &amp; P Spending</v>
          </cell>
          <cell r="E10">
            <v>5</v>
          </cell>
          <cell r="F10">
            <v>8.9557488881289345E-3</v>
          </cell>
          <cell r="G10">
            <v>1.1022460170004843E-2</v>
          </cell>
          <cell r="H10">
            <v>1.308917145188075E-2</v>
          </cell>
          <cell r="I10">
            <v>1.5155882733756657E-2</v>
          </cell>
          <cell r="J10">
            <v>1.7222594015632569E-2</v>
          </cell>
          <cell r="K10">
            <v>1.9289305297508476E-2</v>
          </cell>
          <cell r="N10">
            <v>7.1999999999999993</v>
          </cell>
          <cell r="O10" t="str">
            <v>margin</v>
          </cell>
        </row>
        <row r="11">
          <cell r="E11">
            <v>10</v>
          </cell>
          <cell r="F11">
            <v>-2.5489439143136207E-2</v>
          </cell>
          <cell r="G11">
            <v>-2.3422727861260297E-2</v>
          </cell>
          <cell r="H11">
            <v>-2.1356016579384393E-2</v>
          </cell>
          <cell r="I11">
            <v>-1.9289305297508483E-2</v>
          </cell>
          <cell r="J11">
            <v>-1.7222594015632569E-2</v>
          </cell>
          <cell r="K11">
            <v>-1.5155882733756664E-2</v>
          </cell>
          <cell r="M11">
            <v>20</v>
          </cell>
          <cell r="N11">
            <v>-12.8</v>
          </cell>
        </row>
        <row r="12">
          <cell r="E12">
            <v>15</v>
          </cell>
          <cell r="F12">
            <v>-5.9934627174401338E-2</v>
          </cell>
          <cell r="G12">
            <v>-5.7867915892525441E-2</v>
          </cell>
          <cell r="H12">
            <v>-5.5801204610649538E-2</v>
          </cell>
          <cell r="I12">
            <v>-5.3734493328773621E-2</v>
          </cell>
          <cell r="J12">
            <v>-5.1667782046897703E-2</v>
          </cell>
          <cell r="K12">
            <v>-4.96010707650218E-2</v>
          </cell>
          <cell r="N12">
            <v>-8.800842186919013</v>
          </cell>
        </row>
        <row r="13">
          <cell r="E13">
            <v>20</v>
          </cell>
          <cell r="F13">
            <v>-9.4379815205666476E-2</v>
          </cell>
          <cell r="G13">
            <v>-9.2313103923790593E-2</v>
          </cell>
          <cell r="H13">
            <v>-9.0246392641914683E-2</v>
          </cell>
          <cell r="I13">
            <v>-8.8179681360038759E-2</v>
          </cell>
          <cell r="J13">
            <v>-8.6112970078162848E-2</v>
          </cell>
          <cell r="K13">
            <v>-8.4046258796286924E-2</v>
          </cell>
          <cell r="N13">
            <v>-8.8179681360038759E-2</v>
          </cell>
        </row>
        <row r="14">
          <cell r="E14">
            <v>25</v>
          </cell>
          <cell r="F14">
            <v>-0.12882500323693161</v>
          </cell>
          <cell r="G14">
            <v>-0.1267582919550557</v>
          </cell>
          <cell r="H14">
            <v>-0.12469158067317981</v>
          </cell>
          <cell r="I14">
            <v>-0.12262486939130389</v>
          </cell>
          <cell r="J14">
            <v>-0.12055815810942799</v>
          </cell>
          <cell r="K14">
            <v>-0.11849144682755207</v>
          </cell>
        </row>
        <row r="15">
          <cell r="E15">
            <v>30</v>
          </cell>
          <cell r="F15">
            <v>-0.16327019126819675</v>
          </cell>
          <cell r="G15">
            <v>-0.16120347998632084</v>
          </cell>
          <cell r="H15">
            <v>-0.15913676870444496</v>
          </cell>
          <cell r="I15">
            <v>-0.15707005742256905</v>
          </cell>
          <cell r="J15">
            <v>-0.15500334614069314</v>
          </cell>
          <cell r="K15">
            <v>-0.15293663485881723</v>
          </cell>
        </row>
      </sheetData>
      <sheetData sheetId="14" refreshError="1">
        <row r="3">
          <cell r="D3" t="str">
            <v>4-week</v>
          </cell>
          <cell r="F3" t="str">
            <v>% chg</v>
          </cell>
          <cell r="J3" t="str">
            <v>13-week</v>
          </cell>
          <cell r="L3" t="str">
            <v>% chg</v>
          </cell>
          <cell r="O3" t="str">
            <v>52-week</v>
          </cell>
          <cell r="Q3" t="str">
            <v>% chg</v>
          </cell>
        </row>
        <row r="4">
          <cell r="C4">
            <v>39194</v>
          </cell>
          <cell r="D4">
            <v>39558</v>
          </cell>
          <cell r="E4">
            <v>39922</v>
          </cell>
          <cell r="F4">
            <v>39558</v>
          </cell>
          <cell r="G4">
            <v>39922</v>
          </cell>
          <cell r="I4">
            <v>39194</v>
          </cell>
          <cell r="J4">
            <v>39558</v>
          </cell>
          <cell r="K4">
            <v>39922</v>
          </cell>
          <cell r="L4">
            <v>39558</v>
          </cell>
          <cell r="M4">
            <v>39922</v>
          </cell>
          <cell r="O4">
            <v>39558</v>
          </cell>
          <cell r="P4">
            <v>39922</v>
          </cell>
          <cell r="Q4">
            <v>39558</v>
          </cell>
          <cell r="R4">
            <v>39922</v>
          </cell>
          <cell r="T4" t="str">
            <v>LINKED</v>
          </cell>
          <cell r="V4" t="str">
            <v>Price/Mix</v>
          </cell>
          <cell r="W4" t="str">
            <v>Dollar Share</v>
          </cell>
        </row>
        <row r="5">
          <cell r="B5" t="str">
            <v>Sales</v>
          </cell>
          <cell r="T5" t="str">
            <v>Brand</v>
          </cell>
          <cell r="U5" t="str">
            <v>Company</v>
          </cell>
          <cell r="V5" t="str">
            <v>Per Unit</v>
          </cell>
          <cell r="W5">
            <v>39922</v>
          </cell>
          <cell r="X5" t="str">
            <v>YoY</v>
          </cell>
        </row>
        <row r="6">
          <cell r="B6" t="str">
            <v>Alberto VO5</v>
          </cell>
          <cell r="C6">
            <v>2.3013569517800003</v>
          </cell>
          <cell r="D6">
            <v>2.5357654473500002</v>
          </cell>
          <cell r="E6">
            <v>1.9213463293999999</v>
          </cell>
          <cell r="F6">
            <v>0.10185664391988181</v>
          </cell>
          <cell r="G6">
            <v>-0.24230124225097338</v>
          </cell>
          <cell r="I6">
            <v>6.7137960129400014</v>
          </cell>
          <cell r="J6">
            <v>6.8763226585699995</v>
          </cell>
          <cell r="K6">
            <v>6.7250117065800001</v>
          </cell>
          <cell r="L6">
            <v>2.4207861739729442E-2</v>
          </cell>
          <cell r="M6">
            <v>-2.2004632345374309E-2</v>
          </cell>
          <cell r="O6">
            <v>31.553916184999999</v>
          </cell>
          <cell r="P6">
            <v>30.637107076939998</v>
          </cell>
          <cell r="R6">
            <v>-2.9055319241033883E-2</v>
          </cell>
          <cell r="T6" t="str">
            <v>Alberto VO5</v>
          </cell>
          <cell r="U6" t="str">
            <v>Alberto Culver</v>
          </cell>
          <cell r="V6">
            <v>1.0063023829529456</v>
          </cell>
          <cell r="W6">
            <v>2.2419117155667998E-2</v>
          </cell>
          <cell r="X6">
            <v>-3.5272242934338699E-5</v>
          </cell>
        </row>
        <row r="7">
          <cell r="B7" t="str">
            <v>Tresemme</v>
          </cell>
          <cell r="C7">
            <v>3.2554608967699989</v>
          </cell>
          <cell r="D7">
            <v>3.56974153656</v>
          </cell>
          <cell r="E7">
            <v>3.6841886752499997</v>
          </cell>
          <cell r="F7">
            <v>9.6539522284486257E-2</v>
          </cell>
          <cell r="G7">
            <v>3.2060343169911132E-2</v>
          </cell>
          <cell r="I7">
            <v>9.5091072986699992</v>
          </cell>
          <cell r="J7">
            <v>10.629888623580001</v>
          </cell>
          <cell r="K7">
            <v>11.01704226168</v>
          </cell>
          <cell r="L7">
            <v>0.11786398972138645</v>
          </cell>
          <cell r="M7">
            <v>3.6421231850086055E-2</v>
          </cell>
          <cell r="O7">
            <v>43.873605661800006</v>
          </cell>
          <cell r="P7">
            <v>48.638030165209997</v>
          </cell>
          <cell r="R7">
            <v>0.10859432297715821</v>
          </cell>
          <cell r="T7" t="str">
            <v>Tresemme</v>
          </cell>
          <cell r="U7" t="str">
            <v>Alberto Culver</v>
          </cell>
          <cell r="V7">
            <v>1.9812096826503975</v>
          </cell>
          <cell r="W7">
            <v>3.5591535903058483E-2</v>
          </cell>
          <cell r="X7">
            <v>4.3702123730460195E-3</v>
          </cell>
        </row>
        <row r="8">
          <cell r="B8" t="str">
            <v>Nexxus</v>
          </cell>
          <cell r="C8">
            <v>2.2724195305999997</v>
          </cell>
          <cell r="D8">
            <v>2.1664168178000001</v>
          </cell>
          <cell r="E8">
            <v>2.0395040872000001</v>
          </cell>
          <cell r="F8">
            <v>-4.664751000974332E-2</v>
          </cell>
          <cell r="G8">
            <v>-5.8581861790050205E-2</v>
          </cell>
          <cell r="I8">
            <v>6.4481375878399998</v>
          </cell>
          <cell r="J8">
            <v>6.4387091508700003</v>
          </cell>
          <cell r="K8">
            <v>6.3758102427700001</v>
          </cell>
          <cell r="L8">
            <v>-1.4621953768139129E-3</v>
          </cell>
          <cell r="M8">
            <v>-9.7688692913705522E-3</v>
          </cell>
          <cell r="O8">
            <v>28.185278267699999</v>
          </cell>
          <cell r="P8">
            <v>25.848608928840001</v>
          </cell>
          <cell r="R8">
            <v>-8.290389460294223E-2</v>
          </cell>
          <cell r="T8" t="str">
            <v>Nexxus</v>
          </cell>
          <cell r="U8" t="str">
            <v>Alberto Culver</v>
          </cell>
          <cell r="V8">
            <v>10.849864885683528</v>
          </cell>
          <cell r="W8">
            <v>1.8915068920553904E-2</v>
          </cell>
          <cell r="X8">
            <v>-1.1421312640544877E-3</v>
          </cell>
        </row>
        <row r="9">
          <cell r="B9" t="str">
            <v>Suave</v>
          </cell>
          <cell r="C9">
            <v>7.7935467151600024</v>
          </cell>
          <cell r="D9">
            <v>7.7292957482899993</v>
          </cell>
          <cell r="E9">
            <v>9.2156959716699998</v>
          </cell>
          <cell r="F9">
            <v>-8.2441241732755799E-3</v>
          </cell>
          <cell r="G9">
            <v>0.19230732938493733</v>
          </cell>
          <cell r="I9">
            <v>23.391295299040003</v>
          </cell>
          <cell r="J9">
            <v>23.37685228346</v>
          </cell>
          <cell r="K9">
            <v>25.471442751129999</v>
          </cell>
          <cell r="L9">
            <v>-6.1745257777989782E-4</v>
          </cell>
          <cell r="M9">
            <v>8.9601048176704223E-2</v>
          </cell>
          <cell r="O9">
            <v>108.58648537280001</v>
          </cell>
          <cell r="P9">
            <v>109.84207695515002</v>
          </cell>
          <cell r="R9">
            <v>1.1563055734231664E-2</v>
          </cell>
          <cell r="T9" t="str">
            <v>Suave</v>
          </cell>
          <cell r="U9" t="str">
            <v>Unilver</v>
          </cell>
          <cell r="V9">
            <v>1.5916781012000518</v>
          </cell>
          <cell r="W9">
            <v>8.0378424297538678E-2</v>
          </cell>
          <cell r="X9">
            <v>3.1061386106808059E-3</v>
          </cell>
        </row>
        <row r="10">
          <cell r="B10" t="str">
            <v>Garnier Fructis</v>
          </cell>
          <cell r="C10">
            <v>6.0700161499999998</v>
          </cell>
          <cell r="D10">
            <v>6.4794147200000003</v>
          </cell>
          <cell r="E10">
            <v>5.7903942492999994</v>
          </cell>
          <cell r="F10">
            <v>6.7446042956574415E-2</v>
          </cell>
          <cell r="G10">
            <v>-0.10633992427945727</v>
          </cell>
          <cell r="I10">
            <v>20.40842503</v>
          </cell>
          <cell r="J10">
            <v>20.91448123</v>
          </cell>
          <cell r="K10">
            <v>19.162639730199999</v>
          </cell>
          <cell r="L10">
            <v>2.4796435749260715E-2</v>
          </cell>
          <cell r="M10">
            <v>-8.3762130197479467E-2</v>
          </cell>
          <cell r="O10">
            <v>88.280197262299993</v>
          </cell>
          <cell r="P10">
            <v>82.834007234200001</v>
          </cell>
          <cell r="R10">
            <v>-6.1692091737381993E-2</v>
          </cell>
          <cell r="T10" t="str">
            <v>Garnier Fructis</v>
          </cell>
          <cell r="U10" t="str">
            <v>L'Oreal</v>
          </cell>
          <cell r="V10">
            <v>3.6776359528289122</v>
          </cell>
          <cell r="W10">
            <v>6.061490427256299E-2</v>
          </cell>
          <cell r="X10">
            <v>-2.2070260986484583E-3</v>
          </cell>
        </row>
        <row r="11">
          <cell r="B11" t="str">
            <v>Private Label</v>
          </cell>
          <cell r="C11">
            <v>2.9084340899999996</v>
          </cell>
          <cell r="D11">
            <v>3.72709241</v>
          </cell>
          <cell r="E11">
            <v>3.5217830499999998</v>
          </cell>
          <cell r="F11">
            <v>0.28147734989586803</v>
          </cell>
          <cell r="G11">
            <v>-5.5085663947892383E-2</v>
          </cell>
          <cell r="I11">
            <v>9.0301360499999994</v>
          </cell>
          <cell r="J11">
            <v>10.6656569</v>
          </cell>
          <cell r="K11">
            <v>10.843564690000001</v>
          </cell>
          <cell r="L11">
            <v>0.1811180740737568</v>
          </cell>
          <cell r="M11">
            <v>1.6680434376245667E-2</v>
          </cell>
          <cell r="O11">
            <v>40.860643539999998</v>
          </cell>
          <cell r="P11">
            <v>48.961185640000011</v>
          </cell>
          <cell r="R11">
            <v>0.19824803033437521</v>
          </cell>
          <cell r="T11" t="str">
            <v>Private Label</v>
          </cell>
          <cell r="U11" t="str">
            <v>NA</v>
          </cell>
          <cell r="V11">
            <v>4.1505178962957014</v>
          </cell>
          <cell r="W11">
            <v>3.5828009289093868E-2</v>
          </cell>
          <cell r="X11">
            <v>6.7507690585831559E-3</v>
          </cell>
        </row>
        <row r="12">
          <cell r="B12" t="str">
            <v>Pantene</v>
          </cell>
          <cell r="C12">
            <v>19.193389994699999</v>
          </cell>
          <cell r="D12">
            <v>16.371086707</v>
          </cell>
          <cell r="E12">
            <v>16.347979119009999</v>
          </cell>
          <cell r="F12">
            <v>-0.14704558644821686</v>
          </cell>
          <cell r="G12">
            <v>-1.4114877285525962E-3</v>
          </cell>
          <cell r="I12">
            <v>57.521938055299998</v>
          </cell>
          <cell r="J12">
            <v>50.378975276100007</v>
          </cell>
          <cell r="K12">
            <v>50.07953533525</v>
          </cell>
          <cell r="L12">
            <v>-0.12417806180892144</v>
          </cell>
          <cell r="M12">
            <v>-5.9437481451128926E-3</v>
          </cell>
          <cell r="O12">
            <v>235.92849931213001</v>
          </cell>
          <cell r="P12">
            <v>217.18244302588002</v>
          </cell>
          <cell r="R12">
            <v>-7.9456514753010965E-2</v>
          </cell>
          <cell r="T12" t="str">
            <v>Pantene</v>
          </cell>
          <cell r="U12" t="str">
            <v>Procter &amp; Gamble</v>
          </cell>
          <cell r="V12">
            <v>4.6255408391244499</v>
          </cell>
          <cell r="W12">
            <v>0.15892618784546508</v>
          </cell>
          <cell r="X12">
            <v>-8.9651877518631962E-3</v>
          </cell>
        </row>
        <row r="13">
          <cell r="B13" t="str">
            <v xml:space="preserve">Clairol </v>
          </cell>
          <cell r="C13">
            <v>7.5673455691899978</v>
          </cell>
          <cell r="D13">
            <v>7.6906538768699981</v>
          </cell>
          <cell r="E13">
            <v>7.1493953925100016</v>
          </cell>
          <cell r="F13">
            <v>1.629479010209911E-2</v>
          </cell>
          <cell r="G13">
            <v>-7.0378734113604624E-2</v>
          </cell>
          <cell r="I13">
            <v>21.004222079129995</v>
          </cell>
          <cell r="J13">
            <v>23.882679978039999</v>
          </cell>
          <cell r="K13">
            <v>22.831270256490001</v>
          </cell>
          <cell r="L13">
            <v>0.13704187129929779</v>
          </cell>
          <cell r="M13">
            <v>-4.4023942142036199E-2</v>
          </cell>
          <cell r="O13">
            <v>99.590815174170004</v>
          </cell>
          <cell r="P13">
            <v>97.675659236119998</v>
          </cell>
          <cell r="R13">
            <v>-1.9230246631686598E-2</v>
          </cell>
          <cell r="T13" t="str">
            <v xml:space="preserve">Clairol </v>
          </cell>
          <cell r="U13" t="str">
            <v>Procter &amp; Gamble</v>
          </cell>
          <cell r="V13">
            <v>4.3467790516250755</v>
          </cell>
          <cell r="W13">
            <v>7.1475483705832787E-2</v>
          </cell>
          <cell r="X13">
            <v>6.0469444043853571E-4</v>
          </cell>
        </row>
        <row r="14">
          <cell r="B14" t="str">
            <v>Dove</v>
          </cell>
          <cell r="C14">
            <v>3.9629221000000001</v>
          </cell>
          <cell r="D14">
            <v>4.2165456641999999</v>
          </cell>
          <cell r="E14">
            <v>2.9224941358300005</v>
          </cell>
          <cell r="F14">
            <v>6.3999129379807895E-2</v>
          </cell>
          <cell r="G14">
            <v>-0.30689849735459185</v>
          </cell>
          <cell r="I14">
            <v>12.077930309999999</v>
          </cell>
          <cell r="J14">
            <v>11.894164763099999</v>
          </cell>
          <cell r="K14">
            <v>8.7117793994500001</v>
          </cell>
          <cell r="L14">
            <v>-1.5214986523630625E-2</v>
          </cell>
          <cell r="M14">
            <v>-0.26755854043008631</v>
          </cell>
          <cell r="O14">
            <v>52.362972894299993</v>
          </cell>
          <cell r="P14">
            <v>42.12074963613999</v>
          </cell>
          <cell r="R14">
            <v>-0.19560049195134466</v>
          </cell>
          <cell r="T14" t="str">
            <v>Dove</v>
          </cell>
          <cell r="U14" t="str">
            <v>Unilver</v>
          </cell>
          <cell r="V14">
            <v>4.8296869910278195</v>
          </cell>
          <cell r="W14">
            <v>3.0822427796648851E-2</v>
          </cell>
          <cell r="X14">
            <v>-6.4400969734463784E-3</v>
          </cell>
        </row>
        <row r="15">
          <cell r="B15" t="str">
            <v>L'Oreal</v>
          </cell>
          <cell r="C15">
            <v>4.8230769353699987</v>
          </cell>
          <cell r="D15">
            <v>3.7110666584999996</v>
          </cell>
          <cell r="E15">
            <v>3.7678761330700006</v>
          </cell>
          <cell r="F15">
            <v>-0.23056034389894964</v>
          </cell>
          <cell r="G15">
            <v>1.5308125613934243E-2</v>
          </cell>
          <cell r="I15">
            <v>15.869609058619998</v>
          </cell>
          <cell r="J15">
            <v>13.04848591569</v>
          </cell>
          <cell r="K15">
            <v>11.525538329600002</v>
          </cell>
          <cell r="L15">
            <v>-0.17776891242305881</v>
          </cell>
          <cell r="M15">
            <v>-0.11671450587678889</v>
          </cell>
          <cell r="O15">
            <v>60.700214595829998</v>
          </cell>
          <cell r="P15">
            <v>51.432480153659995</v>
          </cell>
          <cell r="R15">
            <v>-0.15268042302451235</v>
          </cell>
          <cell r="T15" t="str">
            <v>L'Oreal</v>
          </cell>
          <cell r="U15" t="str">
            <v>L'Oreal</v>
          </cell>
          <cell r="V15">
            <v>4.7127301065172897</v>
          </cell>
          <cell r="W15">
            <v>3.7636412448333552E-2</v>
          </cell>
          <cell r="X15">
            <v>-5.559058032171306E-3</v>
          </cell>
        </row>
        <row r="16">
          <cell r="B16" t="str">
            <v>Head &amp; Shoulders</v>
          </cell>
          <cell r="C16">
            <v>10.113987609500002</v>
          </cell>
          <cell r="D16">
            <v>10.190386979259999</v>
          </cell>
          <cell r="E16">
            <v>9.7801489590499973</v>
          </cell>
          <cell r="F16">
            <v>7.5538326434407832E-3</v>
          </cell>
          <cell r="G16">
            <v>-4.0257354411067925E-2</v>
          </cell>
          <cell r="I16">
            <v>30.6819867233</v>
          </cell>
          <cell r="J16">
            <v>32.767347242569997</v>
          </cell>
          <cell r="K16">
            <v>31.483900138209997</v>
          </cell>
          <cell r="L16">
            <v>6.7966932457029117E-2</v>
          </cell>
          <cell r="M16">
            <v>-3.9168477535239665E-2</v>
          </cell>
          <cell r="O16">
            <v>135.42310085297001</v>
          </cell>
          <cell r="P16">
            <v>131.06306070088002</v>
          </cell>
          <cell r="R16">
            <v>-3.2195689838942054E-2</v>
          </cell>
          <cell r="T16" t="str">
            <v>Head &amp; Shoulders</v>
          </cell>
          <cell r="U16" t="str">
            <v>Procter &amp; Gamble</v>
          </cell>
          <cell r="V16">
            <v>5.1550204647912574</v>
          </cell>
          <cell r="W16">
            <v>9.5907165949264003E-2</v>
          </cell>
          <cell r="X16">
            <v>-4.6258486994908699E-4</v>
          </cell>
        </row>
        <row r="17">
          <cell r="B17" t="str">
            <v>Neutrogena</v>
          </cell>
          <cell r="C17">
            <v>3.6675353899200003</v>
          </cell>
          <cell r="D17">
            <v>3.5864815000000001</v>
          </cell>
          <cell r="E17">
            <v>3.5932874000000004</v>
          </cell>
          <cell r="F17">
            <v>-2.2100370222131183E-2</v>
          </cell>
          <cell r="G17">
            <v>1.8976537311010677E-3</v>
          </cell>
          <cell r="I17">
            <v>11.641736010940001</v>
          </cell>
          <cell r="J17">
            <v>11.301660099999999</v>
          </cell>
          <cell r="K17">
            <v>10.99218447823</v>
          </cell>
          <cell r="L17">
            <v>-2.9211786852100463E-2</v>
          </cell>
          <cell r="M17">
            <v>-2.7383200258340845E-2</v>
          </cell>
          <cell r="O17">
            <v>47.889692707990001</v>
          </cell>
          <cell r="P17">
            <v>44.985169799109997</v>
          </cell>
          <cell r="R17">
            <v>-6.0650272420633144E-2</v>
          </cell>
          <cell r="T17" t="str">
            <v>Neutrogena</v>
          </cell>
          <cell r="U17" t="str">
            <v>Johnson &amp; Johson</v>
          </cell>
          <cell r="V17">
            <v>14.852874105823339</v>
          </cell>
          <cell r="W17">
            <v>3.2918505962756701E-2</v>
          </cell>
          <cell r="X17">
            <v>-1.1607443572337894E-3</v>
          </cell>
        </row>
        <row r="18">
          <cell r="B18" t="str">
            <v>Matrix</v>
          </cell>
          <cell r="C18">
            <v>3.4340777189099994</v>
          </cell>
          <cell r="D18">
            <v>3.7791425219100003</v>
          </cell>
          <cell r="E18">
            <v>2.9605956811099996</v>
          </cell>
          <cell r="F18">
            <v>0.10048252580303485</v>
          </cell>
          <cell r="G18">
            <v>-0.21659591720989191</v>
          </cell>
          <cell r="I18">
            <v>9.9159627816300002</v>
          </cell>
          <cell r="J18">
            <v>11.23335706202</v>
          </cell>
          <cell r="K18">
            <v>9.0117807846800009</v>
          </cell>
          <cell r="L18">
            <v>0.1328559121692714</v>
          </cell>
          <cell r="M18">
            <v>-0.19776601643431702</v>
          </cell>
          <cell r="O18">
            <v>47.194072254610006</v>
          </cell>
          <cell r="P18">
            <v>43.579335793669998</v>
          </cell>
          <cell r="R18">
            <v>-7.6593018746902386E-2</v>
          </cell>
          <cell r="T18" t="str">
            <v>Matrix</v>
          </cell>
          <cell r="U18" t="str">
            <v>L'Oreal</v>
          </cell>
          <cell r="V18">
            <v>14.969551708694524</v>
          </cell>
          <cell r="W18">
            <v>3.1889767929814156E-2</v>
          </cell>
          <cell r="X18">
            <v>-1.6944651491388532E-3</v>
          </cell>
        </row>
        <row r="19">
          <cell r="B19" t="str">
            <v>Pert Plus</v>
          </cell>
          <cell r="C19">
            <v>2.5225943408</v>
          </cell>
          <cell r="D19">
            <v>2.2492027265400001</v>
          </cell>
          <cell r="E19">
            <v>2.0507322999700004</v>
          </cell>
          <cell r="F19">
            <v>-0.10837716149529542</v>
          </cell>
          <cell r="G19">
            <v>-8.8240345891502314E-2</v>
          </cell>
          <cell r="I19">
            <v>7.4573057398999989</v>
          </cell>
          <cell r="J19">
            <v>6.9988695826400011</v>
          </cell>
          <cell r="K19">
            <v>7.0409989607700005</v>
          </cell>
          <cell r="L19">
            <v>-6.1474770278916457E-2</v>
          </cell>
          <cell r="M19">
            <v>6.0194546608636212E-3</v>
          </cell>
          <cell r="O19">
            <v>31.931848986219997</v>
          </cell>
          <cell r="P19">
            <v>35.324667003169999</v>
          </cell>
          <cell r="R19">
            <v>0.10625184963182543</v>
          </cell>
          <cell r="T19" t="str">
            <v>Pert Plus</v>
          </cell>
          <cell r="U19" t="str">
            <v>Procter &amp; Gamble</v>
          </cell>
          <cell r="V19">
            <v>3.4988211801905753</v>
          </cell>
          <cell r="W19">
            <v>2.5849302482776278E-2</v>
          </cell>
          <cell r="X19">
            <v>3.1259686452224135E-3</v>
          </cell>
        </row>
        <row r="20">
          <cell r="B20" t="str">
            <v>Aussie</v>
          </cell>
          <cell r="C20">
            <v>1.8213134587700004</v>
          </cell>
          <cell r="D20">
            <v>1.8912339097200002</v>
          </cell>
          <cell r="E20">
            <v>1.8111166439299997</v>
          </cell>
          <cell r="F20">
            <v>3.8390124782375246E-2</v>
          </cell>
          <cell r="G20">
            <v>-4.2362430886120239E-2</v>
          </cell>
          <cell r="I20">
            <v>5.4385749835900006</v>
          </cell>
          <cell r="J20">
            <v>6.0307185368900003</v>
          </cell>
          <cell r="K20">
            <v>5.4078718039799991</v>
          </cell>
          <cell r="L20">
            <v>0.10887843876138414</v>
          </cell>
          <cell r="M20">
            <v>-0.10327902539308342</v>
          </cell>
          <cell r="O20">
            <v>26.5672614253</v>
          </cell>
          <cell r="P20">
            <v>25.522521138549997</v>
          </cell>
          <cell r="R20">
            <v>-3.9324349996988972E-2</v>
          </cell>
          <cell r="T20" t="str">
            <v>Aussie</v>
          </cell>
          <cell r="U20" t="str">
            <v>Procter &amp; Gamble</v>
          </cell>
          <cell r="V20">
            <v>3.5671146592113177</v>
          </cell>
          <cell r="W20">
            <v>1.8676449773021953E-2</v>
          </cell>
          <cell r="X20">
            <v>-2.2933769882725955E-4</v>
          </cell>
        </row>
        <row r="21">
          <cell r="B21" t="str">
            <v>Total Shampoo Category</v>
          </cell>
          <cell r="C21">
            <v>107.5107</v>
          </cell>
          <cell r="D21">
            <v>105.70569999999999</v>
          </cell>
          <cell r="E21">
            <v>102.48520000000001</v>
          </cell>
          <cell r="F21">
            <v>-1.6789026580610211E-2</v>
          </cell>
          <cell r="G21">
            <v>-3.0466663576325437E-2</v>
          </cell>
          <cell r="I21">
            <v>324.21249999999998</v>
          </cell>
          <cell r="J21">
            <v>323.11359999999996</v>
          </cell>
          <cell r="K21">
            <v>316.07839999999999</v>
          </cell>
          <cell r="L21">
            <v>-3.3894436519258386E-3</v>
          </cell>
          <cell r="M21">
            <v>-2.1773147276994753E-2</v>
          </cell>
          <cell r="O21">
            <v>1405.2448999999999</v>
          </cell>
          <cell r="P21">
            <v>1366.5617100000002</v>
          </cell>
          <cell r="R21">
            <v>-2.7527721324588916E-2</v>
          </cell>
          <cell r="T21" t="str">
            <v>Total Shampoo Category</v>
          </cell>
          <cell r="U21" t="str">
            <v>NA</v>
          </cell>
          <cell r="V21">
            <v>3.8826186379780863</v>
          </cell>
          <cell r="W21">
            <v>1</v>
          </cell>
          <cell r="X21">
            <v>0</v>
          </cell>
        </row>
        <row r="23">
          <cell r="B23" t="str">
            <v>Volume</v>
          </cell>
          <cell r="T23" t="str">
            <v>VALUES</v>
          </cell>
        </row>
        <row r="24">
          <cell r="B24" t="str">
            <v>Alberto VO5</v>
          </cell>
          <cell r="C24">
            <v>2.3370494155699997</v>
          </cell>
          <cell r="D24">
            <v>2.5802467588400004</v>
          </cell>
          <cell r="E24">
            <v>1.83489033599</v>
          </cell>
          <cell r="F24">
            <v>0.10406170346667043</v>
          </cell>
          <cell r="G24">
            <v>-0.28887020991166357</v>
          </cell>
          <cell r="I24">
            <v>6.6486515985299999</v>
          </cell>
          <cell r="J24">
            <v>6.7926931787000004</v>
          </cell>
          <cell r="K24">
            <v>6.732474014320001</v>
          </cell>
          <cell r="L24">
            <v>2.1664780901115011E-2</v>
          </cell>
          <cell r="M24">
            <v>-8.8652855054354163E-3</v>
          </cell>
          <cell r="O24">
            <v>30.978073857690003</v>
          </cell>
          <cell r="P24">
            <v>30.445229581030002</v>
          </cell>
          <cell r="R24">
            <v>-1.7200691014807146E-2</v>
          </cell>
          <cell r="V24" t="str">
            <v>Price/Mix</v>
          </cell>
          <cell r="W24" t="str">
            <v>Market Share</v>
          </cell>
        </row>
        <row r="25">
          <cell r="B25" t="str">
            <v>Tresemme</v>
          </cell>
          <cell r="C25">
            <v>1.7222041451099999</v>
          </cell>
          <cell r="D25">
            <v>1.7974923070299997</v>
          </cell>
          <cell r="E25">
            <v>1.6974805117000002</v>
          </cell>
          <cell r="F25">
            <v>4.3716165783116878E-2</v>
          </cell>
          <cell r="G25">
            <v>-5.5639623568263907E-2</v>
          </cell>
          <cell r="I25">
            <v>5.0378726310599999</v>
          </cell>
          <cell r="J25">
            <v>5.42577792261</v>
          </cell>
          <cell r="K25">
            <v>5.20411611798</v>
          </cell>
          <cell r="L25">
            <v>7.6997836181575297E-2</v>
          </cell>
          <cell r="M25">
            <v>-4.0853460608165193E-2</v>
          </cell>
          <cell r="O25">
            <v>22.405239324459998</v>
          </cell>
          <cell r="P25">
            <v>24.549663062489998</v>
          </cell>
          <cell r="R25">
            <v>9.5710815982622099E-2</v>
          </cell>
          <cell r="T25" t="str">
            <v>Brand</v>
          </cell>
          <cell r="U25" t="str">
            <v>Company</v>
          </cell>
          <cell r="V25" t="str">
            <v>Per Bottle</v>
          </cell>
          <cell r="W25" t="str">
            <v>$</v>
          </cell>
          <cell r="X25" t="str">
            <v>YoY ∆</v>
          </cell>
        </row>
        <row r="26">
          <cell r="B26" t="str">
            <v>Nexxus</v>
          </cell>
          <cell r="C26">
            <v>0.21111953244000004</v>
          </cell>
          <cell r="D26">
            <v>0.20834699446999996</v>
          </cell>
          <cell r="E26">
            <v>0.16511987194000002</v>
          </cell>
          <cell r="F26">
            <v>-1.3132550730653114E-2</v>
          </cell>
          <cell r="G26">
            <v>-0.20747658318740103</v>
          </cell>
          <cell r="I26">
            <v>0.60570599744000009</v>
          </cell>
          <cell r="J26">
            <v>0.62891016002</v>
          </cell>
          <cell r="K26">
            <v>0.52596967900000002</v>
          </cell>
          <cell r="L26">
            <v>3.830928318040705E-2</v>
          </cell>
          <cell r="M26">
            <v>-0.16368074100874175</v>
          </cell>
          <cell r="O26">
            <v>2.6967398859899996</v>
          </cell>
          <cell r="P26">
            <v>2.3823899376799997</v>
          </cell>
          <cell r="R26">
            <v>-0.116566655146497</v>
          </cell>
          <cell r="T26" t="str">
            <v>Matrix</v>
          </cell>
          <cell r="U26" t="str">
            <v>L'Oreal</v>
          </cell>
          <cell r="V26">
            <v>14.969551708694524</v>
          </cell>
          <cell r="W26">
            <v>3.1889767929814156E-2</v>
          </cell>
          <cell r="X26">
            <v>-1.6944651491388532E-3</v>
          </cell>
        </row>
        <row r="27">
          <cell r="B27" t="str">
            <v>Suave</v>
          </cell>
          <cell r="C27">
            <v>4.9044709505599977</v>
          </cell>
          <cell r="D27">
            <v>4.9777029300099986</v>
          </cell>
          <cell r="E27">
            <v>5.5966409957699987</v>
          </cell>
          <cell r="F27">
            <v>1.4931677685161793E-2</v>
          </cell>
          <cell r="G27">
            <v>0.12434210608039575</v>
          </cell>
          <cell r="I27">
            <v>14.979882712499997</v>
          </cell>
          <cell r="J27">
            <v>15.050300774339998</v>
          </cell>
          <cell r="K27">
            <v>15.320257498159998</v>
          </cell>
          <cell r="L27">
            <v>4.7008420020031583E-3</v>
          </cell>
          <cell r="M27">
            <v>1.7936965371500246E-2</v>
          </cell>
          <cell r="O27">
            <v>69.094814449689991</v>
          </cell>
          <cell r="P27">
            <v>69.010233207539997</v>
          </cell>
          <cell r="R27">
            <v>-1.224132994981586E-3</v>
          </cell>
          <cell r="T27" t="str">
            <v>Neutrogena</v>
          </cell>
          <cell r="U27" t="str">
            <v>Johnson &amp; Johson</v>
          </cell>
          <cell r="V27">
            <v>14.852874105823339</v>
          </cell>
          <cell r="W27">
            <v>3.2918505962756701E-2</v>
          </cell>
          <cell r="X27">
            <v>-1.1607443572337894E-3</v>
          </cell>
        </row>
        <row r="28">
          <cell r="B28" t="str">
            <v>Garnier Fructis</v>
          </cell>
          <cell r="C28">
            <v>1.5313887690000003</v>
          </cell>
          <cell r="D28">
            <v>1.70352605</v>
          </cell>
          <cell r="E28">
            <v>1.5451000393700001</v>
          </cell>
          <cell r="F28">
            <v>0.11240599675574581</v>
          </cell>
          <cell r="G28">
            <v>-9.299887761035408E-2</v>
          </cell>
          <cell r="I28">
            <v>5.1314113090000006</v>
          </cell>
          <cell r="J28">
            <v>5.32555157</v>
          </cell>
          <cell r="K28">
            <v>5.5433304979100004</v>
          </cell>
          <cell r="L28">
            <v>3.7833697068776484E-2</v>
          </cell>
          <cell r="M28">
            <v>4.0893215481528022E-2</v>
          </cell>
          <cell r="O28">
            <v>22.235091026700005</v>
          </cell>
          <cell r="P28">
            <v>22.523710420680004</v>
          </cell>
          <cell r="R28">
            <v>1.2980355854330661E-2</v>
          </cell>
          <cell r="T28" t="str">
            <v>Nexxus</v>
          </cell>
          <cell r="U28" t="str">
            <v>Alberto Culver</v>
          </cell>
          <cell r="V28">
            <v>10.849864885683528</v>
          </cell>
          <cell r="W28">
            <v>1.8915068920553904E-2</v>
          </cell>
          <cell r="X28">
            <v>-1.1421312640544877E-3</v>
          </cell>
        </row>
        <row r="29">
          <cell r="B29" t="str">
            <v>Private Label</v>
          </cell>
          <cell r="C29">
            <v>0.82062994000000011</v>
          </cell>
          <cell r="D29">
            <v>0.92486875999999996</v>
          </cell>
          <cell r="E29">
            <v>0.8286525549999999</v>
          </cell>
          <cell r="F29">
            <v>0.12702293070126092</v>
          </cell>
          <cell r="G29">
            <v>-0.10403227913114943</v>
          </cell>
          <cell r="I29">
            <v>2.6102123400000004</v>
          </cell>
          <cell r="J29">
            <v>2.5517876780000002</v>
          </cell>
          <cell r="K29">
            <v>2.6309906979999997</v>
          </cell>
          <cell r="L29">
            <v>-2.2383106962095001E-2</v>
          </cell>
          <cell r="M29">
            <v>3.1038248472959218E-2</v>
          </cell>
          <cell r="O29">
            <v>10.572651346000001</v>
          </cell>
          <cell r="P29">
            <v>11.796403933999999</v>
          </cell>
          <cell r="R29">
            <v>0.11574699173854675</v>
          </cell>
          <cell r="T29" t="str">
            <v>Head &amp; Shoulders</v>
          </cell>
          <cell r="U29" t="str">
            <v>Procter &amp; Gamble</v>
          </cell>
          <cell r="V29">
            <v>5.1550204647912574</v>
          </cell>
          <cell r="W29">
            <v>9.5907165949264003E-2</v>
          </cell>
          <cell r="X29">
            <v>-4.6258486994908699E-4</v>
          </cell>
        </row>
        <row r="30">
          <cell r="B30" t="str">
            <v>Pantene</v>
          </cell>
          <cell r="C30">
            <v>4.3233970677000002</v>
          </cell>
          <cell r="D30">
            <v>3.5009703776199999</v>
          </cell>
          <cell r="E30">
            <v>3.4445804002799991</v>
          </cell>
          <cell r="F30">
            <v>-0.19022696208597889</v>
          </cell>
          <cell r="G30">
            <v>-1.6106956431415242E-2</v>
          </cell>
          <cell r="I30">
            <v>12.72593365835</v>
          </cell>
          <cell r="J30">
            <v>10.54641954509</v>
          </cell>
          <cell r="K30">
            <v>10.71181827012</v>
          </cell>
          <cell r="L30">
            <v>-0.17126555675778898</v>
          </cell>
          <cell r="M30">
            <v>1.5682926733841418E-2</v>
          </cell>
          <cell r="O30">
            <v>48.933618915250001</v>
          </cell>
          <cell r="P30">
            <v>46.952875475420001</v>
          </cell>
          <cell r="R30">
            <v>-4.0478171934524743E-2</v>
          </cell>
          <cell r="T30" t="str">
            <v>Dove</v>
          </cell>
          <cell r="U30" t="str">
            <v>Unilver</v>
          </cell>
          <cell r="V30">
            <v>4.8296869910278195</v>
          </cell>
          <cell r="W30">
            <v>3.0822427796648851E-2</v>
          </cell>
          <cell r="X30">
            <v>-6.4400969734463784E-3</v>
          </cell>
        </row>
        <row r="31">
          <cell r="B31" t="str">
            <v xml:space="preserve">Clairol </v>
          </cell>
          <cell r="C31">
            <v>1.7775194230500004</v>
          </cell>
          <cell r="D31">
            <v>1.7618702468299996</v>
          </cell>
          <cell r="E31">
            <v>1.57171333408</v>
          </cell>
          <cell r="F31">
            <v>-8.8039410523845785E-3</v>
          </cell>
          <cell r="G31">
            <v>-0.10792901071582006</v>
          </cell>
          <cell r="I31">
            <v>4.8363192756900002</v>
          </cell>
          <cell r="J31">
            <v>5.6074816143700001</v>
          </cell>
          <cell r="K31">
            <v>5.0901648537800002</v>
          </cell>
          <cell r="L31">
            <v>0.15945232204918436</v>
          </cell>
          <cell r="M31">
            <v>-9.2254740392603174E-2</v>
          </cell>
          <cell r="O31">
            <v>23.251428414500001</v>
          </cell>
          <cell r="P31">
            <v>22.470813003389999</v>
          </cell>
          <cell r="R31">
            <v>-3.3572793773959941E-2</v>
          </cell>
          <cell r="T31" t="str">
            <v>L'Oreal</v>
          </cell>
          <cell r="U31" t="str">
            <v>L'Oreal</v>
          </cell>
          <cell r="V31">
            <v>4.7127301065172897</v>
          </cell>
          <cell r="W31">
            <v>3.7636412448333552E-2</v>
          </cell>
          <cell r="X31">
            <v>-5.559058032171306E-3</v>
          </cell>
        </row>
        <row r="32">
          <cell r="B32" t="str">
            <v>Dove</v>
          </cell>
          <cell r="C32">
            <v>0.79112171000000009</v>
          </cell>
          <cell r="D32">
            <v>0.90228271140999994</v>
          </cell>
          <cell r="E32">
            <v>0.62374345097000017</v>
          </cell>
          <cell r="F32">
            <v>0.14051061929522812</v>
          </cell>
          <cell r="G32">
            <v>-0.30870508424651699</v>
          </cell>
          <cell r="I32">
            <v>2.5006306900000004</v>
          </cell>
          <cell r="J32">
            <v>2.4593213570899999</v>
          </cell>
          <cell r="K32">
            <v>1.7980674689500002</v>
          </cell>
          <cell r="L32">
            <v>-1.6519565674050218E-2</v>
          </cell>
          <cell r="M32">
            <v>-0.26887656882808941</v>
          </cell>
          <cell r="O32">
            <v>10.782871230150002</v>
          </cell>
          <cell r="P32">
            <v>8.721217278550002</v>
          </cell>
          <cell r="R32">
            <v>-0.19119712250994958</v>
          </cell>
          <cell r="T32" t="str">
            <v>Pantene</v>
          </cell>
          <cell r="U32" t="str">
            <v>Procter &amp; Gamble</v>
          </cell>
          <cell r="V32">
            <v>4.6255408391244499</v>
          </cell>
          <cell r="W32">
            <v>0.15892618784546508</v>
          </cell>
          <cell r="X32">
            <v>-8.9651877518631962E-3</v>
          </cell>
        </row>
        <row r="33">
          <cell r="B33" t="str">
            <v>L'Oreal</v>
          </cell>
          <cell r="C33">
            <v>0.96499842277000014</v>
          </cell>
          <cell r="D33">
            <v>0.75969750668999991</v>
          </cell>
          <cell r="E33">
            <v>0.64323635961999992</v>
          </cell>
          <cell r="F33">
            <v>-0.21274741101720129</v>
          </cell>
          <cell r="G33">
            <v>-0.15329936724081261</v>
          </cell>
          <cell r="I33">
            <v>3.3701437827199996</v>
          </cell>
          <cell r="J33">
            <v>2.8621950657999995</v>
          </cell>
          <cell r="K33">
            <v>2.1159348406099996</v>
          </cell>
          <cell r="L33">
            <v>-0.15072019167978679</v>
          </cell>
          <cell r="M33">
            <v>-0.26073003692409624</v>
          </cell>
          <cell r="O33">
            <v>12.859757694480001</v>
          </cell>
          <cell r="P33">
            <v>10.913521248019999</v>
          </cell>
          <cell r="R33">
            <v>-0.15134316623208355</v>
          </cell>
          <cell r="T33" t="str">
            <v xml:space="preserve">Clairol </v>
          </cell>
          <cell r="U33" t="str">
            <v>Procter &amp; Gamble</v>
          </cell>
          <cell r="V33">
            <v>4.3467790516250755</v>
          </cell>
          <cell r="W33">
            <v>7.1475483705832787E-2</v>
          </cell>
          <cell r="X33">
            <v>6.0469444043853571E-4</v>
          </cell>
        </row>
        <row r="34">
          <cell r="B34" t="str">
            <v>Head &amp; Shoulders</v>
          </cell>
          <cell r="C34">
            <v>1.9798582238200002</v>
          </cell>
          <cell r="D34">
            <v>2.0025498428299997</v>
          </cell>
          <cell r="E34">
            <v>1.8616885763099997</v>
          </cell>
          <cell r="F34">
            <v>1.1461234313140611E-2</v>
          </cell>
          <cell r="G34">
            <v>-7.0340954071302919E-2</v>
          </cell>
          <cell r="I34">
            <v>5.98414129868</v>
          </cell>
          <cell r="J34">
            <v>6.4515222463199997</v>
          </cell>
          <cell r="K34">
            <v>6.0222311979399992</v>
          </cell>
          <cell r="L34">
            <v>7.8103260653804352E-2</v>
          </cell>
          <cell r="M34">
            <v>-6.6541047521749053E-2</v>
          </cell>
          <cell r="O34">
            <v>26.472275776710003</v>
          </cell>
          <cell r="P34">
            <v>25.424353132260002</v>
          </cell>
          <cell r="R34">
            <v>-3.9585665142244819E-2</v>
          </cell>
          <cell r="T34" t="str">
            <v>Private Label</v>
          </cell>
          <cell r="U34" t="str">
            <v>NA</v>
          </cell>
          <cell r="V34">
            <v>4.1505178962957014</v>
          </cell>
          <cell r="W34">
            <v>3.5828009289093868E-2</v>
          </cell>
          <cell r="X34">
            <v>6.7507690585831559E-3</v>
          </cell>
        </row>
        <row r="35">
          <cell r="B35" t="str">
            <v>Neutrogena</v>
          </cell>
          <cell r="C35">
            <v>0.25898496791000003</v>
          </cell>
          <cell r="D35">
            <v>0.25022505</v>
          </cell>
          <cell r="E35">
            <v>0.23867603999999998</v>
          </cell>
          <cell r="F35">
            <v>-3.3824039984607146E-2</v>
          </cell>
          <cell r="G35">
            <v>-4.6154491726547842E-2</v>
          </cell>
          <cell r="I35">
            <v>0.82163524532999999</v>
          </cell>
          <cell r="J35">
            <v>0.77499087000000011</v>
          </cell>
          <cell r="K35">
            <v>0.72600200542000004</v>
          </cell>
          <cell r="L35">
            <v>-5.6770173376953559E-2</v>
          </cell>
          <cell r="M35">
            <v>-6.3212182848037979E-2</v>
          </cell>
          <cell r="O35">
            <v>3.3401894214900003</v>
          </cell>
          <cell r="P35">
            <v>3.0287181779499996</v>
          </cell>
          <cell r="R35">
            <v>-9.3249574870235552E-2</v>
          </cell>
          <cell r="T35" t="str">
            <v>Shampoo Category</v>
          </cell>
          <cell r="U35" t="str">
            <v>NA</v>
          </cell>
          <cell r="V35">
            <v>3.8826186379780863</v>
          </cell>
          <cell r="W35">
            <v>1</v>
          </cell>
          <cell r="X35">
            <v>0</v>
          </cell>
        </row>
        <row r="36">
          <cell r="B36" t="str">
            <v>Matrix</v>
          </cell>
          <cell r="C36">
            <v>0.25546230332000003</v>
          </cell>
          <cell r="D36">
            <v>0.26554166120000006</v>
          </cell>
          <cell r="E36">
            <v>0.18941391132000002</v>
          </cell>
          <cell r="F36">
            <v>3.9455362881365419E-2</v>
          </cell>
          <cell r="G36">
            <v>-0.28668853518492643</v>
          </cell>
          <cell r="I36">
            <v>0.75435844567999988</v>
          </cell>
          <cell r="J36">
            <v>0.79021088464</v>
          </cell>
          <cell r="K36">
            <v>0.5845283213600001</v>
          </cell>
          <cell r="L36">
            <v>4.7527059802030536E-2</v>
          </cell>
          <cell r="M36">
            <v>-0.26028819303558903</v>
          </cell>
          <cell r="O36">
            <v>3.3837651799399997</v>
          </cell>
          <cell r="P36">
            <v>2.9111984541500004</v>
          </cell>
          <cell r="R36">
            <v>-0.13965706857896643</v>
          </cell>
          <cell r="T36" t="str">
            <v>Garnier Fructis</v>
          </cell>
          <cell r="U36" t="str">
            <v>L'Oreal</v>
          </cell>
          <cell r="V36">
            <v>3.6776359528289122</v>
          </cell>
          <cell r="W36">
            <v>6.061490427256299E-2</v>
          </cell>
          <cell r="X36">
            <v>-2.2070260986484583E-3</v>
          </cell>
        </row>
        <row r="37">
          <cell r="B37" t="str">
            <v>Pert Plus</v>
          </cell>
          <cell r="C37">
            <v>0.68863926628000005</v>
          </cell>
          <cell r="D37">
            <v>0.59620260720999996</v>
          </cell>
          <cell r="E37">
            <v>0.56432104419999995</v>
          </cell>
          <cell r="F37">
            <v>-0.13423088632360303</v>
          </cell>
          <cell r="G37">
            <v>-5.3474377039700483E-2</v>
          </cell>
          <cell r="I37">
            <v>2.0393837886300004</v>
          </cell>
          <cell r="J37">
            <v>1.8859173329400001</v>
          </cell>
          <cell r="K37">
            <v>1.9869176911099999</v>
          </cell>
          <cell r="L37">
            <v>-7.5251385514393365E-2</v>
          </cell>
          <cell r="M37">
            <v>5.3555029377956975E-2</v>
          </cell>
          <cell r="O37">
            <v>8.7870731181899977</v>
          </cell>
          <cell r="P37">
            <v>10.096162445559999</v>
          </cell>
          <cell r="R37">
            <v>0.14897899559525385</v>
          </cell>
          <cell r="T37" t="str">
            <v>Aussie</v>
          </cell>
          <cell r="U37" t="str">
            <v>Procter &amp; Gamble</v>
          </cell>
          <cell r="V37">
            <v>3.5671146592113177</v>
          </cell>
          <cell r="W37">
            <v>1.8676449773021953E-2</v>
          </cell>
          <cell r="X37">
            <v>-2.2933769882725955E-4</v>
          </cell>
        </row>
        <row r="38">
          <cell r="B38" t="str">
            <v>Aussie</v>
          </cell>
          <cell r="C38">
            <v>0.51682633331000005</v>
          </cell>
          <cell r="D38">
            <v>0.53169370674999994</v>
          </cell>
          <cell r="E38">
            <v>0.50366957351000008</v>
          </cell>
          <cell r="F38">
            <v>2.8766671668570387E-2</v>
          </cell>
          <cell r="G38">
            <v>-5.2707287831745386E-2</v>
          </cell>
          <cell r="I38">
            <v>1.6158124319100002</v>
          </cell>
          <cell r="J38">
            <v>1.70936491385</v>
          </cell>
          <cell r="K38">
            <v>1.5060103067200001</v>
          </cell>
          <cell r="L38">
            <v>5.7898107535547583E-2</v>
          </cell>
          <cell r="M38">
            <v>-0.11896500594012116</v>
          </cell>
          <cell r="O38">
            <v>7.6030719572700001</v>
          </cell>
          <cell r="P38">
            <v>7.1549483481400005</v>
          </cell>
          <cell r="R38">
            <v>-5.8939809020419287E-2</v>
          </cell>
          <cell r="T38" t="str">
            <v>Pert Plus</v>
          </cell>
          <cell r="U38" t="str">
            <v>Procter &amp; Gamble</v>
          </cell>
          <cell r="V38">
            <v>3.4988211801905753</v>
          </cell>
          <cell r="W38">
            <v>2.5849302482776278E-2</v>
          </cell>
          <cell r="X38">
            <v>3.1259686452224135E-3</v>
          </cell>
        </row>
        <row r="39">
          <cell r="B39" t="str">
            <v>Total Shampoo Category</v>
          </cell>
          <cell r="C39">
            <v>27.725280000000001</v>
          </cell>
          <cell r="D39">
            <v>27.14142</v>
          </cell>
          <cell r="E39">
            <v>25.55162</v>
          </cell>
          <cell r="F39">
            <v>-2.1058759370509605E-2</v>
          </cell>
          <cell r="G39">
            <v>-5.8574680322547645E-2</v>
          </cell>
          <cell r="I39">
            <v>83.280770000000004</v>
          </cell>
          <cell r="J39">
            <v>81.595079999999996</v>
          </cell>
          <cell r="K39">
            <v>79.051600000000008</v>
          </cell>
          <cell r="L39">
            <v>-2.0241047242959054E-2</v>
          </cell>
          <cell r="M39">
            <v>-3.1171977526095795E-2</v>
          </cell>
          <cell r="O39">
            <v>359.87939000000006</v>
          </cell>
          <cell r="P39">
            <v>351.96908000000002</v>
          </cell>
          <cell r="R39">
            <v>-2.1980447393778357E-2</v>
          </cell>
          <cell r="T39" t="str">
            <v>Tresemme</v>
          </cell>
          <cell r="U39" t="str">
            <v>Alberto Culver</v>
          </cell>
          <cell r="V39">
            <v>1.9812096826503975</v>
          </cell>
          <cell r="W39">
            <v>3.5591535903058483E-2</v>
          </cell>
          <cell r="X39">
            <v>4.3702123730460195E-3</v>
          </cell>
        </row>
        <row r="40">
          <cell r="T40" t="str">
            <v>Suave</v>
          </cell>
          <cell r="U40" t="str">
            <v>Unilver</v>
          </cell>
          <cell r="V40">
            <v>1.5916781012000518</v>
          </cell>
          <cell r="W40">
            <v>8.0378424297538678E-2</v>
          </cell>
          <cell r="X40">
            <v>3.1061386106808059E-3</v>
          </cell>
        </row>
        <row r="41">
          <cell r="B41" t="str">
            <v>Dollar Share</v>
          </cell>
          <cell r="T41" t="str">
            <v>Alberto VO5</v>
          </cell>
          <cell r="U41" t="str">
            <v>Alberto Culver</v>
          </cell>
          <cell r="V41">
            <v>1.0063023829529456</v>
          </cell>
          <cell r="W41">
            <v>2.2419117155667998E-2</v>
          </cell>
          <cell r="X41">
            <v>-3.5272242934338699E-5</v>
          </cell>
        </row>
        <row r="42">
          <cell r="B42" t="str">
            <v>Alberto VO5</v>
          </cell>
          <cell r="C42">
            <v>2.1405841016568585E-2</v>
          </cell>
          <cell r="D42">
            <v>2.3988918737116356E-2</v>
          </cell>
          <cell r="E42">
            <v>1.8747549201250522E-2</v>
          </cell>
          <cell r="F42">
            <v>2.5830777205477704E-3</v>
          </cell>
          <cell r="G42">
            <v>-5.2413695358658335E-3</v>
          </cell>
          <cell r="I42">
            <v>2.0708010989520766E-2</v>
          </cell>
          <cell r="J42">
            <v>2.128143989782541E-2</v>
          </cell>
          <cell r="K42">
            <v>2.1276403913016519E-2</v>
          </cell>
          <cell r="L42">
            <v>5.7342890830464413E-4</v>
          </cell>
          <cell r="M42">
            <v>-5.0359848088911419E-6</v>
          </cell>
          <cell r="O42">
            <v>2.2454389398602337E-2</v>
          </cell>
          <cell r="P42">
            <v>2.2419117155667998E-2</v>
          </cell>
          <cell r="R42">
            <v>-3.5272242934338699E-5</v>
          </cell>
        </row>
        <row r="43">
          <cell r="B43" t="str">
            <v>Tresemme</v>
          </cell>
          <cell r="C43">
            <v>3.0280343228813494E-2</v>
          </cell>
          <cell r="D43">
            <v>3.3770568063595435E-2</v>
          </cell>
          <cell r="E43">
            <v>3.5948494760706905E-2</v>
          </cell>
          <cell r="F43">
            <v>3.4902248347819416E-3</v>
          </cell>
          <cell r="G43">
            <v>2.1779266971114694E-3</v>
          </cell>
          <cell r="I43">
            <v>2.9329860195612446E-2</v>
          </cell>
          <cell r="J43">
            <v>3.2898301475332521E-2</v>
          </cell>
          <cell r="K43">
            <v>3.4855410118755349E-2</v>
          </cell>
          <cell r="L43">
            <v>3.5684412797200755E-3</v>
          </cell>
          <cell r="M43">
            <v>1.957108643422828E-3</v>
          </cell>
          <cell r="O43">
            <v>3.1221323530012463E-2</v>
          </cell>
          <cell r="P43">
            <v>3.5591535903058483E-2</v>
          </cell>
          <cell r="R43">
            <v>4.3702123730460195E-3</v>
          </cell>
        </row>
        <row r="44">
          <cell r="B44" t="str">
            <v>Nexxus</v>
          </cell>
          <cell r="C44">
            <v>2.113668249392851E-2</v>
          </cell>
          <cell r="D44">
            <v>2.0494796570099817E-2</v>
          </cell>
          <cell r="E44">
            <v>1.9900474285067502E-2</v>
          </cell>
          <cell r="F44">
            <v>-6.4188592382869239E-4</v>
          </cell>
          <cell r="G44">
            <v>-5.9432228503231502E-4</v>
          </cell>
          <cell r="I44">
            <v>1.988861499121718E-2</v>
          </cell>
          <cell r="J44">
            <v>1.9927075650390456E-2</v>
          </cell>
          <cell r="K44">
            <v>2.0171610090313038E-2</v>
          </cell>
          <cell r="L44">
            <v>3.8460659173275569E-5</v>
          </cell>
          <cell r="M44">
            <v>2.4453443992258211E-4</v>
          </cell>
          <cell r="O44">
            <v>2.0057200184608392E-2</v>
          </cell>
          <cell r="P44">
            <v>1.8915068920553904E-2</v>
          </cell>
          <cell r="R44">
            <v>-1.1421312640544877E-3</v>
          </cell>
        </row>
        <row r="45">
          <cell r="B45" t="str">
            <v>Suave</v>
          </cell>
          <cell r="C45">
            <v>7.2490893605566722E-2</v>
          </cell>
          <cell r="D45">
            <v>7.3120898383814678E-2</v>
          </cell>
          <cell r="E45">
            <v>8.9922212882152727E-2</v>
          </cell>
          <cell r="F45">
            <v>6.3000477824795564E-4</v>
          </cell>
          <cell r="G45">
            <v>1.6801314498338049E-2</v>
          </cell>
          <cell r="I45">
            <v>7.2148036547141164E-2</v>
          </cell>
          <cell r="J45">
            <v>7.2348710433296534E-2</v>
          </cell>
          <cell r="K45">
            <v>8.0585838042491989E-2</v>
          </cell>
          <cell r="L45">
            <v>2.0067388615536974E-4</v>
          </cell>
          <cell r="M45">
            <v>8.2371276091954548E-3</v>
          </cell>
          <cell r="O45">
            <v>7.7272285686857872E-2</v>
          </cell>
          <cell r="P45">
            <v>8.0378424297538678E-2</v>
          </cell>
          <cell r="R45">
            <v>3.1061386106808059E-3</v>
          </cell>
        </row>
        <row r="46">
          <cell r="B46" t="str">
            <v>Garnier Fructis</v>
          </cell>
          <cell r="C46">
            <v>5.6459646807248021E-2</v>
          </cell>
          <cell r="D46">
            <v>6.1296739154085358E-2</v>
          </cell>
          <cell r="E46">
            <v>5.6499809233918646E-2</v>
          </cell>
          <cell r="F46">
            <v>4.8370923468373378E-3</v>
          </cell>
          <cell r="G46">
            <v>-4.796929920166712E-3</v>
          </cell>
          <cell r="I46">
            <v>6.2947681011682161E-2</v>
          </cell>
          <cell r="J46">
            <v>6.4727950881671339E-2</v>
          </cell>
          <cell r="K46">
            <v>6.062622352618844E-2</v>
          </cell>
          <cell r="L46">
            <v>1.7802698699891789E-3</v>
          </cell>
          <cell r="M46">
            <v>-4.1017273554828995E-3</v>
          </cell>
          <cell r="O46">
            <v>6.2821930371211449E-2</v>
          </cell>
          <cell r="P46">
            <v>6.061490427256299E-2</v>
          </cell>
          <cell r="R46">
            <v>-2.2070260986484583E-3</v>
          </cell>
        </row>
        <row r="47">
          <cell r="B47" t="str">
            <v>Private Label</v>
          </cell>
          <cell r="C47">
            <v>2.7052508168954343E-2</v>
          </cell>
          <cell r="D47">
            <v>3.5259143168249206E-2</v>
          </cell>
          <cell r="E47">
            <v>3.4363820824860558E-2</v>
          </cell>
          <cell r="F47">
            <v>8.206634999294863E-3</v>
          </cell>
          <cell r="G47">
            <v>-8.9532234338864786E-4</v>
          </cell>
          <cell r="I47">
            <v>2.7852522805258895E-2</v>
          </cell>
          <cell r="J47">
            <v>3.3009000240163219E-2</v>
          </cell>
          <cell r="K47">
            <v>3.4306566630304382E-2</v>
          </cell>
          <cell r="L47">
            <v>5.1564774349043239E-3</v>
          </cell>
          <cell r="M47">
            <v>1.2975663901411624E-3</v>
          </cell>
          <cell r="O47">
            <v>2.9077240230510712E-2</v>
          </cell>
          <cell r="P47">
            <v>3.5828009289093868E-2</v>
          </cell>
          <cell r="R47">
            <v>6.7507690585831559E-3</v>
          </cell>
        </row>
        <row r="48">
          <cell r="B48" t="str">
            <v>Pantene</v>
          </cell>
          <cell r="C48">
            <v>0.17852539323713826</v>
          </cell>
          <cell r="D48">
            <v>0.15487420930943177</v>
          </cell>
          <cell r="E48">
            <v>0.15951551169349329</v>
          </cell>
          <cell r="F48">
            <v>-2.3651183927706487E-2</v>
          </cell>
          <cell r="G48">
            <v>4.6413023840615186E-3</v>
          </cell>
          <cell r="I48">
            <v>0.17742048210756833</v>
          </cell>
          <cell r="J48">
            <v>0.15591722315649981</v>
          </cell>
          <cell r="K48">
            <v>0.15844023297779919</v>
          </cell>
          <cell r="L48">
            <v>-2.1503258951068527E-2</v>
          </cell>
          <cell r="M48">
            <v>2.5230098212993823E-3</v>
          </cell>
          <cell r="O48">
            <v>0.16789137559732828</v>
          </cell>
          <cell r="P48">
            <v>0.15892618784546508</v>
          </cell>
          <cell r="R48">
            <v>-8.9651877518631962E-3</v>
          </cell>
        </row>
        <row r="49">
          <cell r="B49" t="str">
            <v xml:space="preserve">Clairol </v>
          </cell>
          <cell r="C49">
            <v>7.0386906318998924E-2</v>
          </cell>
          <cell r="D49">
            <v>7.2755337478205992E-2</v>
          </cell>
          <cell r="E49">
            <v>6.9760271653955902E-2</v>
          </cell>
          <cell r="F49">
            <v>2.3684311592070684E-3</v>
          </cell>
          <cell r="G49">
            <v>-2.9950658242500899E-3</v>
          </cell>
          <cell r="I49">
            <v>6.4785355528025584E-2</v>
          </cell>
          <cell r="J49">
            <v>7.3914189863998295E-2</v>
          </cell>
          <cell r="K49">
            <v>7.2232934159657869E-2</v>
          </cell>
          <cell r="L49">
            <v>9.1288343359727103E-3</v>
          </cell>
          <cell r="M49">
            <v>-1.6812557043404258E-3</v>
          </cell>
          <cell r="O49">
            <v>7.0870789265394252E-2</v>
          </cell>
          <cell r="P49">
            <v>7.1475483705832787E-2</v>
          </cell>
          <cell r="R49">
            <v>6.0469444043853571E-4</v>
          </cell>
        </row>
        <row r="50">
          <cell r="B50" t="str">
            <v>Dove</v>
          </cell>
          <cell r="C50">
            <v>3.6860722700159151E-2</v>
          </cell>
          <cell r="D50">
            <v>3.988948244229025E-2</v>
          </cell>
          <cell r="E50">
            <v>2.8516255379606035E-2</v>
          </cell>
          <cell r="F50">
            <v>3.0287597421310986E-3</v>
          </cell>
          <cell r="G50">
            <v>-1.1373227062684215E-2</v>
          </cell>
          <cell r="I50">
            <v>3.7253129691174773E-2</v>
          </cell>
          <cell r="J50">
            <v>3.6811092950281267E-2</v>
          </cell>
          <cell r="K50">
            <v>2.7562083962238484E-2</v>
          </cell>
          <cell r="L50">
            <v>-4.4203674089350609E-4</v>
          </cell>
          <cell r="M50">
            <v>-9.2490089880427825E-3</v>
          </cell>
          <cell r="O50">
            <v>3.7262524770095229E-2</v>
          </cell>
          <cell r="P50">
            <v>3.0822427796648851E-2</v>
          </cell>
          <cell r="R50">
            <v>-6.4400969734463784E-3</v>
          </cell>
        </row>
        <row r="51">
          <cell r="B51" t="str">
            <v>L'Oreal</v>
          </cell>
          <cell r="C51">
            <v>4.4861366686013565E-2</v>
          </cell>
          <cell r="D51">
            <v>3.5107535908659608E-2</v>
          </cell>
          <cell r="E51">
            <v>3.6765075670145544E-2</v>
          </cell>
          <cell r="F51">
            <v>-9.753830777353957E-3</v>
          </cell>
          <cell r="G51">
            <v>1.6575397614859363E-3</v>
          </cell>
          <cell r="I51">
            <v>4.8948171519050003E-2</v>
          </cell>
          <cell r="J51">
            <v>4.0383586192874583E-2</v>
          </cell>
          <cell r="K51">
            <v>3.6464175753863605E-2</v>
          </cell>
          <cell r="L51">
            <v>-8.5645853261754196E-3</v>
          </cell>
          <cell r="M51">
            <v>-3.9194104390109785E-3</v>
          </cell>
          <cell r="O51">
            <v>4.3195470480504858E-2</v>
          </cell>
          <cell r="P51">
            <v>3.7636412448333552E-2</v>
          </cell>
          <cell r="R51">
            <v>-5.559058032171306E-3</v>
          </cell>
        </row>
        <row r="52">
          <cell r="B52" t="str">
            <v>Head &amp; Shoulders</v>
          </cell>
          <cell r="C52">
            <v>9.4074242001028763E-2</v>
          </cell>
          <cell r="D52">
            <v>9.640338202443198E-2</v>
          </cell>
          <cell r="E52">
            <v>9.5429866547072126E-2</v>
          </cell>
          <cell r="F52">
            <v>2.3291400234032172E-3</v>
          </cell>
          <cell r="G52">
            <v>-9.7351547735985422E-4</v>
          </cell>
          <cell r="I52">
            <v>9.4635421901684863E-2</v>
          </cell>
          <cell r="J52">
            <v>0.10141122887606711</v>
          </cell>
          <cell r="K52">
            <v>9.960788253234007E-2</v>
          </cell>
          <cell r="L52">
            <v>6.7758069743822508E-3</v>
          </cell>
          <cell r="M52">
            <v>-1.8033463437270442E-3</v>
          </cell>
          <cell r="O52">
            <v>9.636975081921309E-2</v>
          </cell>
          <cell r="P52">
            <v>9.5907165949264003E-2</v>
          </cell>
          <cell r="R52">
            <v>-4.6258486994908699E-4</v>
          </cell>
        </row>
        <row r="53">
          <cell r="B53" t="str">
            <v>Neutrogena</v>
          </cell>
          <cell r="C53">
            <v>3.4113212823653837E-2</v>
          </cell>
          <cell r="D53">
            <v>3.3928931930823032E-2</v>
          </cell>
          <cell r="E53">
            <v>3.5061524981168012E-2</v>
          </cell>
          <cell r="F53">
            <v>-1.8428089283080429E-4</v>
          </cell>
          <cell r="G53">
            <v>1.1325930503449794E-3</v>
          </cell>
          <cell r="I53">
            <v>3.5907733387639286E-2</v>
          </cell>
          <cell r="J53">
            <v>3.4977358118011746E-2</v>
          </cell>
          <cell r="K53">
            <v>3.4776765758843378E-2</v>
          </cell>
          <cell r="L53">
            <v>-9.3037526962753969E-4</v>
          </cell>
          <cell r="M53">
            <v>-2.005923591683681E-4</v>
          </cell>
          <cell r="O53">
            <v>3.4079250319990491E-2</v>
          </cell>
          <cell r="P53">
            <v>3.2918505962756701E-2</v>
          </cell>
          <cell r="R53">
            <v>-1.1607443572337894E-3</v>
          </cell>
        </row>
        <row r="54">
          <cell r="B54" t="str">
            <v>Matrix</v>
          </cell>
          <cell r="C54">
            <v>3.1941729696765057E-2</v>
          </cell>
          <cell r="D54">
            <v>3.5751549083067428E-2</v>
          </cell>
          <cell r="E54">
            <v>2.8888031453419609E-2</v>
          </cell>
          <cell r="F54">
            <v>3.809819386302371E-3</v>
          </cell>
          <cell r="G54">
            <v>-6.8635176296478195E-3</v>
          </cell>
          <cell r="I54">
            <v>3.0584763948428888E-2</v>
          </cell>
          <cell r="J54">
            <v>3.4765967950652656E-2</v>
          </cell>
          <cell r="K54">
            <v>2.8511219952644665E-2</v>
          </cell>
          <cell r="L54">
            <v>4.1812040022237672E-3</v>
          </cell>
          <cell r="M54">
            <v>-6.2547479980079902E-3</v>
          </cell>
          <cell r="O54">
            <v>3.3584233078953009E-2</v>
          </cell>
          <cell r="P54">
            <v>3.1889767929814156E-2</v>
          </cell>
          <cell r="R54">
            <v>-1.6944651491388532E-3</v>
          </cell>
        </row>
        <row r="55">
          <cell r="B55" t="str">
            <v>Pert Plus</v>
          </cell>
          <cell r="C55">
            <v>2.3463658415394932E-2</v>
          </cell>
          <cell r="D55">
            <v>2.1277970124033048E-2</v>
          </cell>
          <cell r="E55">
            <v>2.0010033643589515E-2</v>
          </cell>
          <cell r="F55">
            <v>-2.1856882913618841E-3</v>
          </cell>
          <cell r="G55">
            <v>-1.2679364804435329E-3</v>
          </cell>
          <cell r="I55">
            <v>2.3001290017812391E-2</v>
          </cell>
          <cell r="J55">
            <v>2.1660708749616241E-2</v>
          </cell>
          <cell r="K55">
            <v>2.2276115548452539E-2</v>
          </cell>
          <cell r="L55">
            <v>-1.3405812681961497E-3</v>
          </cell>
          <cell r="M55">
            <v>6.1540679883629809E-4</v>
          </cell>
          <cell r="O55">
            <v>2.2723333837553865E-2</v>
          </cell>
          <cell r="P55">
            <v>2.5849302482776278E-2</v>
          </cell>
          <cell r="R55">
            <v>3.1259686452224135E-3</v>
          </cell>
        </row>
        <row r="56">
          <cell r="B56" t="str">
            <v>Aussie</v>
          </cell>
          <cell r="C56">
            <v>1.6940764582222982E-2</v>
          </cell>
          <cell r="D56">
            <v>1.7891503577574342E-2</v>
          </cell>
          <cell r="E56">
            <v>1.7671982334327294E-2</v>
          </cell>
          <cell r="F56">
            <v>9.5073899535135994E-4</v>
          </cell>
          <cell r="G56">
            <v>-2.195212432470478E-4</v>
          </cell>
          <cell r="I56">
            <v>1.6774723317546366E-2</v>
          </cell>
          <cell r="J56">
            <v>1.8664390904282582E-2</v>
          </cell>
          <cell r="K56">
            <v>1.7109273534604071E-2</v>
          </cell>
          <cell r="L56">
            <v>1.8896675867362163E-3</v>
          </cell>
          <cell r="M56">
            <v>-1.5551173696785117E-3</v>
          </cell>
          <cell r="O56">
            <v>1.8905787471849213E-2</v>
          </cell>
          <cell r="P56">
            <v>1.8676449773021953E-2</v>
          </cell>
          <cell r="R56">
            <v>-2.2933769882725955E-4</v>
          </cell>
        </row>
        <row r="57">
          <cell r="B57" t="str">
            <v>Total Shampoo Category</v>
          </cell>
          <cell r="C57">
            <v>1</v>
          </cell>
          <cell r="D57">
            <v>1</v>
          </cell>
          <cell r="E57">
            <v>1</v>
          </cell>
          <cell r="F57">
            <v>0</v>
          </cell>
          <cell r="G57">
            <v>0</v>
          </cell>
          <cell r="I57">
            <v>1</v>
          </cell>
          <cell r="J57">
            <v>1</v>
          </cell>
          <cell r="K57">
            <v>1</v>
          </cell>
          <cell r="L57">
            <v>0</v>
          </cell>
          <cell r="M57">
            <v>0</v>
          </cell>
          <cell r="O57">
            <v>1</v>
          </cell>
          <cell r="P57">
            <v>1</v>
          </cell>
          <cell r="R57">
            <v>0</v>
          </cell>
        </row>
        <row r="59">
          <cell r="B59" t="str">
            <v>Volume Share</v>
          </cell>
        </row>
        <row r="60">
          <cell r="B60" t="str">
            <v>Alberto VO5</v>
          </cell>
          <cell r="C60">
            <v>8.429308614989639E-2</v>
          </cell>
          <cell r="D60">
            <v>9.5066756228671917E-2</v>
          </cell>
          <cell r="E60">
            <v>7.1811115537488424E-2</v>
          </cell>
          <cell r="F60">
            <v>1.0773670078775527E-2</v>
          </cell>
          <cell r="G60">
            <v>-2.3255640691183493E-2</v>
          </cell>
          <cell r="I60">
            <v>7.9834175386826994E-2</v>
          </cell>
          <cell r="J60">
            <v>8.3248808368102598E-2</v>
          </cell>
          <cell r="K60">
            <v>8.5165562927505586E-2</v>
          </cell>
          <cell r="L60">
            <v>3.4146329812756032E-3</v>
          </cell>
          <cell r="M60">
            <v>1.9167545594029889E-3</v>
          </cell>
          <cell r="O60">
            <v>8.6079044031084961E-2</v>
          </cell>
          <cell r="P60">
            <v>8.6499727706280338E-2</v>
          </cell>
          <cell r="R60">
            <v>4.2068367519537686E-4</v>
          </cell>
        </row>
        <row r="61">
          <cell r="B61" t="str">
            <v>Tresemme</v>
          </cell>
          <cell r="C61">
            <v>6.2116744902486101E-2</v>
          </cell>
          <cell r="D61">
            <v>6.6226907325777351E-2</v>
          </cell>
          <cell r="E61">
            <v>6.6433381198530678E-2</v>
          </cell>
          <cell r="F61">
            <v>4.1101624232912498E-3</v>
          </cell>
          <cell r="G61">
            <v>2.0647387275332663E-4</v>
          </cell>
          <cell r="I61">
            <v>6.0492627902695897E-2</v>
          </cell>
          <cell r="J61">
            <v>6.649638584348469E-2</v>
          </cell>
          <cell r="K61">
            <v>6.5831888513072465E-2</v>
          </cell>
          <cell r="L61">
            <v>6.0037579407887925E-3</v>
          </cell>
          <cell r="M61">
            <v>-6.6449733041222536E-4</v>
          </cell>
          <cell r="O61">
            <v>6.2257633938025719E-2</v>
          </cell>
          <cell r="P61">
            <v>6.9749487831402682E-2</v>
          </cell>
          <cell r="R61">
            <v>7.4918538933769624E-3</v>
          </cell>
        </row>
        <row r="62">
          <cell r="B62" t="str">
            <v>Nexxus</v>
          </cell>
          <cell r="C62">
            <v>7.6146943309499497E-3</v>
          </cell>
          <cell r="D62">
            <v>7.6763483439702112E-3</v>
          </cell>
          <cell r="E62">
            <v>6.4622075602251451E-3</v>
          </cell>
          <cell r="F62">
            <v>6.1654013020261481E-5</v>
          </cell>
          <cell r="G62">
            <v>-1.2141407837450661E-3</v>
          </cell>
          <cell r="I62">
            <v>7.2730595243055514E-3</v>
          </cell>
          <cell r="J62">
            <v>7.7076970819809241E-3</v>
          </cell>
          <cell r="K62">
            <v>6.653498208764908E-3</v>
          </cell>
          <cell r="L62">
            <v>4.3463755767537277E-4</v>
          </cell>
          <cell r="M62">
            <v>-1.0541988732160161E-3</v>
          </cell>
          <cell r="O62">
            <v>7.4934546432069895E-3</v>
          </cell>
          <cell r="P62">
            <v>6.7687478050060526E-3</v>
          </cell>
          <cell r="R62">
            <v>-7.2470683820093692E-4</v>
          </cell>
        </row>
        <row r="63">
          <cell r="B63" t="str">
            <v>Suave</v>
          </cell>
          <cell r="C63">
            <v>0.17689527213286926</v>
          </cell>
          <cell r="D63">
            <v>0.18339876579817851</v>
          </cell>
          <cell r="E63">
            <v>0.21903272652653721</v>
          </cell>
          <cell r="F63">
            <v>6.5034936653092512E-3</v>
          </cell>
          <cell r="G63">
            <v>3.5633960728358699E-2</v>
          </cell>
          <cell r="I63">
            <v>0.17987204864340225</v>
          </cell>
          <cell r="J63">
            <v>0.18445108178507821</v>
          </cell>
          <cell r="K63">
            <v>0.19380072633773379</v>
          </cell>
          <cell r="L63">
            <v>4.5790331416759589E-3</v>
          </cell>
          <cell r="M63">
            <v>9.3496445526555783E-3</v>
          </cell>
          <cell r="O63">
            <v>0.19199436358300478</v>
          </cell>
          <cell r="P63">
            <v>0.1960690217661733</v>
          </cell>
          <cell r="R63">
            <v>4.0746581831685169E-3</v>
          </cell>
        </row>
        <row r="64">
          <cell r="B64" t="str">
            <v>Garnier Fructis</v>
          </cell>
          <cell r="C64">
            <v>5.5234384251484574E-2</v>
          </cell>
          <cell r="D64">
            <v>6.2764809284112627E-2</v>
          </cell>
          <cell r="E64">
            <v>6.0469748664468241E-2</v>
          </cell>
          <cell r="F64">
            <v>7.5304250326280534E-3</v>
          </cell>
          <cell r="G64">
            <v>-2.295060619644386E-3</v>
          </cell>
          <cell r="I64">
            <v>6.1615800490317278E-2</v>
          </cell>
          <cell r="J64">
            <v>6.5268047656795003E-2</v>
          </cell>
          <cell r="K64">
            <v>7.0122938661709572E-2</v>
          </cell>
          <cell r="L64">
            <v>3.6522471664777248E-3</v>
          </cell>
          <cell r="M64">
            <v>4.8548910049145688E-3</v>
          </cell>
          <cell r="O64">
            <v>6.1784841378940872E-2</v>
          </cell>
          <cell r="P64">
            <v>6.399343493661433E-2</v>
          </cell>
          <cell r="R64">
            <v>2.2085935576734578E-3</v>
          </cell>
        </row>
        <row r="65">
          <cell r="B65" t="str">
            <v>Private Label</v>
          </cell>
          <cell r="C65">
            <v>2.9598616857972222E-2</v>
          </cell>
          <cell r="D65">
            <v>3.4075916440628379E-2</v>
          </cell>
          <cell r="E65">
            <v>3.2430529062345163E-2</v>
          </cell>
          <cell r="F65">
            <v>4.4772995826561565E-3</v>
          </cell>
          <cell r="G65">
            <v>-1.6453873782832154E-3</v>
          </cell>
          <cell r="I65">
            <v>3.1342317560224292E-2</v>
          </cell>
          <cell r="J65">
            <v>3.1273793444408664E-2</v>
          </cell>
          <cell r="K65">
            <v>3.3281941137181276E-2</v>
          </cell>
          <cell r="L65">
            <v>-6.8524115815628284E-5</v>
          </cell>
          <cell r="M65">
            <v>2.0081476927726119E-3</v>
          </cell>
          <cell r="O65">
            <v>2.937831851387766E-2</v>
          </cell>
          <cell r="P65">
            <v>3.3515455204190088E-2</v>
          </cell>
          <cell r="R65">
            <v>4.1371366903124283E-3</v>
          </cell>
        </row>
        <row r="66">
          <cell r="B66" t="str">
            <v>Pantene</v>
          </cell>
          <cell r="C66">
            <v>0.15593700289771645</v>
          </cell>
          <cell r="D66">
            <v>0.12898994885381826</v>
          </cell>
          <cell r="E66">
            <v>0.13480868924475237</v>
          </cell>
          <cell r="F66">
            <v>-2.6947054043898189E-2</v>
          </cell>
          <cell r="G66">
            <v>5.8187403909341073E-3</v>
          </cell>
          <cell r="I66">
            <v>0.1528075888149209</v>
          </cell>
          <cell r="J66">
            <v>0.1292531307658501</v>
          </cell>
          <cell r="K66">
            <v>0.13550412983570223</v>
          </cell>
          <cell r="L66">
            <v>-2.3554458049070803E-2</v>
          </cell>
          <cell r="M66">
            <v>6.2509990698521312E-3</v>
          </cell>
          <cell r="O66">
            <v>0.13597227369772411</v>
          </cell>
          <cell r="P66">
            <v>0.13340056880968065</v>
          </cell>
          <cell r="R66">
            <v>-2.5717048880434523E-3</v>
          </cell>
        </row>
        <row r="67">
          <cell r="B67" t="str">
            <v xml:space="preserve">Clairol </v>
          </cell>
          <cell r="C67">
            <v>6.4111865526696232E-2</v>
          </cell>
          <cell r="D67">
            <v>6.4914446142832594E-2</v>
          </cell>
          <cell r="E67">
            <v>6.1511298856197771E-2</v>
          </cell>
          <cell r="F67">
            <v>8.0258061613636134E-4</v>
          </cell>
          <cell r="G67">
            <v>-3.4031472866348222E-3</v>
          </cell>
          <cell r="I67">
            <v>5.8072461093839553E-2</v>
          </cell>
          <cell r="J67">
            <v>6.8723281040597065E-2</v>
          </cell>
          <cell r="K67">
            <v>6.4390408970596419E-2</v>
          </cell>
          <cell r="L67">
            <v>1.0650819946757512E-2</v>
          </cell>
          <cell r="M67">
            <v>-4.3328720700006457E-3</v>
          </cell>
          <cell r="O67">
            <v>6.4608946943307863E-2</v>
          </cell>
          <cell r="P67">
            <v>6.3843144981343247E-2</v>
          </cell>
          <cell r="R67">
            <v>-7.6580196196461559E-4</v>
          </cell>
        </row>
        <row r="68">
          <cell r="B68" t="str">
            <v>Dove</v>
          </cell>
          <cell r="C68">
            <v>2.8534309121494898E-2</v>
          </cell>
          <cell r="D68">
            <v>3.3243754800227843E-2</v>
          </cell>
          <cell r="E68">
            <v>2.4411111740468908E-2</v>
          </cell>
          <cell r="F68">
            <v>4.7094456787329445E-3</v>
          </cell>
          <cell r="G68">
            <v>-8.832643059758935E-3</v>
          </cell>
          <cell r="I68">
            <v>3.0026507800059971E-2</v>
          </cell>
          <cell r="J68">
            <v>3.0140559419636576E-2</v>
          </cell>
          <cell r="K68">
            <v>2.2745491159571724E-2</v>
          </cell>
          <cell r="L68">
            <v>1.1405161957660573E-4</v>
          </cell>
          <cell r="M68">
            <v>-7.3950682600648528E-3</v>
          </cell>
          <cell r="O68">
            <v>2.9962458339584271E-2</v>
          </cell>
          <cell r="P68">
            <v>2.4778362004270381E-2</v>
          </cell>
          <cell r="R68">
            <v>-5.1840963353138904E-3</v>
          </cell>
        </row>
        <row r="69">
          <cell r="B69" t="str">
            <v>L'Oreal</v>
          </cell>
          <cell r="C69">
            <v>3.480572325220882E-2</v>
          </cell>
          <cell r="D69">
            <v>2.7990337524344707E-2</v>
          </cell>
          <cell r="E69">
            <v>2.5173995215176177E-2</v>
          </cell>
          <cell r="F69">
            <v>-6.8153857278641129E-3</v>
          </cell>
          <cell r="G69">
            <v>-2.8163423091685305E-3</v>
          </cell>
          <cell r="I69">
            <v>4.0467250515575197E-2</v>
          </cell>
          <cell r="J69">
            <v>3.5078034923184093E-2</v>
          </cell>
          <cell r="K69">
            <v>2.6766502393499935E-2</v>
          </cell>
          <cell r="L69">
            <v>-5.3892155923911042E-3</v>
          </cell>
          <cell r="M69">
            <v>-8.3115325296841576E-3</v>
          </cell>
          <cell r="O69">
            <v>3.5733520873423727E-2</v>
          </cell>
          <cell r="P69">
            <v>3.1007045414386963E-2</v>
          </cell>
          <cell r="R69">
            <v>-4.7264754590367643E-3</v>
          </cell>
        </row>
        <row r="70">
          <cell r="B70" t="str">
            <v>Head &amp; Shoulders</v>
          </cell>
          <cell r="C70">
            <v>7.1409854970626088E-2</v>
          </cell>
          <cell r="D70">
            <v>7.3782058670106412E-2</v>
          </cell>
          <cell r="E70">
            <v>7.285990384601837E-2</v>
          </cell>
          <cell r="F70">
            <v>2.3722036994803242E-3</v>
          </cell>
          <cell r="G70">
            <v>-9.2215482408804228E-4</v>
          </cell>
          <cell r="I70">
            <v>7.185501885585352E-2</v>
          </cell>
          <cell r="J70">
            <v>7.9067539934025433E-2</v>
          </cell>
          <cell r="K70">
            <v>7.6181015917957368E-2</v>
          </cell>
          <cell r="L70">
            <v>7.2125210781719129E-3</v>
          </cell>
          <cell r="M70">
            <v>-2.886524016068065E-3</v>
          </cell>
          <cell r="O70">
            <v>7.3558743602155155E-2</v>
          </cell>
          <cell r="P70">
            <v>7.2234621098705598E-2</v>
          </cell>
          <cell r="R70">
            <v>-1.3241225034495568E-3</v>
          </cell>
        </row>
        <row r="71">
          <cell r="B71" t="str">
            <v>Neutrogena</v>
          </cell>
          <cell r="C71">
            <v>9.3411128006642315E-3</v>
          </cell>
          <cell r="D71">
            <v>9.219305769558114E-3</v>
          </cell>
          <cell r="E71">
            <v>9.3409357214924126E-3</v>
          </cell>
          <cell r="F71">
            <v>-1.218070311061175E-4</v>
          </cell>
          <cell r="G71">
            <v>1.2162995193429858E-4</v>
          </cell>
          <cell r="I71">
            <v>9.8658459249356123E-3</v>
          </cell>
          <cell r="J71">
            <v>9.4980098064736274E-3</v>
          </cell>
          <cell r="K71">
            <v>9.183900204676439E-3</v>
          </cell>
          <cell r="L71">
            <v>-3.6783611846198487E-4</v>
          </cell>
          <cell r="M71">
            <v>-3.1410960179718839E-4</v>
          </cell>
          <cell r="O71">
            <v>9.2814134799161455E-3</v>
          </cell>
          <cell r="P71">
            <v>8.6050688826132104E-3</v>
          </cell>
          <cell r="R71">
            <v>-6.7634459730293514E-4</v>
          </cell>
        </row>
        <row r="72">
          <cell r="B72" t="str">
            <v>Matrix</v>
          </cell>
          <cell r="C72">
            <v>9.2140567496523038E-3</v>
          </cell>
          <cell r="D72">
            <v>9.7836318512443364E-3</v>
          </cell>
          <cell r="E72">
            <v>7.412990304332955E-3</v>
          </cell>
          <cell r="F72">
            <v>5.6957510159203265E-4</v>
          </cell>
          <cell r="G72">
            <v>-2.3706415469113814E-3</v>
          </cell>
          <cell r="I72">
            <v>9.0580147815636173E-3</v>
          </cell>
          <cell r="J72">
            <v>9.6845408404526365E-3</v>
          </cell>
          <cell r="K72">
            <v>7.3942630049233671E-3</v>
          </cell>
          <cell r="L72">
            <v>6.2652605888901917E-4</v>
          </cell>
          <cell r="M72">
            <v>-2.2902778355292693E-3</v>
          </cell>
          <cell r="O72">
            <v>9.40249782000575E-3</v>
          </cell>
          <cell r="P72">
            <v>8.2711767015159407E-3</v>
          </cell>
          <cell r="R72">
            <v>-1.1313211184898093E-3</v>
          </cell>
        </row>
        <row r="73">
          <cell r="B73" t="str">
            <v>Pert Plus</v>
          </cell>
          <cell r="C73">
            <v>2.4837955334626016E-2</v>
          </cell>
          <cell r="D73">
            <v>2.1966522282548223E-2</v>
          </cell>
          <cell r="E73">
            <v>2.2085528987985888E-2</v>
          </cell>
          <cell r="F73">
            <v>-2.8714330520777931E-3</v>
          </cell>
          <cell r="G73">
            <v>1.1900670543766451E-4</v>
          </cell>
          <cell r="I73">
            <v>2.448805154695376E-2</v>
          </cell>
          <cell r="J73">
            <v>2.3113125606838061E-2</v>
          </cell>
          <cell r="K73">
            <v>2.5134439924176105E-2</v>
          </cell>
          <cell r="L73">
            <v>-1.3749259401156996E-3</v>
          </cell>
          <cell r="M73">
            <v>2.0213143173380445E-3</v>
          </cell>
          <cell r="O73">
            <v>2.4416716717759235E-2</v>
          </cell>
          <cell r="P73">
            <v>2.8684799373740438E-2</v>
          </cell>
          <cell r="R73">
            <v>4.2680826559812028E-3</v>
          </cell>
        </row>
        <row r="74">
          <cell r="B74" t="str">
            <v>Aussie</v>
          </cell>
          <cell r="C74">
            <v>1.8640977956219017E-2</v>
          </cell>
          <cell r="D74">
            <v>1.9589752737697582E-2</v>
          </cell>
          <cell r="E74">
            <v>1.9711845022350835E-2</v>
          </cell>
          <cell r="F74">
            <v>9.4877478147856534E-4</v>
          </cell>
          <cell r="G74">
            <v>1.2209228465325309E-4</v>
          </cell>
          <cell r="I74">
            <v>1.9401987180353884E-2</v>
          </cell>
          <cell r="J74">
            <v>2.0949362557766964E-2</v>
          </cell>
          <cell r="K74">
            <v>1.9050978180327787E-2</v>
          </cell>
          <cell r="L74">
            <v>1.5473753774130801E-3</v>
          </cell>
          <cell r="M74">
            <v>-1.8983843774391766E-3</v>
          </cell>
          <cell r="O74">
            <v>2.1126722364595535E-2</v>
          </cell>
          <cell r="P74">
            <v>2.0328343467386396E-2</v>
          </cell>
          <cell r="R74">
            <v>-7.9837889720913921E-4</v>
          </cell>
        </row>
        <row r="75">
          <cell r="B75" t="str">
            <v>Total Shampoo Category</v>
          </cell>
          <cell r="C75">
            <v>1</v>
          </cell>
          <cell r="D75">
            <v>1</v>
          </cell>
          <cell r="E75">
            <v>1</v>
          </cell>
          <cell r="F75">
            <v>0</v>
          </cell>
          <cell r="G75">
            <v>0</v>
          </cell>
          <cell r="I75">
            <v>1</v>
          </cell>
          <cell r="J75">
            <v>1</v>
          </cell>
          <cell r="K75">
            <v>1</v>
          </cell>
          <cell r="L75">
            <v>0</v>
          </cell>
          <cell r="M75">
            <v>0</v>
          </cell>
          <cell r="O75">
            <v>1</v>
          </cell>
          <cell r="P75">
            <v>1</v>
          </cell>
          <cell r="R75">
            <v>0</v>
          </cell>
        </row>
        <row r="77">
          <cell r="B77" t="str">
            <v>Price/Mix Unit</v>
          </cell>
        </row>
        <row r="78">
          <cell r="B78" t="str">
            <v>Alberto VO5</v>
          </cell>
          <cell r="C78">
            <v>0.98472755280559865</v>
          </cell>
          <cell r="D78">
            <v>0.98276083039825324</v>
          </cell>
          <cell r="E78">
            <v>1.0471177986576257</v>
          </cell>
          <cell r="F78">
            <v>-1.9972249194633029E-3</v>
          </cell>
          <cell r="G78">
            <v>6.5485890634542798E-2</v>
          </cell>
          <cell r="I78">
            <v>1.0097981392835209</v>
          </cell>
          <cell r="J78">
            <v>1.0123116822252827</v>
          </cell>
          <cell r="K78">
            <v>0.99889159501780056</v>
          </cell>
          <cell r="L78">
            <v>2.4891538654896461E-3</v>
          </cell>
          <cell r="M78">
            <v>-1.3256872802239972E-2</v>
          </cell>
          <cell r="O78">
            <v>1.0185887066431358</v>
          </cell>
          <cell r="P78">
            <v>1.0063023829529456</v>
          </cell>
          <cell r="R78">
            <v>-1.2062104763247428E-2</v>
          </cell>
        </row>
        <row r="79">
          <cell r="B79" t="str">
            <v>Tresemme</v>
          </cell>
          <cell r="C79">
            <v>1.8902874586694642</v>
          </cell>
          <cell r="D79">
            <v>1.9859565031787487</v>
          </cell>
          <cell r="E79">
            <v>2.1703864343987918</v>
          </cell>
          <cell r="F79">
            <v>5.0610844435599267E-2</v>
          </cell>
          <cell r="G79">
            <v>9.2867054703787311E-2</v>
          </cell>
          <cell r="I79">
            <v>1.8875243570159939</v>
          </cell>
          <cell r="J79">
            <v>1.9591455410078102</v>
          </cell>
          <cell r="K79">
            <v>2.1169862493299463</v>
          </cell>
          <cell r="L79">
            <v>3.7944508491028373E-2</v>
          </cell>
          <cell r="M79">
            <v>8.0566096299788281E-2</v>
          </cell>
          <cell r="O79">
            <v>1.9581850935152834</v>
          </cell>
          <cell r="P79">
            <v>1.9812096826503975</v>
          </cell>
          <cell r="R79">
            <v>1.1758127059266377E-2</v>
          </cell>
        </row>
        <row r="80">
          <cell r="B80" t="str">
            <v>Nexxus</v>
          </cell>
          <cell r="C80">
            <v>10.763663145407065</v>
          </cell>
          <cell r="D80">
            <v>10.398118884848824</v>
          </cell>
          <cell r="E80">
            <v>12.35165739433894</v>
          </cell>
          <cell r="F80">
            <v>-3.3960953220114609E-2</v>
          </cell>
          <cell r="G80">
            <v>0.18787422332097314</v>
          </cell>
          <cell r="I80">
            <v>10.645655838134141</v>
          </cell>
          <cell r="J80">
            <v>10.237883818994501</v>
          </cell>
          <cell r="K80">
            <v>12.122011015714843</v>
          </cell>
          <cell r="L80">
            <v>-3.8304076830940503E-2</v>
          </cell>
          <cell r="M80">
            <v>0.18403482887984057</v>
          </cell>
          <cell r="O80">
            <v>10.451611745770174</v>
          </cell>
          <cell r="P80">
            <v>10.849864885683528</v>
          </cell>
          <cell r="R80">
            <v>3.8104471310324906E-2</v>
          </cell>
        </row>
        <row r="81">
          <cell r="B81" t="str">
            <v>Suave</v>
          </cell>
          <cell r="C81">
            <v>1.5890698086957018</v>
          </cell>
          <cell r="D81">
            <v>1.5527836548241889</v>
          </cell>
          <cell r="E81">
            <v>1.6466476907551013</v>
          </cell>
          <cell r="F81">
            <v>-2.2834839396575268E-2</v>
          </cell>
          <cell r="G81">
            <v>6.0448882005742055E-2</v>
          </cell>
          <cell r="I81">
            <v>1.5615139148934112</v>
          </cell>
          <cell r="J81">
            <v>1.5532481798181967</v>
          </cell>
          <cell r="K81">
            <v>1.6625988665131237</v>
          </cell>
          <cell r="L81">
            <v>-5.2934110905945575E-3</v>
          </cell>
          <cell r="M81">
            <v>7.0401297175655575E-2</v>
          </cell>
          <cell r="O81">
            <v>1.5715576666301796</v>
          </cell>
          <cell r="P81">
            <v>1.5916781012000518</v>
          </cell>
          <cell r="R81">
            <v>1.2802861133957455E-2</v>
          </cell>
        </row>
        <row r="82">
          <cell r="B82" t="str">
            <v>Garnier Fructis</v>
          </cell>
          <cell r="C82">
            <v>3.9637329676668136</v>
          </cell>
          <cell r="D82">
            <v>3.8035313401870199</v>
          </cell>
          <cell r="E82">
            <v>3.7475853354200792</v>
          </cell>
          <cell r="F82">
            <v>-4.0416856732428563E-2</v>
          </cell>
          <cell r="G82">
            <v>-1.4708963792628982E-2</v>
          </cell>
          <cell r="I82">
            <v>3.9771563418051463</v>
          </cell>
          <cell r="J82">
            <v>3.9271953252346403</v>
          </cell>
          <cell r="K82">
            <v>3.4568820562701217</v>
          </cell>
          <cell r="L82">
            <v>-1.2561994620465367E-2</v>
          </cell>
          <cell r="M82">
            <v>-0.11975805378012838</v>
          </cell>
          <cell r="O82">
            <v>3.9703096855458204</v>
          </cell>
          <cell r="P82">
            <v>3.6776359528289122</v>
          </cell>
          <cell r="R82">
            <v>-7.3715592963039311E-2</v>
          </cell>
        </row>
        <row r="83">
          <cell r="B83" t="str">
            <v>Private Label</v>
          </cell>
          <cell r="C83">
            <v>3.5441481576945622</v>
          </cell>
          <cell r="D83">
            <v>4.0298608529063085</v>
          </cell>
          <cell r="E83">
            <v>4.2500116951911169</v>
          </cell>
          <cell r="F83">
            <v>0.13704638564763005</v>
          </cell>
          <cell r="G83">
            <v>5.4629886817565199E-2</v>
          </cell>
          <cell r="I83">
            <v>3.4595407858657192</v>
          </cell>
          <cell r="J83">
            <v>4.1796803832673728</v>
          </cell>
          <cell r="K83">
            <v>4.1214758753206366</v>
          </cell>
          <cell r="L83">
            <v>0.20816045885160595</v>
          </cell>
          <cell r="M83">
            <v>-1.3925588229125818E-2</v>
          </cell>
          <cell r="O83">
            <v>3.8647489832774058</v>
          </cell>
          <cell r="P83">
            <v>4.1505178962957014</v>
          </cell>
          <cell r="R83">
            <v>7.3942425304930559E-2</v>
          </cell>
        </row>
        <row r="84">
          <cell r="B84" t="str">
            <v>Pantene</v>
          </cell>
          <cell r="C84">
            <v>4.4394233733684496</v>
          </cell>
          <cell r="D84">
            <v>4.6761568768625956</v>
          </cell>
          <cell r="E84">
            <v>4.7460001565593082</v>
          </cell>
          <cell r="F84">
            <v>5.33252820432224E-2</v>
          </cell>
          <cell r="G84">
            <v>1.4936042895030699E-2</v>
          </cell>
          <cell r="I84">
            <v>4.520056413900722</v>
          </cell>
          <cell r="J84">
            <v>4.7768794955207792</v>
          </cell>
          <cell r="K84">
            <v>4.6751666311352551</v>
          </cell>
          <cell r="L84">
            <v>5.6818556695495737E-2</v>
          </cell>
          <cell r="M84">
            <v>-2.1292742360551231E-2</v>
          </cell>
          <cell r="O84">
            <v>4.8213989592869391</v>
          </cell>
          <cell r="P84">
            <v>4.6255408391244499</v>
          </cell>
          <cell r="R84">
            <v>-4.0622674418019034E-2</v>
          </cell>
        </row>
        <row r="85">
          <cell r="B85" t="str">
            <v xml:space="preserve">Clairol </v>
          </cell>
          <cell r="C85">
            <v>4.2572505656255402</v>
          </cell>
          <cell r="D85">
            <v>4.3650512236682655</v>
          </cell>
          <cell r="E85">
            <v>4.5487909515604441</v>
          </cell>
          <cell r="F85">
            <v>2.5321661570296916E-2</v>
          </cell>
          <cell r="G85">
            <v>4.2093372672444618E-2</v>
          </cell>
          <cell r="I85">
            <v>4.3430180849946707</v>
          </cell>
          <cell r="J85">
            <v>4.2590741478023046</v>
          </cell>
          <cell r="K85">
            <v>4.4853695140217908</v>
          </cell>
          <cell r="L85">
            <v>-1.9328479769033513E-2</v>
          </cell>
          <cell r="M85">
            <v>5.313252560682824E-2</v>
          </cell>
          <cell r="O85">
            <v>4.2832127729435934</v>
          </cell>
          <cell r="P85">
            <v>4.3467790516250755</v>
          </cell>
          <cell r="R85">
            <v>1.484079406071559E-2</v>
          </cell>
        </row>
        <row r="86">
          <cell r="B86" t="str">
            <v>Dove</v>
          </cell>
          <cell r="C86">
            <v>5.0092445320455177</v>
          </cell>
          <cell r="D86">
            <v>4.6731978911695995</v>
          </cell>
          <cell r="E86">
            <v>4.6854105342270955</v>
          </cell>
          <cell r="F86">
            <v>-6.7085293745620778E-2</v>
          </cell>
          <cell r="G86">
            <v>2.613337449409725E-3</v>
          </cell>
          <cell r="I86">
            <v>4.8299536426148544</v>
          </cell>
          <cell r="J86">
            <v>4.836360538573051</v>
          </cell>
          <cell r="K86">
            <v>4.845079258642798</v>
          </cell>
          <cell r="L86">
            <v>1.326492225860898E-3</v>
          </cell>
          <cell r="M86">
            <v>1.8027440262589067E-3</v>
          </cell>
          <cell r="O86">
            <v>4.8561252171766469</v>
          </cell>
          <cell r="P86">
            <v>4.8296869910278195</v>
          </cell>
          <cell r="R86">
            <v>-5.4443048658038284E-3</v>
          </cell>
        </row>
        <row r="87">
          <cell r="B87" t="str">
            <v>L'Oreal</v>
          </cell>
          <cell r="C87">
            <v>4.9980153558443083</v>
          </cell>
          <cell r="D87">
            <v>4.8849267317844802</v>
          </cell>
          <cell r="E87">
            <v>5.8576852454297228</v>
          </cell>
          <cell r="F87">
            <v>-2.262670600393224E-2</v>
          </cell>
          <cell r="G87">
            <v>0.19913471932257432</v>
          </cell>
          <cell r="I87">
            <v>4.7088818999324245</v>
          </cell>
          <cell r="J87">
            <v>4.55890867523485</v>
          </cell>
          <cell r="K87">
            <v>5.4470194962512748</v>
          </cell>
          <cell r="L87">
            <v>-3.1849009570557807E-2</v>
          </cell>
          <cell r="M87">
            <v>0.19480776744681649</v>
          </cell>
          <cell r="O87">
            <v>4.7201678319246501</v>
          </cell>
          <cell r="P87">
            <v>4.7127301065172897</v>
          </cell>
          <cell r="R87">
            <v>-1.575733251910183E-3</v>
          </cell>
        </row>
        <row r="88">
          <cell r="B88" t="str">
            <v>Head &amp; Shoulders</v>
          </cell>
          <cell r="C88">
            <v>5.1084403356851276</v>
          </cell>
          <cell r="D88">
            <v>5.0887057896441483</v>
          </cell>
          <cell r="E88">
            <v>5.2533753945221893</v>
          </cell>
          <cell r="F88">
            <v>-3.8631254833541018E-3</v>
          </cell>
          <cell r="G88">
            <v>3.2359820293237362E-2</v>
          </cell>
          <cell r="I88">
            <v>5.127216285830003</v>
          </cell>
          <cell r="J88">
            <v>5.0790101919373765</v>
          </cell>
          <cell r="K88">
            <v>5.2279461055861773</v>
          </cell>
          <cell r="L88">
            <v>-9.4020012430240385E-3</v>
          </cell>
          <cell r="M88">
            <v>2.9323806808899011E-2</v>
          </cell>
          <cell r="O88">
            <v>5.1156576788201056</v>
          </cell>
          <cell r="P88">
            <v>5.1550204647912574</v>
          </cell>
          <cell r="R88">
            <v>7.694569973694998E-3</v>
          </cell>
        </row>
        <row r="89">
          <cell r="B89" t="str">
            <v>Neutrogena</v>
          </cell>
          <cell r="C89">
            <v>14.161190201566088</v>
          </cell>
          <cell r="D89">
            <v>14.333023412324225</v>
          </cell>
          <cell r="E89">
            <v>15.05508219425796</v>
          </cell>
          <cell r="F89">
            <v>1.2134093837616433E-2</v>
          </cell>
          <cell r="G89">
            <v>5.0377283365969694E-2</v>
          </cell>
          <cell r="I89">
            <v>14.168983228396241</v>
          </cell>
          <cell r="J89">
            <v>14.582959022472094</v>
          </cell>
          <cell r="K89">
            <v>15.140708147040037</v>
          </cell>
          <cell r="L89">
            <v>2.9217043128839215E-2</v>
          </cell>
          <cell r="M89">
            <v>3.8246635933657958E-2</v>
          </cell>
          <cell r="O89">
            <v>14.337418231396962</v>
          </cell>
          <cell r="P89">
            <v>14.852874105823339</v>
          </cell>
          <cell r="R89">
            <v>3.595179174571328E-2</v>
          </cell>
        </row>
        <row r="90">
          <cell r="B90" t="str">
            <v>Matrix</v>
          </cell>
          <cell r="C90">
            <v>13.442600627492061</v>
          </cell>
          <cell r="D90">
            <v>14.231825261737873</v>
          </cell>
          <cell r="E90">
            <v>15.630296953787646</v>
          </cell>
          <cell r="F90">
            <v>5.8710710532583477E-2</v>
          </cell>
          <cell r="G90">
            <v>9.826369185472994E-2</v>
          </cell>
          <cell r="I90">
            <v>13.144895292703289</v>
          </cell>
          <cell r="J90">
            <v>14.215644558145554</v>
          </cell>
          <cell r="K90">
            <v>15.41718417289453</v>
          </cell>
          <cell r="L90">
            <v>8.1457420664022839E-2</v>
          </cell>
          <cell r="M90">
            <v>8.452234507090961E-2</v>
          </cell>
          <cell r="O90">
            <v>13.947206660317617</v>
          </cell>
          <cell r="P90">
            <v>14.969551708694524</v>
          </cell>
          <cell r="R90">
            <v>7.3301061156974656E-2</v>
          </cell>
        </row>
        <row r="91">
          <cell r="B91" t="str">
            <v>Pert Plus</v>
          </cell>
          <cell r="C91">
            <v>3.6631578597412067</v>
          </cell>
          <cell r="D91">
            <v>3.7725476194500525</v>
          </cell>
          <cell r="E91">
            <v>3.6339816156903839</v>
          </cell>
          <cell r="F91">
            <v>2.9862147332240241E-2</v>
          </cell>
          <cell r="G91">
            <v>-3.6730087393798905E-2</v>
          </cell>
          <cell r="I91">
            <v>3.6566465721048038</v>
          </cell>
          <cell r="J91">
            <v>3.7111221475064879</v>
          </cell>
          <cell r="K91">
            <v>3.5436792335552245</v>
          </cell>
          <cell r="L91">
            <v>1.4897686808798438E-2</v>
          </cell>
          <cell r="M91">
            <v>-4.5119213891617327E-2</v>
          </cell>
          <cell r="O91">
            <v>3.6339573549374844</v>
          </cell>
          <cell r="P91">
            <v>3.4988211801905753</v>
          </cell>
          <cell r="R91">
            <v>-3.7187055748823972E-2</v>
          </cell>
        </row>
        <row r="92">
          <cell r="B92" t="str">
            <v>Aussie</v>
          </cell>
          <cell r="C92">
            <v>3.5240337834673561</v>
          </cell>
          <cell r="D92">
            <v>3.5569988617699591</v>
          </cell>
          <cell r="E92">
            <v>3.5958428683880803</v>
          </cell>
          <cell r="F92">
            <v>9.354359330280948E-3</v>
          </cell>
          <cell r="G92">
            <v>1.0920443926932366E-2</v>
          </cell>
          <cell r="I92">
            <v>3.3658454881184663</v>
          </cell>
          <cell r="J92">
            <v>3.5280462866802513</v>
          </cell>
          <cell r="K92">
            <v>3.5908597569680771</v>
          </cell>
          <cell r="L92">
            <v>4.8190209305316811E-2</v>
          </cell>
          <cell r="M92">
            <v>1.7804038037984693E-2</v>
          </cell>
          <cell r="O92">
            <v>3.4942798877362438</v>
          </cell>
          <cell r="P92">
            <v>3.5671146592113177</v>
          </cell>
          <cell r="R92">
            <v>2.084400042787049E-2</v>
          </cell>
        </row>
        <row r="93">
          <cell r="B93" t="str">
            <v>Total Shampoo Category</v>
          </cell>
          <cell r="C93">
            <v>3.8777137688059415</v>
          </cell>
          <cell r="D93">
            <v>3.894626736552472</v>
          </cell>
          <cell r="E93">
            <v>4.0109081146322625</v>
          </cell>
          <cell r="F93">
            <v>4.3615823020735078E-3</v>
          </cell>
          <cell r="G93">
            <v>2.9856873571078912E-2</v>
          </cell>
          <cell r="I93">
            <v>3.8930055521820939</v>
          </cell>
          <cell r="J93">
            <v>3.9599642527466115</v>
          </cell>
          <cell r="K93">
            <v>3.9983808044365952</v>
          </cell>
          <cell r="L93">
            <v>1.7199744430620223E-2</v>
          </cell>
          <cell r="M93">
            <v>9.701236990545592E-3</v>
          </cell>
          <cell r="O93">
            <v>3.9047662607186249</v>
          </cell>
          <cell r="P93">
            <v>3.8826186379780863</v>
          </cell>
          <cell r="R93">
            <v>-5.6719458379212995E-3</v>
          </cell>
        </row>
      </sheetData>
      <sheetData sheetId="15" refreshError="1">
        <row r="1">
          <cell r="A1" t="str">
            <v>TOP 15 SHAMPOO BRANDS (PLUS PRIVATE LABEL)</v>
          </cell>
        </row>
        <row r="2">
          <cell r="A2" t="str">
            <v>PRICE POINT/MARKET SHARE ANALYSIS</v>
          </cell>
        </row>
        <row r="5">
          <cell r="B5" t="str">
            <v>13 Week Data</v>
          </cell>
          <cell r="H5" t="str">
            <v>12 Week Data (Sorted based on 52-Week Price Per Bottle)</v>
          </cell>
        </row>
        <row r="6">
          <cell r="D6" t="str">
            <v>Unit Price</v>
          </cell>
          <cell r="E6" t="str">
            <v>Market Share</v>
          </cell>
          <cell r="J6" t="str">
            <v>Price/Mix</v>
          </cell>
          <cell r="K6" t="str">
            <v>Market Share</v>
          </cell>
        </row>
        <row r="7">
          <cell r="B7" t="str">
            <v>Brand</v>
          </cell>
          <cell r="C7" t="str">
            <v>Company</v>
          </cell>
          <cell r="D7" t="str">
            <v>Per Bottle</v>
          </cell>
          <cell r="E7" t="str">
            <v>$</v>
          </cell>
          <cell r="F7" t="str">
            <v>YoY ∆</v>
          </cell>
          <cell r="H7" t="str">
            <v>Brand</v>
          </cell>
          <cell r="I7" t="str">
            <v>Company</v>
          </cell>
          <cell r="J7" t="str">
            <v>Per Bottle</v>
          </cell>
          <cell r="K7" t="str">
            <v>$</v>
          </cell>
          <cell r="L7" t="str">
            <v>YoY ∆</v>
          </cell>
        </row>
        <row r="8">
          <cell r="B8" t="str">
            <v xml:space="preserve">&gt; $5 Per Bottle </v>
          </cell>
          <cell r="H8" t="str">
            <v xml:space="preserve">&gt; $5 Per Bottle </v>
          </cell>
        </row>
        <row r="9">
          <cell r="B9" t="str">
            <v>Matrix</v>
          </cell>
          <cell r="C9" t="str">
            <v>L'Oreal</v>
          </cell>
          <cell r="D9">
            <v>18.488308378378374</v>
          </cell>
          <cell r="E9">
            <v>2.4882500000000002E-2</v>
          </cell>
          <cell r="F9">
            <v>-4.4419000000000073E-3</v>
          </cell>
          <cell r="H9" t="str">
            <v>Matrix</v>
          </cell>
          <cell r="I9" t="str">
            <v>L'Oreal</v>
          </cell>
          <cell r="J9">
            <v>16.248714615384618</v>
          </cell>
          <cell r="K9">
            <v>2.8335700000000005E-2</v>
          </cell>
          <cell r="L9">
            <v>-7.4297000000000061E-3</v>
          </cell>
        </row>
        <row r="10">
          <cell r="B10" t="str">
            <v>Neutrogena</v>
          </cell>
          <cell r="C10" t="str">
            <v>Johnson &amp; Johson</v>
          </cell>
          <cell r="D10">
            <v>14.90543111111111</v>
          </cell>
          <cell r="E10">
            <v>3.0793699999999993E-2</v>
          </cell>
          <cell r="F10">
            <v>-2.7562000000000086E-3</v>
          </cell>
          <cell r="H10" t="str">
            <v>Neutrogena</v>
          </cell>
          <cell r="I10" t="str">
            <v>Johnson &amp; Johson</v>
          </cell>
          <cell r="J10">
            <v>13.707958</v>
          </cell>
          <cell r="K10">
            <v>3.22338E-2</v>
          </cell>
          <cell r="L10">
            <v>1.8631999999999937E-3</v>
          </cell>
        </row>
        <row r="11">
          <cell r="B11" t="str">
            <v>L'Oreal</v>
          </cell>
          <cell r="C11" t="str">
            <v>L'Oreal</v>
          </cell>
          <cell r="D11">
            <v>13.797851176470587</v>
          </cell>
          <cell r="E11">
            <v>4.0387699999999999E-2</v>
          </cell>
          <cell r="F11">
            <v>2.3060999999999954E-3</v>
          </cell>
          <cell r="H11" t="str">
            <v>L'Oreal</v>
          </cell>
          <cell r="I11" t="str">
            <v>L'Oreal</v>
          </cell>
          <cell r="J11">
            <v>5.5615663636363646</v>
          </cell>
          <cell r="K11">
            <v>3.8973800000000003E-2</v>
          </cell>
          <cell r="L11">
            <v>-2.8609999999999579E-4</v>
          </cell>
        </row>
        <row r="12">
          <cell r="B12" t="str">
            <v>Selsun Blue</v>
          </cell>
          <cell r="C12" t="str">
            <v>Reckitt Benckiser</v>
          </cell>
          <cell r="D12">
            <v>11.109187499999999</v>
          </cell>
          <cell r="E12">
            <v>2.1079499999999998E-2</v>
          </cell>
          <cell r="F12">
            <v>-9.1270000000000186E-4</v>
          </cell>
          <cell r="H12" t="str">
            <v>Selsun Blue</v>
          </cell>
          <cell r="I12" t="str">
            <v>Chattem</v>
          </cell>
          <cell r="J12">
            <v>10.625832000000001</v>
          </cell>
          <cell r="K12">
            <v>2.0501500000000002E-2</v>
          </cell>
          <cell r="L12">
            <v>1.664800000000004E-3</v>
          </cell>
        </row>
        <row r="13">
          <cell r="B13" t="str">
            <v>Nexxus</v>
          </cell>
          <cell r="C13" t="str">
            <v>Alberto-Culver</v>
          </cell>
          <cell r="D13">
            <v>9.9055516666666676</v>
          </cell>
          <cell r="E13">
            <v>1.6883700000000001E-2</v>
          </cell>
          <cell r="F13">
            <v>-2.4636999999999997E-3</v>
          </cell>
          <cell r="H13" t="str">
            <v>Nexxus</v>
          </cell>
          <cell r="I13" t="str">
            <v>Alberto-Culver</v>
          </cell>
          <cell r="J13">
            <v>12.754238666666668</v>
          </cell>
          <cell r="K13">
            <v>1.9258399999999998E-2</v>
          </cell>
          <cell r="L13">
            <v>7.1039999999999775E-4</v>
          </cell>
        </row>
        <row r="14">
          <cell r="B14" t="str">
            <v>Head &amp; Shoulders</v>
          </cell>
          <cell r="C14" t="str">
            <v>Procter &amp; Gamble</v>
          </cell>
          <cell r="D14">
            <v>6.3618099999999993</v>
          </cell>
          <cell r="E14">
            <v>0.1160571</v>
          </cell>
          <cell r="F14">
            <v>2.5059000000000075E-3</v>
          </cell>
          <cell r="H14" t="str">
            <v>Head &amp; Shoulders</v>
          </cell>
          <cell r="I14" t="str">
            <v>Procter &amp; Gamble</v>
          </cell>
          <cell r="J14">
            <v>5.4152794736842109</v>
          </cell>
          <cell r="K14">
            <v>0.11479289999999998</v>
          </cell>
          <cell r="L14">
            <v>-3.293500000000016E-3</v>
          </cell>
        </row>
        <row r="15">
          <cell r="B15" t="str">
            <v xml:space="preserve">  Subtotal </v>
          </cell>
          <cell r="E15">
            <v>0.25008419999999998</v>
          </cell>
          <cell r="F15">
            <v>-5.7625000000000159E-3</v>
          </cell>
          <cell r="H15" t="str">
            <v xml:space="preserve">  Subtotal </v>
          </cell>
          <cell r="K15">
            <v>0.25409609999999999</v>
          </cell>
          <cell r="L15">
            <v>-6.7709000000000224E-3</v>
          </cell>
        </row>
        <row r="16">
          <cell r="B16" t="str">
            <v xml:space="preserve">$3-5 Per Bottle </v>
          </cell>
          <cell r="H16" t="str">
            <v xml:space="preserve">$3-5 Per Bottle </v>
          </cell>
        </row>
        <row r="17">
          <cell r="B17" t="str">
            <v>Pantene</v>
          </cell>
          <cell r="C17" t="str">
            <v>Procter &amp; Gamble</v>
          </cell>
          <cell r="D17">
            <v>4.8899999999999997</v>
          </cell>
          <cell r="E17">
            <v>0.15763759999999999</v>
          </cell>
          <cell r="F17">
            <v>8.9699999999998776E-4</v>
          </cell>
          <cell r="H17" t="str">
            <v>Pantene</v>
          </cell>
          <cell r="I17" t="str">
            <v>Procter &amp; Gamble</v>
          </cell>
          <cell r="J17">
            <v>5.005718571428571</v>
          </cell>
          <cell r="K17">
            <v>0.15691810000000003</v>
          </cell>
          <cell r="L17">
            <v>2.5841000000000314E-3</v>
          </cell>
        </row>
        <row r="18">
          <cell r="B18" t="str">
            <v>Dove</v>
          </cell>
          <cell r="C18" t="str">
            <v>Unilver</v>
          </cell>
          <cell r="D18">
            <v>4.4547094999999999</v>
          </cell>
          <cell r="E18">
            <v>3.2070500000000002E-2</v>
          </cell>
          <cell r="F18">
            <v>5.3949999999999944E-3</v>
          </cell>
          <cell r="H18" t="str">
            <v>Dove</v>
          </cell>
          <cell r="I18" t="str">
            <v>Unilver</v>
          </cell>
          <cell r="J18">
            <v>4.7493845454545438</v>
          </cell>
          <cell r="K18">
            <v>2.6602300000000002E-2</v>
          </cell>
          <cell r="L18">
            <v>-7.3301999999999977E-3</v>
          </cell>
        </row>
        <row r="19">
          <cell r="B19" t="str">
            <v>Aussie</v>
          </cell>
          <cell r="C19" t="str">
            <v>Procter &amp; Gamble</v>
          </cell>
          <cell r="D19">
            <v>4.4158727272727276</v>
          </cell>
          <cell r="E19">
            <v>1.9551799999999998E-2</v>
          </cell>
          <cell r="F19">
            <v>9.6099999999999853E-4</v>
          </cell>
          <cell r="H19" t="str">
            <v>Clairol</v>
          </cell>
          <cell r="I19" t="str">
            <v>Procter &amp; Gamble</v>
          </cell>
          <cell r="J19">
            <v>4.4845443478260867</v>
          </cell>
          <cell r="K19">
            <v>7.1300200000000008E-2</v>
          </cell>
          <cell r="L19">
            <v>-7.8999999999998852E-4</v>
          </cell>
        </row>
        <row r="20">
          <cell r="B20" t="str">
            <v>Garnier Fructis</v>
          </cell>
          <cell r="C20" t="str">
            <v>L'Oreal</v>
          </cell>
          <cell r="D20">
            <v>4.32</v>
          </cell>
          <cell r="E20">
            <v>5.4505799999999993E-2</v>
          </cell>
          <cell r="F20">
            <v>-5.0771999999999996E-3</v>
          </cell>
          <cell r="H20" t="str">
            <v>Private Label</v>
          </cell>
          <cell r="I20" t="str">
            <v>NA</v>
          </cell>
          <cell r="J20">
            <v>4.2263250000000001</v>
          </cell>
          <cell r="K20">
            <v>3.1325499999999999E-2</v>
          </cell>
          <cell r="L20">
            <v>-3.7063999999999986E-3</v>
          </cell>
        </row>
        <row r="21">
          <cell r="B21" t="str">
            <v>Clairol</v>
          </cell>
          <cell r="C21" t="str">
            <v>Procter &amp; Gamble</v>
          </cell>
          <cell r="D21">
            <v>4.1234827999999997</v>
          </cell>
          <cell r="E21">
            <v>6.8442599999999992E-2</v>
          </cell>
          <cell r="F21">
            <v>-4.3703000000000092E-3</v>
          </cell>
          <cell r="H21" t="str">
            <v>Aussie</v>
          </cell>
          <cell r="I21" t="str">
            <v>Procter &amp; Gamble</v>
          </cell>
          <cell r="J21">
            <v>4.0869800000000005</v>
          </cell>
          <cell r="K21">
            <v>1.8101799999999998E-2</v>
          </cell>
          <cell r="L21">
            <v>-3.5779999999999921E-4</v>
          </cell>
        </row>
        <row r="22">
          <cell r="B22" t="str">
            <v>Private Label</v>
          </cell>
          <cell r="C22" t="str">
            <v>NA</v>
          </cell>
          <cell r="D22">
            <v>4.0465600000000004</v>
          </cell>
          <cell r="E22">
            <v>3.6950799999999999E-2</v>
          </cell>
          <cell r="F22">
            <v>3.7411999999999957E-3</v>
          </cell>
          <cell r="H22" t="str">
            <v>Garnier Fructis</v>
          </cell>
          <cell r="I22" t="str">
            <v>L'Oreal</v>
          </cell>
          <cell r="J22">
            <v>3.7600222222222226</v>
          </cell>
          <cell r="K22">
            <v>5.9172600000000006E-2</v>
          </cell>
          <cell r="L22">
            <v>-8.9099999999993072E-5</v>
          </cell>
        </row>
        <row r="23">
          <cell r="B23" t="str">
            <v>Pert Plus</v>
          </cell>
          <cell r="C23" t="str">
            <v>Procter &amp; Gamble</v>
          </cell>
          <cell r="D23">
            <v>3.867439375</v>
          </cell>
          <cell r="E23">
            <v>3.7975899999999993E-2</v>
          </cell>
          <cell r="F23">
            <v>6.3746999999999953E-3</v>
          </cell>
          <cell r="H23" t="str">
            <v>Pert Plus</v>
          </cell>
          <cell r="I23" t="str">
            <v>Procter &amp; Gamble</v>
          </cell>
          <cell r="J23">
            <v>3.6807020000000006</v>
          </cell>
          <cell r="K23">
            <v>2.1251600000000002E-2</v>
          </cell>
          <cell r="L23">
            <v>-4.3592999999999948E-3</v>
          </cell>
        </row>
        <row r="24">
          <cell r="B24" t="str">
            <v xml:space="preserve">  Subtotal </v>
          </cell>
          <cell r="E24">
            <v>0.24949739999999998</v>
          </cell>
          <cell r="F24">
            <v>7.0243999999999749E-3</v>
          </cell>
          <cell r="H24" t="str">
            <v xml:space="preserve">  Subtotal </v>
          </cell>
          <cell r="K24">
            <v>0.38467210000000007</v>
          </cell>
          <cell r="L24">
            <v>-1.404869999999994E-2</v>
          </cell>
        </row>
        <row r="25">
          <cell r="B25" t="str">
            <v xml:space="preserve">&lt; $3 Per Bottle </v>
          </cell>
          <cell r="H25" t="str">
            <v xml:space="preserve">&lt; $3 Per Bottle </v>
          </cell>
        </row>
        <row r="26">
          <cell r="B26" t="str">
            <v>TRESemmé</v>
          </cell>
          <cell r="C26" t="str">
            <v>Alberto-Culver</v>
          </cell>
          <cell r="D26">
            <v>2.88</v>
          </cell>
          <cell r="E26">
            <v>4.7153500000000001E-2</v>
          </cell>
          <cell r="F26">
            <v>1.08988E-2</v>
          </cell>
          <cell r="H26" t="str">
            <v>Tresemme</v>
          </cell>
          <cell r="I26" t="str">
            <v>Alberto-Culver</v>
          </cell>
          <cell r="J26">
            <v>2.773069285714286</v>
          </cell>
          <cell r="K26">
            <v>3.8216200000000006E-2</v>
          </cell>
          <cell r="L26">
            <v>3.2417000000000006E-3</v>
          </cell>
        </row>
        <row r="27">
          <cell r="B27" t="str">
            <v>Suave</v>
          </cell>
          <cell r="C27" t="str">
            <v>Unilever</v>
          </cell>
          <cell r="D27">
            <v>2.1114954545454547</v>
          </cell>
          <cell r="E27">
            <v>8.2273699999999991E-2</v>
          </cell>
          <cell r="F27">
            <v>-7.5930000000001385E-4</v>
          </cell>
          <cell r="H27" t="str">
            <v>Suave</v>
          </cell>
          <cell r="I27" t="str">
            <v>Unilever</v>
          </cell>
          <cell r="J27">
            <v>2.1355765384615379</v>
          </cell>
          <cell r="K27">
            <v>8.3423300000000006E-2</v>
          </cell>
          <cell r="L27">
            <v>4.3237000000000145E-3</v>
          </cell>
        </row>
        <row r="28">
          <cell r="B28" t="str">
            <v>Alberto VO5</v>
          </cell>
          <cell r="C28" t="str">
            <v>Alberto-Culver</v>
          </cell>
          <cell r="D28">
            <v>1.1216790000000001</v>
          </cell>
          <cell r="E28">
            <v>2.4485000000000007E-2</v>
          </cell>
          <cell r="F28">
            <v>3.1166000000000028E-3</v>
          </cell>
          <cell r="H28" t="str">
            <v>Alberto VO5</v>
          </cell>
          <cell r="I28" t="str">
            <v>Alberto-Culver</v>
          </cell>
          <cell r="J28">
            <v>1.1766369999999999</v>
          </cell>
          <cell r="K28">
            <v>2.1879200000000001E-2</v>
          </cell>
          <cell r="L28">
            <v>6.6899999999998631E-5</v>
          </cell>
        </row>
        <row r="29">
          <cell r="B29" t="str">
            <v xml:space="preserve">  Subtotal </v>
          </cell>
          <cell r="E29">
            <v>0.1539122</v>
          </cell>
          <cell r="F29">
            <v>1.3256099999999989E-2</v>
          </cell>
          <cell r="H29" t="str">
            <v xml:space="preserve">  Subtotal </v>
          </cell>
          <cell r="K29">
            <v>0.1435187</v>
          </cell>
          <cell r="L29">
            <v>7.6323000000000137E-3</v>
          </cell>
        </row>
        <row r="31">
          <cell r="B31" t="str">
            <v xml:space="preserve">Total </v>
          </cell>
          <cell r="E31">
            <v>0.6534937999999999</v>
          </cell>
          <cell r="F31">
            <v>1.4517999999999948E-2</v>
          </cell>
          <cell r="H31" t="str">
            <v xml:space="preserve">Total </v>
          </cell>
          <cell r="K31">
            <v>0.78228690000000012</v>
          </cell>
          <cell r="L31">
            <v>-1.3187299999999949E-2</v>
          </cell>
        </row>
      </sheetData>
      <sheetData sheetId="16" refreshError="1">
        <row r="1">
          <cell r="P1" t="str">
            <v>SmartCharts</v>
          </cell>
          <cell r="BA1" t="str">
            <v>.</v>
          </cell>
        </row>
        <row r="2">
          <cell r="BA2" t="str">
            <v>.</v>
          </cell>
        </row>
        <row r="3">
          <cell r="BA3" t="str">
            <v>.</v>
          </cell>
        </row>
        <row r="4">
          <cell r="BA4" t="str">
            <v>.</v>
          </cell>
        </row>
        <row r="5">
          <cell r="C5" t="str">
            <v>Define value axis here:</v>
          </cell>
        </row>
        <row r="6">
          <cell r="C6" t="str">
            <v>Organic Currency Neutral Segment Sales Growth</v>
          </cell>
        </row>
        <row r="9">
          <cell r="G9" t="str">
            <v xml:space="preserve">More than four series will make this </v>
          </cell>
        </row>
        <row r="10">
          <cell r="C10" t="str">
            <v>Input your data here:</v>
          </cell>
          <cell r="G10" t="str">
            <v>chart cluttered and too difficult to read.</v>
          </cell>
          <cell r="BA10" t="str">
            <v>.</v>
          </cell>
        </row>
        <row r="11">
          <cell r="D11" t="str">
            <v>US</v>
          </cell>
          <cell r="E11" t="str">
            <v>International</v>
          </cell>
          <cell r="F11" t="str">
            <v>ACV</v>
          </cell>
          <cell r="BA11" t="str">
            <v>.</v>
          </cell>
        </row>
        <row r="12">
          <cell r="C12" t="str">
            <v>FY08</v>
          </cell>
          <cell r="D12">
            <v>0</v>
          </cell>
          <cell r="E12">
            <v>2.6410183824415161E-2</v>
          </cell>
          <cell r="F12">
            <v>8.7310500064996757E-2</v>
          </cell>
        </row>
        <row r="13">
          <cell r="C13" t="str">
            <v>Q109</v>
          </cell>
          <cell r="D13">
            <v>0</v>
          </cell>
          <cell r="E13">
            <v>-0.23837009177294691</v>
          </cell>
          <cell r="F13">
            <v>9.5110039133183888E-2</v>
          </cell>
        </row>
        <row r="14">
          <cell r="C14" t="str">
            <v>Q209</v>
          </cell>
          <cell r="D14">
            <v>0</v>
          </cell>
          <cell r="E14">
            <v>-0.26907122105215003</v>
          </cell>
          <cell r="F14">
            <v>6.2582578877919792E-2</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7" refreshError="1">
        <row r="1">
          <cell r="Q1" t="str">
            <v>SmartCharts</v>
          </cell>
        </row>
        <row r="4">
          <cell r="A4">
            <v>37990</v>
          </cell>
          <cell r="B4">
            <v>37990</v>
          </cell>
          <cell r="C4">
            <v>37990</v>
          </cell>
          <cell r="D4">
            <v>5.9158725847835721E-2</v>
          </cell>
          <cell r="E4">
            <v>1.2935803598890091E-2</v>
          </cell>
        </row>
        <row r="5">
          <cell r="A5">
            <v>38081</v>
          </cell>
          <cell r="B5">
            <v>38081</v>
          </cell>
          <cell r="C5">
            <v>38081</v>
          </cell>
          <cell r="E5">
            <v>1.277773386236913E-2</v>
          </cell>
        </row>
        <row r="6">
          <cell r="A6">
            <v>38172</v>
          </cell>
          <cell r="B6">
            <v>38172</v>
          </cell>
          <cell r="C6">
            <v>38172</v>
          </cell>
          <cell r="E6">
            <v>1.200881240174268E-2</v>
          </cell>
        </row>
        <row r="7">
          <cell r="A7">
            <v>38263</v>
          </cell>
          <cell r="B7">
            <v>38263</v>
          </cell>
          <cell r="C7">
            <v>38263</v>
          </cell>
          <cell r="D7">
            <v>6.2942296789690516E-2</v>
          </cell>
          <cell r="E7">
            <v>1.3239243999051551E-2</v>
          </cell>
        </row>
        <row r="8">
          <cell r="A8">
            <v>38354</v>
          </cell>
          <cell r="B8">
            <v>38354</v>
          </cell>
          <cell r="C8">
            <v>38354</v>
          </cell>
          <cell r="D8">
            <v>6.2195936315313352E-2</v>
          </cell>
          <cell r="E8">
            <v>1.3111253164562369E-2</v>
          </cell>
          <cell r="I8" t="str">
            <v/>
          </cell>
        </row>
        <row r="9">
          <cell r="A9">
            <v>38445</v>
          </cell>
          <cell r="B9">
            <v>38445</v>
          </cell>
          <cell r="C9">
            <v>38445</v>
          </cell>
          <cell r="E9">
            <v>1.2075607451313667E-2</v>
          </cell>
        </row>
        <row r="10">
          <cell r="A10">
            <v>38536</v>
          </cell>
          <cell r="B10">
            <v>38536</v>
          </cell>
          <cell r="C10">
            <v>38536</v>
          </cell>
          <cell r="D10">
            <v>6.3530320026032691E-2</v>
          </cell>
          <cell r="E10">
            <v>1.1229246909826318E-2</v>
          </cell>
        </row>
        <row r="11">
          <cell r="A11">
            <v>38627</v>
          </cell>
          <cell r="B11">
            <v>38627</v>
          </cell>
          <cell r="C11">
            <v>38627</v>
          </cell>
          <cell r="D11" t="str">
            <v>VO5</v>
          </cell>
          <cell r="E11" t="str">
            <v>Tresemme</v>
          </cell>
          <cell r="F11" t="str">
            <v>Nexxus</v>
          </cell>
          <cell r="G11" t="str">
            <v>ACV</v>
          </cell>
          <cell r="H11" t="str">
            <v>Private Label</v>
          </cell>
          <cell r="AB11" t="str">
            <v>VO5</v>
          </cell>
          <cell r="AC11" t="str">
            <v>Tresemme</v>
          </cell>
          <cell r="AD11" t="str">
            <v>Nexxus</v>
          </cell>
          <cell r="AE11" t="str">
            <v>ACV</v>
          </cell>
          <cell r="AF11" t="str">
            <v>Private Label</v>
          </cell>
        </row>
        <row r="12">
          <cell r="A12">
            <v>38718</v>
          </cell>
          <cell r="B12">
            <v>38718</v>
          </cell>
          <cell r="C12">
            <v>38718</v>
          </cell>
          <cell r="D12">
            <v>2.4432339206253508E-2</v>
          </cell>
          <cell r="E12">
            <v>2.2318927711161219E-2</v>
          </cell>
          <cell r="F12">
            <v>3.3149267570612021E-3</v>
          </cell>
          <cell r="G12">
            <v>5.946583671346195E-2</v>
          </cell>
          <cell r="H12">
            <v>1.4964853575172037E-2</v>
          </cell>
          <cell r="AA12">
            <v>37717</v>
          </cell>
          <cell r="AB12">
            <v>2.4432339206253508E-2</v>
          </cell>
          <cell r="AC12">
            <v>2.2318927711161219E-2</v>
          </cell>
          <cell r="AD12">
            <v>3.3149267570612021E-3</v>
          </cell>
          <cell r="AE12">
            <v>5.946583671346195E-2</v>
          </cell>
          <cell r="AF12">
            <v>1.4964853575172037E-2</v>
          </cell>
        </row>
        <row r="13">
          <cell r="A13">
            <v>38809</v>
          </cell>
          <cell r="B13">
            <v>38809</v>
          </cell>
          <cell r="C13">
            <v>38809</v>
          </cell>
          <cell r="D13">
            <v>2.4212182060350189E-2</v>
          </cell>
          <cell r="E13">
            <v>2.1268062717719464E-2</v>
          </cell>
          <cell r="F13">
            <v>3.8997773750024658E-3</v>
          </cell>
          <cell r="G13">
            <v>5.8362602739484556E-2</v>
          </cell>
          <cell r="H13">
            <v>1.279909043582019E-2</v>
          </cell>
          <cell r="AA13">
            <v>37808</v>
          </cell>
          <cell r="AB13">
            <v>2.4212182060350189E-2</v>
          </cell>
          <cell r="AC13">
            <v>2.1268062717719464E-2</v>
          </cell>
          <cell r="AD13">
            <v>3.8997773750024658E-3</v>
          </cell>
          <cell r="AE13">
            <v>5.8362602739484556E-2</v>
          </cell>
          <cell r="AF13">
            <v>1.279909043582019E-2</v>
          </cell>
        </row>
        <row r="14">
          <cell r="A14">
            <v>38900</v>
          </cell>
          <cell r="B14">
            <v>38900</v>
          </cell>
          <cell r="C14">
            <v>38900</v>
          </cell>
          <cell r="D14">
            <v>2.5072751939692859E-2</v>
          </cell>
          <cell r="E14">
            <v>2.3312179801981057E-2</v>
          </cell>
          <cell r="F14">
            <v>4.2924445603614225E-3</v>
          </cell>
          <cell r="G14">
            <v>6.1412341882612569E-2</v>
          </cell>
          <cell r="H14">
            <v>1.2931466071906497E-2</v>
          </cell>
          <cell r="AA14">
            <v>37899</v>
          </cell>
          <cell r="AB14">
            <v>2.5072751939692859E-2</v>
          </cell>
          <cell r="AC14">
            <v>2.3312179801981057E-2</v>
          </cell>
          <cell r="AD14">
            <v>4.2924445603614225E-3</v>
          </cell>
          <cell r="AE14">
            <v>6.1412341882612569E-2</v>
          </cell>
          <cell r="AF14">
            <v>1.2931466071906497E-2</v>
          </cell>
        </row>
        <row r="15">
          <cell r="A15">
            <v>38991</v>
          </cell>
          <cell r="B15">
            <v>38991</v>
          </cell>
          <cell r="C15">
            <v>38991</v>
          </cell>
          <cell r="D15">
            <v>2.2860148628846562E-2</v>
          </cell>
          <cell r="E15">
            <v>2.2636606000560784E-2</v>
          </cell>
          <cell r="F15">
            <v>4.6828367023265868E-3</v>
          </cell>
          <cell r="G15">
            <v>5.9158725847835721E-2</v>
          </cell>
          <cell r="H15">
            <v>1.2935803598890091E-2</v>
          </cell>
          <cell r="AA15">
            <v>37990</v>
          </cell>
          <cell r="AB15">
            <v>2.2860148628846562E-2</v>
          </cell>
          <cell r="AC15">
            <v>2.2636606000560784E-2</v>
          </cell>
          <cell r="AD15">
            <v>4.6828367023265868E-3</v>
          </cell>
          <cell r="AE15">
            <v>5.9158725847835721E-2</v>
          </cell>
          <cell r="AF15">
            <v>1.2935803598890091E-2</v>
          </cell>
        </row>
        <row r="16">
          <cell r="A16">
            <v>39082</v>
          </cell>
          <cell r="B16">
            <v>39082</v>
          </cell>
          <cell r="C16">
            <v>39082</v>
          </cell>
          <cell r="D16">
            <v>2.4386859201251453E-2</v>
          </cell>
          <cell r="E16">
            <v>2.2647532089416174E-2</v>
          </cell>
          <cell r="F16">
            <v>4.2353816490851744E-3</v>
          </cell>
          <cell r="G16">
            <v>5.9718769935730429E-2</v>
          </cell>
          <cell r="H16">
            <v>1.277773386236913E-2</v>
          </cell>
          <cell r="AA16">
            <v>38081</v>
          </cell>
          <cell r="AB16">
            <v>2.4386859201251453E-2</v>
          </cell>
          <cell r="AC16">
            <v>2.2647532089416174E-2</v>
          </cell>
          <cell r="AD16">
            <v>4.2353816490851744E-3</v>
          </cell>
          <cell r="AE16">
            <v>5.9718769935730429E-2</v>
          </cell>
          <cell r="AF16">
            <v>1.277773386236913E-2</v>
          </cell>
        </row>
        <row r="17">
          <cell r="A17">
            <v>39173</v>
          </cell>
          <cell r="B17">
            <v>39173</v>
          </cell>
          <cell r="C17">
            <v>39173</v>
          </cell>
          <cell r="D17">
            <v>2.5901312060856135E-2</v>
          </cell>
          <cell r="E17">
            <v>2.2134294082873096E-2</v>
          </cell>
          <cell r="F17">
            <v>4.0171913066923215E-3</v>
          </cell>
          <cell r="G17">
            <v>6.0098978970191459E-2</v>
          </cell>
          <cell r="H17">
            <v>1.200881240174268E-2</v>
          </cell>
          <cell r="AA17">
            <v>38172</v>
          </cell>
          <cell r="AB17">
            <v>2.5901312060856135E-2</v>
          </cell>
          <cell r="AC17">
            <v>2.2134294082873096E-2</v>
          </cell>
          <cell r="AD17">
            <v>4.0171913066923215E-3</v>
          </cell>
          <cell r="AE17">
            <v>6.0098978970191459E-2</v>
          </cell>
          <cell r="AF17">
            <v>1.200881240174268E-2</v>
          </cell>
        </row>
        <row r="18">
          <cell r="A18">
            <v>39264</v>
          </cell>
          <cell r="B18">
            <v>39264</v>
          </cell>
          <cell r="C18">
            <v>39264</v>
          </cell>
          <cell r="D18">
            <v>2.5527027141048618E-2</v>
          </cell>
          <cell r="E18">
            <v>2.5077154161226047E-2</v>
          </cell>
          <cell r="F18">
            <v>3.9383992910596985E-3</v>
          </cell>
          <cell r="G18">
            <v>6.2942296789690516E-2</v>
          </cell>
          <cell r="H18">
            <v>1.3239243999051551E-2</v>
          </cell>
          <cell r="AA18">
            <v>38263</v>
          </cell>
          <cell r="AB18">
            <v>2.5527027141048618E-2</v>
          </cell>
          <cell r="AC18">
            <v>2.5077154161226047E-2</v>
          </cell>
          <cell r="AD18">
            <v>3.9383992910596985E-3</v>
          </cell>
          <cell r="AE18">
            <v>6.2942296789690516E-2</v>
          </cell>
          <cell r="AF18">
            <v>1.3239243999051551E-2</v>
          </cell>
        </row>
        <row r="19">
          <cell r="A19">
            <v>39355</v>
          </cell>
          <cell r="B19">
            <v>39355</v>
          </cell>
          <cell r="C19">
            <v>39355</v>
          </cell>
          <cell r="D19">
            <v>2.3308952402939089E-2</v>
          </cell>
          <cell r="E19">
            <v>2.5322982008120522E-2</v>
          </cell>
          <cell r="F19">
            <v>4.1195503459907443E-3</v>
          </cell>
          <cell r="G19">
            <v>6.2195936315313352E-2</v>
          </cell>
          <cell r="H19">
            <v>1.3111253164562369E-2</v>
          </cell>
          <cell r="AA19">
            <v>38354</v>
          </cell>
          <cell r="AB19">
            <v>2.3308952402939089E-2</v>
          </cell>
          <cell r="AC19">
            <v>2.5322982008120522E-2</v>
          </cell>
          <cell r="AD19">
            <v>4.1195503459907443E-3</v>
          </cell>
          <cell r="AE19">
            <v>6.2195936315313352E-2</v>
          </cell>
          <cell r="AF19">
            <v>1.3111253164562369E-2</v>
          </cell>
        </row>
        <row r="20">
          <cell r="A20">
            <v>39446</v>
          </cell>
          <cell r="B20">
            <v>39446</v>
          </cell>
          <cell r="C20">
            <v>39446</v>
          </cell>
          <cell r="D20">
            <v>2.4995402078082946E-2</v>
          </cell>
          <cell r="E20">
            <v>2.4962630126246079E-2</v>
          </cell>
          <cell r="F20">
            <v>4.2482084046338194E-3</v>
          </cell>
          <cell r="G20">
            <v>6.3077983252864359E-2</v>
          </cell>
          <cell r="H20">
            <v>1.2075607451313667E-2</v>
          </cell>
          <cell r="AA20">
            <v>38445</v>
          </cell>
          <cell r="AB20">
            <v>2.4995402078082946E-2</v>
          </cell>
          <cell r="AC20">
            <v>2.4962630126246079E-2</v>
          </cell>
          <cell r="AD20">
            <v>4.2482084046338194E-3</v>
          </cell>
          <cell r="AE20">
            <v>6.3077983252864359E-2</v>
          </cell>
          <cell r="AF20">
            <v>1.2075607451313667E-2</v>
          </cell>
        </row>
        <row r="21">
          <cell r="A21">
            <v>39537</v>
          </cell>
          <cell r="B21">
            <v>39537</v>
          </cell>
          <cell r="C21">
            <v>39537</v>
          </cell>
          <cell r="D21">
            <v>2.448101268566354E-2</v>
          </cell>
          <cell r="E21">
            <v>2.5840665517175621E-2</v>
          </cell>
          <cell r="F21">
            <v>4.6094829071622375E-3</v>
          </cell>
          <cell r="G21">
            <v>6.3530320026032691E-2</v>
          </cell>
          <cell r="H21">
            <v>1.1229246909826318E-2</v>
          </cell>
          <cell r="AA21">
            <v>38536</v>
          </cell>
          <cell r="AB21">
            <v>2.448101268566354E-2</v>
          </cell>
          <cell r="AC21">
            <v>2.5840665517175621E-2</v>
          </cell>
          <cell r="AD21">
            <v>4.6094829071622375E-3</v>
          </cell>
          <cell r="AE21">
            <v>6.3530320026032691E-2</v>
          </cell>
          <cell r="AF21">
            <v>1.1229246909826318E-2</v>
          </cell>
        </row>
        <row r="22">
          <cell r="A22">
            <v>39628</v>
          </cell>
          <cell r="B22">
            <v>39628</v>
          </cell>
          <cell r="C22">
            <v>39628</v>
          </cell>
          <cell r="D22">
            <v>2.3593395365126731E-2</v>
          </cell>
          <cell r="E22">
            <v>2.7487246458805754E-2</v>
          </cell>
          <cell r="F22">
            <v>4.8698265073327963E-3</v>
          </cell>
          <cell r="G22">
            <v>6.4460958911853494E-2</v>
          </cell>
          <cell r="H22">
            <v>1.1375591462653011E-2</v>
          </cell>
          <cell r="AA22">
            <v>38627</v>
          </cell>
          <cell r="AB22">
            <v>2.3593395365126731E-2</v>
          </cell>
          <cell r="AC22">
            <v>2.7487246458805754E-2</v>
          </cell>
          <cell r="AD22">
            <v>4.8698265073327963E-3</v>
          </cell>
          <cell r="AE22">
            <v>6.4460958911853494E-2</v>
          </cell>
          <cell r="AF22">
            <v>1.1375591462653011E-2</v>
          </cell>
        </row>
        <row r="23">
          <cell r="A23">
            <v>39719</v>
          </cell>
          <cell r="B23">
            <v>39719</v>
          </cell>
          <cell r="C23">
            <v>39719</v>
          </cell>
          <cell r="D23">
            <v>2.2591503724117421E-2</v>
          </cell>
          <cell r="E23">
            <v>2.8597145992368546E-2</v>
          </cell>
          <cell r="F23">
            <v>5.5411309890471471E-3</v>
          </cell>
          <cell r="G23">
            <v>6.5662056729161963E-2</v>
          </cell>
          <cell r="H23">
            <v>1.1766327902455381E-2</v>
          </cell>
          <cell r="AA23">
            <v>38718</v>
          </cell>
          <cell r="AB23">
            <v>2.2591503724117421E-2</v>
          </cell>
          <cell r="AC23">
            <v>2.8597145992368546E-2</v>
          </cell>
          <cell r="AD23">
            <v>5.5411309890471471E-3</v>
          </cell>
          <cell r="AE23">
            <v>6.5662056729161963E-2</v>
          </cell>
          <cell r="AF23">
            <v>1.1766327902455381E-2</v>
          </cell>
        </row>
        <row r="24">
          <cell r="A24">
            <v>39810</v>
          </cell>
          <cell r="B24">
            <v>39810</v>
          </cell>
          <cell r="C24">
            <v>39810</v>
          </cell>
          <cell r="D24">
            <v>2.1676844846271342E-2</v>
          </cell>
          <cell r="E24">
            <v>2.9138085774073813E-2</v>
          </cell>
          <cell r="F24">
            <v>1.4398022761073569E-2</v>
          </cell>
          <cell r="G24">
            <v>7.3549907014890892E-2</v>
          </cell>
          <cell r="H24">
            <v>1.2717243860390581E-2</v>
          </cell>
          <cell r="AA24">
            <v>38809</v>
          </cell>
          <cell r="AB24">
            <v>2.1676844846271342E-2</v>
          </cell>
          <cell r="AC24">
            <v>2.9138085774073813E-2</v>
          </cell>
          <cell r="AD24">
            <v>1.4398022761073569E-2</v>
          </cell>
          <cell r="AE24">
            <v>7.3549907014890892E-2</v>
          </cell>
          <cell r="AF24">
            <v>1.2717243860390581E-2</v>
          </cell>
        </row>
        <row r="25">
          <cell r="A25">
            <v>39901</v>
          </cell>
          <cell r="B25">
            <v>39901</v>
          </cell>
          <cell r="C25">
            <v>39901</v>
          </cell>
          <cell r="D25">
            <v>2.0422346387762844E-2</v>
          </cell>
          <cell r="E25">
            <v>3.0468840975333589E-2</v>
          </cell>
          <cell r="F25">
            <v>1.8725840767058903E-2</v>
          </cell>
          <cell r="G25">
            <v>7.7673828955582599E-2</v>
          </cell>
          <cell r="H25">
            <v>1.237540021007651E-2</v>
          </cell>
          <cell r="AA25">
            <v>38900</v>
          </cell>
          <cell r="AB25">
            <v>2.0422346387762844E-2</v>
          </cell>
          <cell r="AC25">
            <v>3.0468840975333589E-2</v>
          </cell>
          <cell r="AD25">
            <v>1.8725840767058903E-2</v>
          </cell>
          <cell r="AE25">
            <v>7.7673828955582599E-2</v>
          </cell>
          <cell r="AF25">
            <v>1.237540021007651E-2</v>
          </cell>
        </row>
        <row r="26">
          <cell r="C26">
            <v>38991</v>
          </cell>
          <cell r="D26">
            <v>1.9840067202176577E-2</v>
          </cell>
          <cell r="E26">
            <v>3.1615232070960515E-2</v>
          </cell>
          <cell r="F26">
            <v>1.749528763819674E-2</v>
          </cell>
          <cell r="G26">
            <v>7.6948277146657612E-2</v>
          </cell>
          <cell r="H26">
            <v>1.2402799311166489E-2</v>
          </cell>
          <cell r="AA26">
            <v>38991</v>
          </cell>
          <cell r="AB26">
            <v>1.9840067202176577E-2</v>
          </cell>
          <cell r="AC26">
            <v>3.1615232070960515E-2</v>
          </cell>
          <cell r="AD26">
            <v>1.749528763819674E-2</v>
          </cell>
          <cell r="AE26">
            <v>7.6948277146657612E-2</v>
          </cell>
          <cell r="AF26">
            <v>1.2402799311166489E-2</v>
          </cell>
        </row>
        <row r="27">
          <cell r="C27">
            <v>39082</v>
          </cell>
          <cell r="D27">
            <v>1.8409757125122397E-2</v>
          </cell>
          <cell r="E27">
            <v>3.2477057943989071E-2</v>
          </cell>
          <cell r="F27">
            <v>1.8821771896964077E-2</v>
          </cell>
          <cell r="G27">
            <v>7.8135584333649866E-2</v>
          </cell>
          <cell r="H27">
            <v>1.2837967419513031E-2</v>
          </cell>
          <cell r="AA27">
            <v>39082</v>
          </cell>
          <cell r="AB27">
            <v>1.8409757125122397E-2</v>
          </cell>
          <cell r="AC27">
            <v>3.2477057943989071E-2</v>
          </cell>
          <cell r="AD27">
            <v>1.8821771896964077E-2</v>
          </cell>
          <cell r="AE27">
            <v>7.8135584333649866E-2</v>
          </cell>
          <cell r="AF27">
            <v>1.2837967419513031E-2</v>
          </cell>
        </row>
        <row r="28">
          <cell r="C28">
            <v>39173</v>
          </cell>
          <cell r="D28">
            <v>1.9170174017362842E-2</v>
          </cell>
          <cell r="E28">
            <v>3.3560694550976468E-2</v>
          </cell>
          <cell r="F28">
            <v>1.9324373834534544E-2</v>
          </cell>
          <cell r="G28">
            <v>8.0093834494460531E-2</v>
          </cell>
          <cell r="H28">
            <v>1.3587905940906553E-2</v>
          </cell>
          <cell r="AA28">
            <v>39173</v>
          </cell>
          <cell r="AB28">
            <v>1.9170174017362842E-2</v>
          </cell>
          <cell r="AC28">
            <v>3.3560694550976468E-2</v>
          </cell>
          <cell r="AD28">
            <v>1.9324373834534544E-2</v>
          </cell>
          <cell r="AE28">
            <v>8.0093834494460531E-2</v>
          </cell>
          <cell r="AF28">
            <v>1.3587905940906553E-2</v>
          </cell>
        </row>
        <row r="29">
          <cell r="C29">
            <v>39264</v>
          </cell>
          <cell r="D29">
            <v>1.813119402744193E-2</v>
          </cell>
          <cell r="E29">
            <v>3.6580457892267236E-2</v>
          </cell>
          <cell r="F29">
            <v>2.0199772425880148E-2</v>
          </cell>
          <cell r="G29">
            <v>8.2956994514189669E-2</v>
          </cell>
          <cell r="H29">
            <v>1.3209778760351502E-2</v>
          </cell>
          <cell r="AA29">
            <v>39264</v>
          </cell>
          <cell r="AB29">
            <v>1.813119402744193E-2</v>
          </cell>
          <cell r="AC29">
            <v>3.6580457892267236E-2</v>
          </cell>
          <cell r="AD29">
            <v>2.0199772425880148E-2</v>
          </cell>
          <cell r="AE29">
            <v>8.2956994514189669E-2</v>
          </cell>
          <cell r="AF29">
            <v>1.3209778760351502E-2</v>
          </cell>
        </row>
        <row r="30">
          <cell r="C30">
            <v>39355</v>
          </cell>
          <cell r="D30">
            <v>1.9543493067932956E-2</v>
          </cell>
          <cell r="E30">
            <v>3.680013712567879E-2</v>
          </cell>
          <cell r="F30">
            <v>1.9719467805604806E-2</v>
          </cell>
          <cell r="G30">
            <v>8.3939214778398066E-2</v>
          </cell>
          <cell r="H30">
            <v>1.4073365658634117E-2</v>
          </cell>
          <cell r="AA30">
            <v>39355</v>
          </cell>
          <cell r="AB30">
            <v>1.9543493067932956E-2</v>
          </cell>
          <cell r="AC30">
            <v>3.680013712567879E-2</v>
          </cell>
          <cell r="AD30">
            <v>1.9719467805604806E-2</v>
          </cell>
          <cell r="AE30">
            <v>8.3939214778398066E-2</v>
          </cell>
          <cell r="AF30">
            <v>1.4073365658634117E-2</v>
          </cell>
        </row>
        <row r="31">
          <cell r="C31">
            <v>39446</v>
          </cell>
          <cell r="D31">
            <v>1.8131319441703854E-2</v>
          </cell>
          <cell r="E31">
            <v>3.8049602613187267E-2</v>
          </cell>
          <cell r="F31">
            <v>2.1031656860745367E-2</v>
          </cell>
          <cell r="G31">
            <v>8.5189581267708009E-2</v>
          </cell>
          <cell r="H31">
            <v>1.4968714331828325E-2</v>
          </cell>
          <cell r="AA31">
            <v>39446</v>
          </cell>
          <cell r="AB31">
            <v>1.8131319441703854E-2</v>
          </cell>
          <cell r="AC31">
            <v>3.8049602613187267E-2</v>
          </cell>
          <cell r="AD31">
            <v>2.1031656860745367E-2</v>
          </cell>
          <cell r="AE31">
            <v>8.5189581267708009E-2</v>
          </cell>
          <cell r="AF31">
            <v>1.4968714331828325E-2</v>
          </cell>
        </row>
        <row r="32">
          <cell r="C32">
            <v>39537</v>
          </cell>
          <cell r="D32">
            <v>1.7206029737223121E-2</v>
          </cell>
          <cell r="E32">
            <v>3.9731368950041007E-2</v>
          </cell>
          <cell r="F32">
            <v>2.095884011407368E-2</v>
          </cell>
          <cell r="G32">
            <v>8.5685861135377447E-2</v>
          </cell>
          <cell r="H32">
            <v>1.6815412215710486E-2</v>
          </cell>
          <cell r="AA32">
            <v>39537</v>
          </cell>
          <cell r="AB32">
            <v>1.7206029737223121E-2</v>
          </cell>
          <cell r="AC32">
            <v>3.9731368950041007E-2</v>
          </cell>
          <cell r="AD32">
            <v>2.095884011407368E-2</v>
          </cell>
          <cell r="AE32">
            <v>8.5685861135377447E-2</v>
          </cell>
          <cell r="AF32">
            <v>1.6815412215710486E-2</v>
          </cell>
        </row>
        <row r="33">
          <cell r="C33">
            <v>39628</v>
          </cell>
          <cell r="D33">
            <v>1.7223331884571976E-2</v>
          </cell>
          <cell r="E33">
            <v>4.001969740232926E-2</v>
          </cell>
          <cell r="F33">
            <v>2.1559638540712134E-2</v>
          </cell>
          <cell r="G33">
            <v>8.6660524422001783E-2</v>
          </cell>
          <cell r="H33">
            <v>1.8265880353053137E-2</v>
          </cell>
          <cell r="AA33">
            <v>39628</v>
          </cell>
          <cell r="AB33">
            <v>1.7223331884571976E-2</v>
          </cell>
          <cell r="AC33">
            <v>4.001969740232926E-2</v>
          </cell>
          <cell r="AD33">
            <v>2.1559638540712134E-2</v>
          </cell>
          <cell r="AE33">
            <v>8.6660524422001783E-2</v>
          </cell>
          <cell r="AF33">
            <v>1.8265880353053137E-2</v>
          </cell>
        </row>
        <row r="34">
          <cell r="C34">
            <v>39719</v>
          </cell>
          <cell r="D34">
            <v>1.8320440391483631E-2</v>
          </cell>
          <cell r="E34">
            <v>4.1862918759815959E-2</v>
          </cell>
          <cell r="F34">
            <v>2.1265183118538294E-2</v>
          </cell>
          <cell r="G34">
            <v>8.9221744821435564E-2</v>
          </cell>
          <cell r="H34">
            <v>2.0129665848643872E-2</v>
          </cell>
          <cell r="AA34">
            <v>39719</v>
          </cell>
          <cell r="AB34">
            <v>1.8320440391483631E-2</v>
          </cell>
          <cell r="AC34">
            <v>4.1862918759815959E-2</v>
          </cell>
          <cell r="AD34">
            <v>2.1265183118538294E-2</v>
          </cell>
          <cell r="AE34">
            <v>8.9221744821435564E-2</v>
          </cell>
          <cell r="AF34">
            <v>2.0129665848643872E-2</v>
          </cell>
        </row>
        <row r="35">
          <cell r="C35">
            <v>39810</v>
          </cell>
          <cell r="D35">
            <v>1.7385181832243128E-2</v>
          </cell>
          <cell r="E35">
            <v>4.3826696112891819E-2</v>
          </cell>
          <cell r="F35">
            <v>2.1805562254632576E-2</v>
          </cell>
          <cell r="G35">
            <v>9.1226680004924579E-2</v>
          </cell>
          <cell r="H35">
            <v>1.8192924148213923E-2</v>
          </cell>
          <cell r="AA35">
            <v>39810</v>
          </cell>
          <cell r="AB35">
            <v>1.7385181832243128E-2</v>
          </cell>
          <cell r="AC35">
            <v>4.3826696112891819E-2</v>
          </cell>
          <cell r="AD35">
            <v>2.1805562254632576E-2</v>
          </cell>
          <cell r="AE35">
            <v>9.1226680004924579E-2</v>
          </cell>
          <cell r="AF35">
            <v>1.8192924148213923E-2</v>
          </cell>
        </row>
        <row r="36">
          <cell r="C36">
            <v>39901</v>
          </cell>
          <cell r="D36">
            <v>1.672467282708362E-2</v>
          </cell>
          <cell r="E36">
            <v>4.5712173010841989E-2</v>
          </cell>
          <cell r="F36">
            <v>2.1783417099988045E-2</v>
          </cell>
          <cell r="G36">
            <v>9.2077557691830111E-2</v>
          </cell>
          <cell r="H36">
            <v>1.7662222034267597E-2</v>
          </cell>
          <cell r="AA36">
            <v>39901</v>
          </cell>
          <cell r="AB36">
            <v>1.672467282708362E-2</v>
          </cell>
          <cell r="AC36">
            <v>4.5712173010841989E-2</v>
          </cell>
          <cell r="AD36">
            <v>2.1783417099988045E-2</v>
          </cell>
          <cell r="AE36">
            <v>9.2077557691830111E-2</v>
          </cell>
          <cell r="AF36">
            <v>1.7662222034267597E-2</v>
          </cell>
        </row>
        <row r="37">
          <cell r="AA37" t="b">
            <v>0</v>
          </cell>
          <cell r="AB37" t="b">
            <v>0</v>
          </cell>
          <cell r="AC37" t="b">
            <v>0</v>
          </cell>
          <cell r="AD37" t="b">
            <v>0</v>
          </cell>
          <cell r="AE37" t="b">
            <v>0</v>
          </cell>
          <cell r="AF37" t="str">
            <v/>
          </cell>
        </row>
        <row r="38">
          <cell r="AA38" t="b">
            <v>0</v>
          </cell>
          <cell r="AB38" t="b">
            <v>0</v>
          </cell>
          <cell r="AC38" t="b">
            <v>0</v>
          </cell>
          <cell r="AD38" t="b">
            <v>0</v>
          </cell>
          <cell r="AE38" t="b">
            <v>0</v>
          </cell>
          <cell r="AF38" t="str">
            <v/>
          </cell>
        </row>
        <row r="39">
          <cell r="AA39" t="b">
            <v>0</v>
          </cell>
          <cell r="AB39" t="b">
            <v>0</v>
          </cell>
          <cell r="AC39" t="b">
            <v>0</v>
          </cell>
          <cell r="AD39" t="b">
            <v>0</v>
          </cell>
          <cell r="AE39" t="b">
            <v>0</v>
          </cell>
          <cell r="AF39" t="str">
            <v/>
          </cell>
        </row>
        <row r="40">
          <cell r="AA40" t="b">
            <v>0</v>
          </cell>
          <cell r="AB40" t="b">
            <v>0</v>
          </cell>
          <cell r="AC40" t="b">
            <v>0</v>
          </cell>
          <cell r="AD40" t="b">
            <v>0</v>
          </cell>
          <cell r="AE40" t="b">
            <v>0</v>
          </cell>
          <cell r="AF40" t="str">
            <v/>
          </cell>
        </row>
        <row r="41">
          <cell r="AA41" t="b">
            <v>0</v>
          </cell>
          <cell r="AB41" t="b">
            <v>0</v>
          </cell>
          <cell r="AC41" t="b">
            <v>0</v>
          </cell>
          <cell r="AD41" t="b">
            <v>0</v>
          </cell>
          <cell r="AE41" t="b">
            <v>0</v>
          </cell>
          <cell r="AF41" t="str">
            <v/>
          </cell>
        </row>
        <row r="42">
          <cell r="AA42" t="b">
            <v>0</v>
          </cell>
          <cell r="AB42" t="b">
            <v>0</v>
          </cell>
          <cell r="AC42" t="b">
            <v>0</v>
          </cell>
          <cell r="AD42" t="b">
            <v>0</v>
          </cell>
          <cell r="AE42" t="b">
            <v>0</v>
          </cell>
          <cell r="AF42" t="str">
            <v/>
          </cell>
        </row>
        <row r="43">
          <cell r="N43" t="str">
            <v xml:space="preserve"> </v>
          </cell>
          <cell r="AA43" t="b">
            <v>0</v>
          </cell>
          <cell r="AB43" t="b">
            <v>0</v>
          </cell>
          <cell r="AC43" t="b">
            <v>0</v>
          </cell>
          <cell r="AD43" t="b">
            <v>0</v>
          </cell>
          <cell r="AE43" t="b">
            <v>0</v>
          </cell>
          <cell r="AF43" t="str">
            <v/>
          </cell>
        </row>
        <row r="44">
          <cell r="AA44" t="b">
            <v>0</v>
          </cell>
          <cell r="AB44" t="b">
            <v>0</v>
          </cell>
          <cell r="AC44" t="b">
            <v>0</v>
          </cell>
          <cell r="AD44" t="b">
            <v>0</v>
          </cell>
          <cell r="AE44" t="b">
            <v>0</v>
          </cell>
          <cell r="AF44" t="str">
            <v/>
          </cell>
        </row>
        <row r="45">
          <cell r="AA45" t="b">
            <v>0</v>
          </cell>
          <cell r="AB45" t="b">
            <v>0</v>
          </cell>
          <cell r="AC45" t="b">
            <v>0</v>
          </cell>
          <cell r="AD45" t="b">
            <v>0</v>
          </cell>
          <cell r="AE45" t="b">
            <v>0</v>
          </cell>
          <cell r="AF45" t="str">
            <v/>
          </cell>
        </row>
        <row r="46">
          <cell r="AA46" t="b">
            <v>0</v>
          </cell>
          <cell r="AB46" t="b">
            <v>0</v>
          </cell>
          <cell r="AC46" t="b">
            <v>0</v>
          </cell>
          <cell r="AD46" t="b">
            <v>0</v>
          </cell>
          <cell r="AE46" t="b">
            <v>0</v>
          </cell>
          <cell r="AF46" t="str">
            <v/>
          </cell>
        </row>
        <row r="47">
          <cell r="AA47" t="b">
            <v>0</v>
          </cell>
          <cell r="AB47" t="b">
            <v>0</v>
          </cell>
          <cell r="AC47" t="b">
            <v>0</v>
          </cell>
          <cell r="AD47" t="b">
            <v>0</v>
          </cell>
          <cell r="AE47" t="b">
            <v>0</v>
          </cell>
          <cell r="AF47" t="str">
            <v/>
          </cell>
        </row>
        <row r="48">
          <cell r="AA48" t="b">
            <v>0</v>
          </cell>
          <cell r="AB48" t="b">
            <v>0</v>
          </cell>
          <cell r="AC48" t="b">
            <v>0</v>
          </cell>
          <cell r="AD48" t="b">
            <v>0</v>
          </cell>
          <cell r="AE48" t="b">
            <v>0</v>
          </cell>
          <cell r="AF48" t="str">
            <v/>
          </cell>
        </row>
        <row r="49">
          <cell r="AA49" t="b">
            <v>0</v>
          </cell>
          <cell r="AB49" t="b">
            <v>0</v>
          </cell>
          <cell r="AC49" t="b">
            <v>0</v>
          </cell>
          <cell r="AD49" t="b">
            <v>0</v>
          </cell>
          <cell r="AE49" t="b">
            <v>0</v>
          </cell>
          <cell r="AF49" t="str">
            <v/>
          </cell>
        </row>
        <row r="50">
          <cell r="AA50" t="b">
            <v>0</v>
          </cell>
          <cell r="AB50" t="b">
            <v>0</v>
          </cell>
          <cell r="AC50" t="b">
            <v>0</v>
          </cell>
          <cell r="AD50" t="b">
            <v>0</v>
          </cell>
          <cell r="AE50" t="b">
            <v>0</v>
          </cell>
          <cell r="AF50" t="str">
            <v/>
          </cell>
        </row>
        <row r="51">
          <cell r="AA51" t="b">
            <v>0</v>
          </cell>
          <cell r="AB51" t="b">
            <v>0</v>
          </cell>
          <cell r="AC51" t="b">
            <v>0</v>
          </cell>
          <cell r="AD51" t="b">
            <v>0</v>
          </cell>
          <cell r="AE51" t="b">
            <v>0</v>
          </cell>
          <cell r="AF51" t="str">
            <v/>
          </cell>
        </row>
        <row r="52">
          <cell r="AA52" t="b">
            <v>0</v>
          </cell>
          <cell r="AB52" t="b">
            <v>0</v>
          </cell>
          <cell r="AC52" t="b">
            <v>0</v>
          </cell>
          <cell r="AD52" t="b">
            <v>0</v>
          </cell>
          <cell r="AE52" t="b">
            <v>0</v>
          </cell>
          <cell r="AF52" t="str">
            <v/>
          </cell>
        </row>
        <row r="53">
          <cell r="AA53" t="b">
            <v>0</v>
          </cell>
          <cell r="AB53" t="b">
            <v>0</v>
          </cell>
          <cell r="AC53" t="b">
            <v>0</v>
          </cell>
          <cell r="AD53" t="b">
            <v>0</v>
          </cell>
          <cell r="AE53" t="b">
            <v>0</v>
          </cell>
          <cell r="AF53" t="str">
            <v/>
          </cell>
        </row>
        <row r="54">
          <cell r="AA54" t="b">
            <v>0</v>
          </cell>
          <cell r="AB54" t="b">
            <v>0</v>
          </cell>
          <cell r="AC54" t="b">
            <v>0</v>
          </cell>
          <cell r="AD54" t="b">
            <v>0</v>
          </cell>
          <cell r="AE54" t="b">
            <v>0</v>
          </cell>
          <cell r="AF54" t="str">
            <v/>
          </cell>
        </row>
        <row r="55">
          <cell r="AA55" t="b">
            <v>0</v>
          </cell>
          <cell r="AB55" t="b">
            <v>0</v>
          </cell>
          <cell r="AC55" t="b">
            <v>0</v>
          </cell>
          <cell r="AD55" t="b">
            <v>0</v>
          </cell>
          <cell r="AE55" t="b">
            <v>0</v>
          </cell>
          <cell r="AF55" t="str">
            <v/>
          </cell>
        </row>
        <row r="56">
          <cell r="AA56" t="b">
            <v>0</v>
          </cell>
          <cell r="AB56" t="b">
            <v>0</v>
          </cell>
          <cell r="AC56" t="b">
            <v>0</v>
          </cell>
          <cell r="AD56" t="b">
            <v>0</v>
          </cell>
          <cell r="AE56" t="b">
            <v>0</v>
          </cell>
          <cell r="AF56" t="str">
            <v/>
          </cell>
        </row>
        <row r="57">
          <cell r="AA57" t="b">
            <v>0</v>
          </cell>
          <cell r="AB57" t="b">
            <v>0</v>
          </cell>
          <cell r="AC57" t="b">
            <v>0</v>
          </cell>
          <cell r="AD57" t="b">
            <v>0</v>
          </cell>
          <cell r="AE57" t="b">
            <v>0</v>
          </cell>
          <cell r="AF57" t="str">
            <v/>
          </cell>
        </row>
        <row r="58">
          <cell r="AA58" t="b">
            <v>0</v>
          </cell>
          <cell r="AB58" t="b">
            <v>0</v>
          </cell>
          <cell r="AC58" t="b">
            <v>0</v>
          </cell>
          <cell r="AD58" t="b">
            <v>0</v>
          </cell>
          <cell r="AE58" t="b">
            <v>0</v>
          </cell>
          <cell r="AF58" t="str">
            <v/>
          </cell>
        </row>
        <row r="59">
          <cell r="AA59" t="b">
            <v>0</v>
          </cell>
          <cell r="AB59" t="b">
            <v>0</v>
          </cell>
          <cell r="AC59" t="b">
            <v>0</v>
          </cell>
          <cell r="AD59" t="b">
            <v>0</v>
          </cell>
          <cell r="AE59" t="b">
            <v>0</v>
          </cell>
          <cell r="AF59" t="str">
            <v/>
          </cell>
        </row>
        <row r="60">
          <cell r="AA60" t="b">
            <v>0</v>
          </cell>
          <cell r="AB60" t="b">
            <v>0</v>
          </cell>
          <cell r="AC60" t="b">
            <v>0</v>
          </cell>
          <cell r="AD60" t="b">
            <v>0</v>
          </cell>
          <cell r="AE60" t="b">
            <v>0</v>
          </cell>
          <cell r="AF60" t="str">
            <v/>
          </cell>
        </row>
        <row r="61">
          <cell r="AA61" t="b">
            <v>0</v>
          </cell>
          <cell r="AB61" t="b">
            <v>0</v>
          </cell>
          <cell r="AC61" t="b">
            <v>0</v>
          </cell>
          <cell r="AD61" t="b">
            <v>0</v>
          </cell>
          <cell r="AE61" t="b">
            <v>0</v>
          </cell>
          <cell r="AF61" t="str">
            <v/>
          </cell>
        </row>
        <row r="62">
          <cell r="AA62" t="b">
            <v>0</v>
          </cell>
          <cell r="AB62" t="b">
            <v>0</v>
          </cell>
          <cell r="AC62" t="b">
            <v>0</v>
          </cell>
          <cell r="AD62" t="b">
            <v>0</v>
          </cell>
          <cell r="AE62" t="b">
            <v>0</v>
          </cell>
          <cell r="AF62" t="str">
            <v/>
          </cell>
        </row>
        <row r="63">
          <cell r="AA63" t="b">
            <v>0</v>
          </cell>
          <cell r="AB63" t="b">
            <v>0</v>
          </cell>
          <cell r="AC63" t="b">
            <v>0</v>
          </cell>
          <cell r="AD63" t="b">
            <v>0</v>
          </cell>
          <cell r="AE63" t="b">
            <v>0</v>
          </cell>
          <cell r="AF63" t="str">
            <v/>
          </cell>
        </row>
        <row r="64">
          <cell r="AA64" t="b">
            <v>0</v>
          </cell>
          <cell r="AB64" t="b">
            <v>0</v>
          </cell>
          <cell r="AC64" t="b">
            <v>0</v>
          </cell>
          <cell r="AD64" t="b">
            <v>0</v>
          </cell>
          <cell r="AE64" t="b">
            <v>0</v>
          </cell>
          <cell r="AF64" t="str">
            <v/>
          </cell>
        </row>
        <row r="65">
          <cell r="AA65" t="b">
            <v>0</v>
          </cell>
          <cell r="AB65" t="b">
            <v>0</v>
          </cell>
          <cell r="AC65" t="b">
            <v>0</v>
          </cell>
          <cell r="AD65" t="b">
            <v>0</v>
          </cell>
          <cell r="AE65" t="b">
            <v>0</v>
          </cell>
          <cell r="AF65" t="str">
            <v/>
          </cell>
        </row>
        <row r="66">
          <cell r="AA66" t="b">
            <v>0</v>
          </cell>
          <cell r="AB66" t="b">
            <v>0</v>
          </cell>
          <cell r="AC66" t="b">
            <v>0</v>
          </cell>
          <cell r="AD66" t="b">
            <v>0</v>
          </cell>
          <cell r="AE66" t="b">
            <v>0</v>
          </cell>
          <cell r="AF66" t="str">
            <v/>
          </cell>
        </row>
        <row r="67">
          <cell r="AA67" t="b">
            <v>0</v>
          </cell>
          <cell r="AB67" t="b">
            <v>0</v>
          </cell>
          <cell r="AC67" t="b">
            <v>0</v>
          </cell>
          <cell r="AD67" t="b">
            <v>0</v>
          </cell>
          <cell r="AE67" t="b">
            <v>0</v>
          </cell>
          <cell r="AF67" t="str">
            <v/>
          </cell>
        </row>
        <row r="68">
          <cell r="AA68" t="b">
            <v>0</v>
          </cell>
          <cell r="AB68" t="b">
            <v>0</v>
          </cell>
          <cell r="AC68" t="b">
            <v>0</v>
          </cell>
          <cell r="AD68" t="b">
            <v>0</v>
          </cell>
          <cell r="AE68" t="b">
            <v>0</v>
          </cell>
          <cell r="AF68" t="str">
            <v/>
          </cell>
        </row>
        <row r="69">
          <cell r="AA69" t="b">
            <v>0</v>
          </cell>
          <cell r="AB69" t="b">
            <v>0</v>
          </cell>
          <cell r="AC69" t="b">
            <v>0</v>
          </cell>
          <cell r="AD69" t="b">
            <v>0</v>
          </cell>
          <cell r="AE69" t="b">
            <v>0</v>
          </cell>
          <cell r="AF69" t="str">
            <v/>
          </cell>
        </row>
        <row r="70">
          <cell r="AA70" t="b">
            <v>0</v>
          </cell>
          <cell r="AB70" t="b">
            <v>0</v>
          </cell>
          <cell r="AC70" t="b">
            <v>0</v>
          </cell>
          <cell r="AD70" t="b">
            <v>0</v>
          </cell>
          <cell r="AE70" t="b">
            <v>0</v>
          </cell>
          <cell r="AF70" t="str">
            <v/>
          </cell>
        </row>
        <row r="71">
          <cell r="AA71" t="b">
            <v>0</v>
          </cell>
          <cell r="AB71" t="b">
            <v>0</v>
          </cell>
          <cell r="AC71" t="b">
            <v>0</v>
          </cell>
          <cell r="AD71" t="b">
            <v>0</v>
          </cell>
          <cell r="AE71" t="b">
            <v>0</v>
          </cell>
          <cell r="AF71" t="str">
            <v/>
          </cell>
        </row>
        <row r="72">
          <cell r="AA72" t="b">
            <v>0</v>
          </cell>
          <cell r="AB72" t="b">
            <v>0</v>
          </cell>
          <cell r="AC72" t="b">
            <v>0</v>
          </cell>
          <cell r="AD72" t="b">
            <v>0</v>
          </cell>
          <cell r="AE72" t="b">
            <v>0</v>
          </cell>
          <cell r="AF72" t="str">
            <v/>
          </cell>
        </row>
        <row r="73">
          <cell r="AA73" t="b">
            <v>0</v>
          </cell>
          <cell r="AB73" t="b">
            <v>0</v>
          </cell>
          <cell r="AC73" t="b">
            <v>0</v>
          </cell>
          <cell r="AD73" t="b">
            <v>0</v>
          </cell>
          <cell r="AE73" t="b">
            <v>0</v>
          </cell>
          <cell r="AF73" t="str">
            <v/>
          </cell>
        </row>
        <row r="74">
          <cell r="AA74" t="b">
            <v>0</v>
          </cell>
          <cell r="AB74" t="b">
            <v>0</v>
          </cell>
          <cell r="AC74" t="b">
            <v>0</v>
          </cell>
          <cell r="AD74" t="b">
            <v>0</v>
          </cell>
          <cell r="AE74" t="b">
            <v>0</v>
          </cell>
          <cell r="AF74" t="str">
            <v/>
          </cell>
        </row>
        <row r="75">
          <cell r="AA75" t="b">
            <v>0</v>
          </cell>
          <cell r="AB75" t="b">
            <v>0</v>
          </cell>
          <cell r="AC75" t="b">
            <v>0</v>
          </cell>
          <cell r="AD75" t="b">
            <v>0</v>
          </cell>
          <cell r="AE75" t="b">
            <v>0</v>
          </cell>
          <cell r="AF75" t="str">
            <v/>
          </cell>
        </row>
        <row r="76">
          <cell r="AA76" t="b">
            <v>0</v>
          </cell>
          <cell r="AB76" t="b">
            <v>0</v>
          </cell>
          <cell r="AC76" t="b">
            <v>0</v>
          </cell>
          <cell r="AD76" t="b">
            <v>0</v>
          </cell>
          <cell r="AE76" t="b">
            <v>0</v>
          </cell>
          <cell r="AF76" t="str">
            <v/>
          </cell>
        </row>
        <row r="77">
          <cell r="AA77" t="b">
            <v>0</v>
          </cell>
          <cell r="AB77" t="b">
            <v>0</v>
          </cell>
          <cell r="AC77" t="b">
            <v>0</v>
          </cell>
          <cell r="AD77" t="b">
            <v>0</v>
          </cell>
          <cell r="AE77" t="b">
            <v>0</v>
          </cell>
          <cell r="AF77" t="str">
            <v/>
          </cell>
        </row>
        <row r="78">
          <cell r="AA78" t="b">
            <v>0</v>
          </cell>
          <cell r="AB78" t="b">
            <v>0</v>
          </cell>
          <cell r="AC78" t="b">
            <v>0</v>
          </cell>
          <cell r="AD78" t="b">
            <v>0</v>
          </cell>
          <cell r="AE78" t="b">
            <v>0</v>
          </cell>
          <cell r="AF78" t="str">
            <v/>
          </cell>
        </row>
        <row r="79">
          <cell r="AA79" t="b">
            <v>0</v>
          </cell>
          <cell r="AB79" t="b">
            <v>0</v>
          </cell>
          <cell r="AC79" t="b">
            <v>0</v>
          </cell>
          <cell r="AD79" t="b">
            <v>0</v>
          </cell>
          <cell r="AE79" t="b">
            <v>0</v>
          </cell>
          <cell r="AF79" t="str">
            <v/>
          </cell>
        </row>
        <row r="80">
          <cell r="AA80" t="b">
            <v>0</v>
          </cell>
          <cell r="AB80" t="b">
            <v>0</v>
          </cell>
          <cell r="AC80" t="b">
            <v>0</v>
          </cell>
          <cell r="AD80" t="b">
            <v>0</v>
          </cell>
          <cell r="AE80" t="b">
            <v>0</v>
          </cell>
          <cell r="AF80" t="str">
            <v/>
          </cell>
        </row>
        <row r="81">
          <cell r="AA81" t="b">
            <v>0</v>
          </cell>
          <cell r="AB81" t="b">
            <v>0</v>
          </cell>
          <cell r="AC81" t="b">
            <v>0</v>
          </cell>
          <cell r="AD81" t="b">
            <v>0</v>
          </cell>
          <cell r="AE81" t="b">
            <v>0</v>
          </cell>
          <cell r="AF81" t="str">
            <v/>
          </cell>
        </row>
        <row r="82">
          <cell r="AA82" t="b">
            <v>0</v>
          </cell>
          <cell r="AB82" t="b">
            <v>0</v>
          </cell>
          <cell r="AC82" t="b">
            <v>0</v>
          </cell>
          <cell r="AD82" t="b">
            <v>0</v>
          </cell>
          <cell r="AE82" t="b">
            <v>0</v>
          </cell>
          <cell r="AF82" t="str">
            <v/>
          </cell>
        </row>
        <row r="83">
          <cell r="AA83" t="b">
            <v>0</v>
          </cell>
          <cell r="AB83" t="b">
            <v>0</v>
          </cell>
          <cell r="AC83" t="b">
            <v>0</v>
          </cell>
          <cell r="AD83" t="b">
            <v>0</v>
          </cell>
          <cell r="AE83" t="b">
            <v>0</v>
          </cell>
          <cell r="AF83" t="str">
            <v/>
          </cell>
        </row>
        <row r="84">
          <cell r="AA84" t="b">
            <v>0</v>
          </cell>
          <cell r="AB84" t="b">
            <v>0</v>
          </cell>
          <cell r="AC84" t="b">
            <v>0</v>
          </cell>
          <cell r="AD84" t="b">
            <v>0</v>
          </cell>
          <cell r="AE84" t="b">
            <v>0</v>
          </cell>
          <cell r="AF84" t="str">
            <v/>
          </cell>
        </row>
        <row r="85">
          <cell r="AA85" t="b">
            <v>0</v>
          </cell>
          <cell r="AB85" t="b">
            <v>0</v>
          </cell>
          <cell r="AC85" t="b">
            <v>0</v>
          </cell>
          <cell r="AD85" t="b">
            <v>0</v>
          </cell>
          <cell r="AE85" t="b">
            <v>0</v>
          </cell>
          <cell r="AF85" t="str">
            <v/>
          </cell>
        </row>
        <row r="86">
          <cell r="AA86" t="b">
            <v>0</v>
          </cell>
          <cell r="AB86" t="b">
            <v>0</v>
          </cell>
          <cell r="AC86" t="b">
            <v>0</v>
          </cell>
          <cell r="AD86" t="b">
            <v>0</v>
          </cell>
          <cell r="AE86" t="b">
            <v>0</v>
          </cell>
          <cell r="AF86" t="str">
            <v/>
          </cell>
        </row>
        <row r="87">
          <cell r="AA87" t="b">
            <v>0</v>
          </cell>
          <cell r="AB87" t="b">
            <v>0</v>
          </cell>
          <cell r="AC87" t="b">
            <v>0</v>
          </cell>
          <cell r="AD87" t="b">
            <v>0</v>
          </cell>
          <cell r="AE87" t="b">
            <v>0</v>
          </cell>
          <cell r="AF87" t="str">
            <v/>
          </cell>
        </row>
        <row r="88">
          <cell r="AA88" t="b">
            <v>0</v>
          </cell>
          <cell r="AB88" t="b">
            <v>0</v>
          </cell>
          <cell r="AC88" t="b">
            <v>0</v>
          </cell>
          <cell r="AD88" t="b">
            <v>0</v>
          </cell>
          <cell r="AE88" t="b">
            <v>0</v>
          </cell>
          <cell r="AF88" t="str">
            <v/>
          </cell>
        </row>
        <row r="89">
          <cell r="AA89" t="b">
            <v>0</v>
          </cell>
          <cell r="AB89" t="b">
            <v>0</v>
          </cell>
          <cell r="AC89" t="b">
            <v>0</v>
          </cell>
          <cell r="AD89" t="b">
            <v>0</v>
          </cell>
          <cell r="AE89" t="b">
            <v>0</v>
          </cell>
          <cell r="AF89" t="str">
            <v/>
          </cell>
        </row>
        <row r="90">
          <cell r="AA90" t="b">
            <v>0</v>
          </cell>
          <cell r="AB90" t="b">
            <v>0</v>
          </cell>
          <cell r="AC90" t="b">
            <v>0</v>
          </cell>
          <cell r="AD90" t="b">
            <v>0</v>
          </cell>
          <cell r="AE90" t="b">
            <v>0</v>
          </cell>
          <cell r="AF90" t="str">
            <v/>
          </cell>
        </row>
        <row r="91">
          <cell r="AA91" t="b">
            <v>0</v>
          </cell>
          <cell r="AB91" t="b">
            <v>0</v>
          </cell>
          <cell r="AC91" t="b">
            <v>0</v>
          </cell>
          <cell r="AD91" t="b">
            <v>0</v>
          </cell>
          <cell r="AE91" t="b">
            <v>0</v>
          </cell>
          <cell r="AF91" t="str">
            <v/>
          </cell>
        </row>
        <row r="92">
          <cell r="AA92" t="b">
            <v>0</v>
          </cell>
          <cell r="AB92" t="b">
            <v>0</v>
          </cell>
          <cell r="AC92" t="b">
            <v>0</v>
          </cell>
          <cell r="AD92" t="b">
            <v>0</v>
          </cell>
          <cell r="AE92" t="b">
            <v>0</v>
          </cell>
          <cell r="AF92" t="str">
            <v/>
          </cell>
        </row>
        <row r="93">
          <cell r="AA93" t="b">
            <v>0</v>
          </cell>
          <cell r="AB93" t="b">
            <v>0</v>
          </cell>
          <cell r="AC93" t="b">
            <v>0</v>
          </cell>
          <cell r="AD93" t="b">
            <v>0</v>
          </cell>
          <cell r="AE93" t="b">
            <v>0</v>
          </cell>
          <cell r="AF93" t="str">
            <v/>
          </cell>
        </row>
        <row r="94">
          <cell r="AA94" t="b">
            <v>0</v>
          </cell>
          <cell r="AB94" t="b">
            <v>0</v>
          </cell>
          <cell r="AC94" t="b">
            <v>0</v>
          </cell>
          <cell r="AD94" t="b">
            <v>0</v>
          </cell>
          <cell r="AE94" t="b">
            <v>0</v>
          </cell>
          <cell r="AF94" t="str">
            <v/>
          </cell>
        </row>
        <row r="95">
          <cell r="AA95" t="b">
            <v>0</v>
          </cell>
          <cell r="AB95" t="b">
            <v>0</v>
          </cell>
          <cell r="AC95" t="b">
            <v>0</v>
          </cell>
          <cell r="AD95" t="b">
            <v>0</v>
          </cell>
          <cell r="AE95" t="b">
            <v>0</v>
          </cell>
          <cell r="AF95" t="str">
            <v/>
          </cell>
        </row>
        <row r="96">
          <cell r="AA96" t="b">
            <v>0</v>
          </cell>
          <cell r="AB96" t="b">
            <v>0</v>
          </cell>
          <cell r="AC96" t="b">
            <v>0</v>
          </cell>
          <cell r="AD96" t="b">
            <v>0</v>
          </cell>
          <cell r="AE96" t="b">
            <v>0</v>
          </cell>
          <cell r="AF96" t="str">
            <v/>
          </cell>
        </row>
        <row r="97">
          <cell r="AA97" t="b">
            <v>0</v>
          </cell>
          <cell r="AB97" t="b">
            <v>0</v>
          </cell>
          <cell r="AC97" t="b">
            <v>0</v>
          </cell>
          <cell r="AD97" t="b">
            <v>0</v>
          </cell>
          <cell r="AE97" t="b">
            <v>0</v>
          </cell>
          <cell r="AF97" t="str">
            <v/>
          </cell>
        </row>
        <row r="98">
          <cell r="AA98" t="b">
            <v>0</v>
          </cell>
          <cell r="AB98" t="b">
            <v>0</v>
          </cell>
          <cell r="AC98" t="b">
            <v>0</v>
          </cell>
          <cell r="AD98" t="b">
            <v>0</v>
          </cell>
          <cell r="AE98" t="b">
            <v>0</v>
          </cell>
          <cell r="AF98" t="str">
            <v/>
          </cell>
        </row>
        <row r="99">
          <cell r="AA99" t="b">
            <v>0</v>
          </cell>
          <cell r="AB99" t="b">
            <v>0</v>
          </cell>
          <cell r="AC99" t="b">
            <v>0</v>
          </cell>
          <cell r="AD99" t="b">
            <v>0</v>
          </cell>
          <cell r="AE99" t="b">
            <v>0</v>
          </cell>
          <cell r="AF99" t="str">
            <v/>
          </cell>
        </row>
        <row r="100">
          <cell r="AA100" t="b">
            <v>0</v>
          </cell>
          <cell r="AB100" t="b">
            <v>0</v>
          </cell>
          <cell r="AC100" t="b">
            <v>0</v>
          </cell>
          <cell r="AD100" t="b">
            <v>0</v>
          </cell>
          <cell r="AE100" t="b">
            <v>0</v>
          </cell>
          <cell r="AF100" t="str">
            <v/>
          </cell>
        </row>
        <row r="101">
          <cell r="AA101" t="b">
            <v>0</v>
          </cell>
          <cell r="AB101" t="b">
            <v>0</v>
          </cell>
          <cell r="AC101" t="b">
            <v>0</v>
          </cell>
          <cell r="AD101" t="b">
            <v>0</v>
          </cell>
          <cell r="AE101" t="b">
            <v>0</v>
          </cell>
          <cell r="AF101" t="str">
            <v/>
          </cell>
        </row>
        <row r="102">
          <cell r="AA102" t="b">
            <v>0</v>
          </cell>
          <cell r="AB102" t="b">
            <v>0</v>
          </cell>
          <cell r="AC102" t="b">
            <v>0</v>
          </cell>
          <cell r="AD102" t="b">
            <v>0</v>
          </cell>
          <cell r="AE102" t="b">
            <v>0</v>
          </cell>
          <cell r="AF102" t="str">
            <v/>
          </cell>
        </row>
        <row r="103">
          <cell r="AA103" t="b">
            <v>0</v>
          </cell>
          <cell r="AB103" t="b">
            <v>0</v>
          </cell>
          <cell r="AC103" t="b">
            <v>0</v>
          </cell>
          <cell r="AD103" t="b">
            <v>0</v>
          </cell>
          <cell r="AE103" t="b">
            <v>0</v>
          </cell>
          <cell r="AF103" t="str">
            <v/>
          </cell>
        </row>
        <row r="104">
          <cell r="AA104" t="b">
            <v>0</v>
          </cell>
          <cell r="AB104" t="b">
            <v>0</v>
          </cell>
          <cell r="AC104" t="b">
            <v>0</v>
          </cell>
          <cell r="AD104" t="b">
            <v>0</v>
          </cell>
          <cell r="AE104" t="b">
            <v>0</v>
          </cell>
          <cell r="AF104" t="str">
            <v/>
          </cell>
        </row>
        <row r="105">
          <cell r="AA105" t="b">
            <v>0</v>
          </cell>
          <cell r="AB105" t="b">
            <v>0</v>
          </cell>
          <cell r="AC105" t="b">
            <v>0</v>
          </cell>
          <cell r="AD105" t="b">
            <v>0</v>
          </cell>
          <cell r="AE105" t="b">
            <v>0</v>
          </cell>
          <cell r="AF105" t="str">
            <v/>
          </cell>
        </row>
        <row r="106">
          <cell r="AA106" t="b">
            <v>0</v>
          </cell>
          <cell r="AB106" t="b">
            <v>0</v>
          </cell>
          <cell r="AC106" t="b">
            <v>0</v>
          </cell>
          <cell r="AD106" t="b">
            <v>0</v>
          </cell>
          <cell r="AE106" t="b">
            <v>0</v>
          </cell>
          <cell r="AF106" t="str">
            <v/>
          </cell>
        </row>
        <row r="107">
          <cell r="AA107" t="b">
            <v>0</v>
          </cell>
          <cell r="AB107" t="b">
            <v>0</v>
          </cell>
          <cell r="AC107" t="b">
            <v>0</v>
          </cell>
          <cell r="AD107" t="b">
            <v>0</v>
          </cell>
          <cell r="AE107" t="b">
            <v>0</v>
          </cell>
          <cell r="AF107" t="str">
            <v/>
          </cell>
        </row>
        <row r="108">
          <cell r="AA108" t="b">
            <v>0</v>
          </cell>
          <cell r="AB108" t="b">
            <v>0</v>
          </cell>
          <cell r="AC108" t="b">
            <v>0</v>
          </cell>
          <cell r="AD108" t="b">
            <v>0</v>
          </cell>
          <cell r="AE108" t="b">
            <v>0</v>
          </cell>
          <cell r="AF108" t="str">
            <v/>
          </cell>
        </row>
        <row r="109">
          <cell r="AA109" t="b">
            <v>0</v>
          </cell>
          <cell r="AB109" t="b">
            <v>0</v>
          </cell>
          <cell r="AC109" t="b">
            <v>0</v>
          </cell>
          <cell r="AD109" t="b">
            <v>0</v>
          </cell>
          <cell r="AE109" t="b">
            <v>0</v>
          </cell>
          <cell r="AF109" t="str">
            <v/>
          </cell>
        </row>
        <row r="110">
          <cell r="AA110" t="b">
            <v>0</v>
          </cell>
          <cell r="AB110" t="b">
            <v>0</v>
          </cell>
          <cell r="AC110" t="b">
            <v>0</v>
          </cell>
          <cell r="AD110" t="b">
            <v>0</v>
          </cell>
          <cell r="AE110" t="b">
            <v>0</v>
          </cell>
          <cell r="AF110" t="str">
            <v/>
          </cell>
        </row>
        <row r="111">
          <cell r="AA111" t="b">
            <v>0</v>
          </cell>
          <cell r="AB111" t="b">
            <v>0</v>
          </cell>
          <cell r="AC111" t="b">
            <v>0</v>
          </cell>
          <cell r="AD111" t="b">
            <v>0</v>
          </cell>
          <cell r="AE111" t="b">
            <v>0</v>
          </cell>
          <cell r="AF111" t="str">
            <v/>
          </cell>
        </row>
        <row r="112">
          <cell r="AA112" t="b">
            <v>0</v>
          </cell>
          <cell r="AB112" t="b">
            <v>0</v>
          </cell>
          <cell r="AC112" t="b">
            <v>0</v>
          </cell>
          <cell r="AD112" t="b">
            <v>0</v>
          </cell>
          <cell r="AE112" t="b">
            <v>0</v>
          </cell>
          <cell r="AF112" t="str">
            <v/>
          </cell>
        </row>
        <row r="113">
          <cell r="AA113" t="b">
            <v>0</v>
          </cell>
          <cell r="AB113" t="b">
            <v>0</v>
          </cell>
          <cell r="AC113" t="b">
            <v>0</v>
          </cell>
          <cell r="AD113" t="b">
            <v>0</v>
          </cell>
          <cell r="AE113" t="b">
            <v>0</v>
          </cell>
          <cell r="AF113" t="str">
            <v/>
          </cell>
        </row>
        <row r="114">
          <cell r="AA114" t="b">
            <v>0</v>
          </cell>
          <cell r="AB114" t="b">
            <v>0</v>
          </cell>
          <cell r="AC114" t="b">
            <v>0</v>
          </cell>
          <cell r="AD114" t="b">
            <v>0</v>
          </cell>
          <cell r="AE114" t="b">
            <v>0</v>
          </cell>
          <cell r="AF114" t="str">
            <v/>
          </cell>
        </row>
        <row r="115">
          <cell r="AA115" t="b">
            <v>0</v>
          </cell>
          <cell r="AB115" t="b">
            <v>0</v>
          </cell>
          <cell r="AC115" t="b">
            <v>0</v>
          </cell>
          <cell r="AD115" t="b">
            <v>0</v>
          </cell>
          <cell r="AE115" t="b">
            <v>0</v>
          </cell>
          <cell r="AF115" t="str">
            <v/>
          </cell>
        </row>
        <row r="116">
          <cell r="AA116" t="b">
            <v>0</v>
          </cell>
          <cell r="AB116" t="b">
            <v>0</v>
          </cell>
          <cell r="AC116" t="b">
            <v>0</v>
          </cell>
          <cell r="AD116" t="b">
            <v>0</v>
          </cell>
          <cell r="AE116" t="b">
            <v>0</v>
          </cell>
          <cell r="AF116" t="str">
            <v/>
          </cell>
        </row>
        <row r="117">
          <cell r="AA117" t="b">
            <v>0</v>
          </cell>
          <cell r="AB117" t="b">
            <v>0</v>
          </cell>
          <cell r="AC117" t="b">
            <v>0</v>
          </cell>
          <cell r="AD117" t="b">
            <v>0</v>
          </cell>
          <cell r="AE117" t="b">
            <v>0</v>
          </cell>
          <cell r="AF117" t="str">
            <v/>
          </cell>
        </row>
        <row r="118">
          <cell r="AA118" t="b">
            <v>0</v>
          </cell>
          <cell r="AB118" t="b">
            <v>0</v>
          </cell>
          <cell r="AC118" t="b">
            <v>0</v>
          </cell>
          <cell r="AD118" t="b">
            <v>0</v>
          </cell>
          <cell r="AE118" t="b">
            <v>0</v>
          </cell>
          <cell r="AF118" t="str">
            <v/>
          </cell>
        </row>
        <row r="119">
          <cell r="AA119" t="b">
            <v>0</v>
          </cell>
          <cell r="AB119" t="b">
            <v>0</v>
          </cell>
          <cell r="AC119" t="b">
            <v>0</v>
          </cell>
          <cell r="AD119" t="b">
            <v>0</v>
          </cell>
          <cell r="AE119" t="b">
            <v>0</v>
          </cell>
          <cell r="AF119" t="str">
            <v/>
          </cell>
        </row>
        <row r="120">
          <cell r="AA120" t="b">
            <v>0</v>
          </cell>
          <cell r="AB120" t="b">
            <v>0</v>
          </cell>
          <cell r="AC120" t="b">
            <v>0</v>
          </cell>
          <cell r="AD120" t="b">
            <v>0</v>
          </cell>
          <cell r="AE120" t="b">
            <v>0</v>
          </cell>
          <cell r="AF120" t="str">
            <v/>
          </cell>
        </row>
        <row r="121">
          <cell r="AA121" t="b">
            <v>0</v>
          </cell>
          <cell r="AB121" t="b">
            <v>0</v>
          </cell>
          <cell r="AC121" t="b">
            <v>0</v>
          </cell>
          <cell r="AD121" t="b">
            <v>0</v>
          </cell>
          <cell r="AE121" t="b">
            <v>0</v>
          </cell>
          <cell r="AF121" t="str">
            <v/>
          </cell>
        </row>
        <row r="122">
          <cell r="AA122" t="b">
            <v>0</v>
          </cell>
          <cell r="AB122" t="b">
            <v>0</v>
          </cell>
          <cell r="AC122" t="b">
            <v>0</v>
          </cell>
          <cell r="AD122" t="b">
            <v>0</v>
          </cell>
          <cell r="AE122" t="b">
            <v>0</v>
          </cell>
          <cell r="AF122" t="str">
            <v/>
          </cell>
        </row>
        <row r="123">
          <cell r="AA123" t="b">
            <v>0</v>
          </cell>
          <cell r="AB123" t="b">
            <v>0</v>
          </cell>
          <cell r="AC123" t="b">
            <v>0</v>
          </cell>
          <cell r="AD123" t="b">
            <v>0</v>
          </cell>
          <cell r="AE123" t="b">
            <v>0</v>
          </cell>
          <cell r="AF123" t="str">
            <v/>
          </cell>
        </row>
        <row r="124">
          <cell r="AA124" t="b">
            <v>0</v>
          </cell>
          <cell r="AB124" t="b">
            <v>0</v>
          </cell>
          <cell r="AC124" t="b">
            <v>0</v>
          </cell>
          <cell r="AD124" t="b">
            <v>0</v>
          </cell>
          <cell r="AE124" t="b">
            <v>0</v>
          </cell>
          <cell r="AF124" t="str">
            <v/>
          </cell>
        </row>
        <row r="125">
          <cell r="AA125" t="b">
            <v>0</v>
          </cell>
          <cell r="AB125" t="b">
            <v>0</v>
          </cell>
          <cell r="AC125" t="b">
            <v>0</v>
          </cell>
          <cell r="AD125" t="b">
            <v>0</v>
          </cell>
          <cell r="AE125" t="b">
            <v>0</v>
          </cell>
          <cell r="AF125" t="str">
            <v/>
          </cell>
        </row>
        <row r="126">
          <cell r="AA126" t="b">
            <v>0</v>
          </cell>
          <cell r="AB126" t="b">
            <v>0</v>
          </cell>
          <cell r="AC126" t="b">
            <v>0</v>
          </cell>
          <cell r="AD126" t="b">
            <v>0</v>
          </cell>
          <cell r="AE126" t="b">
            <v>0</v>
          </cell>
          <cell r="AF126" t="str">
            <v/>
          </cell>
        </row>
        <row r="127">
          <cell r="AA127" t="b">
            <v>0</v>
          </cell>
          <cell r="AB127" t="b">
            <v>0</v>
          </cell>
          <cell r="AC127" t="b">
            <v>0</v>
          </cell>
          <cell r="AD127" t="b">
            <v>0</v>
          </cell>
          <cell r="AE127" t="b">
            <v>0</v>
          </cell>
          <cell r="AF127" t="str">
            <v/>
          </cell>
        </row>
        <row r="128">
          <cell r="AA128" t="b">
            <v>0</v>
          </cell>
          <cell r="AB128" t="b">
            <v>0</v>
          </cell>
          <cell r="AC128" t="b">
            <v>0</v>
          </cell>
          <cell r="AD128" t="b">
            <v>0</v>
          </cell>
          <cell r="AE128" t="b">
            <v>0</v>
          </cell>
          <cell r="AF128" t="str">
            <v/>
          </cell>
        </row>
        <row r="129">
          <cell r="AA129" t="b">
            <v>0</v>
          </cell>
          <cell r="AB129" t="b">
            <v>0</v>
          </cell>
          <cell r="AC129" t="b">
            <v>0</v>
          </cell>
          <cell r="AD129" t="b">
            <v>0</v>
          </cell>
          <cell r="AE129" t="b">
            <v>0</v>
          </cell>
          <cell r="AF129" t="str">
            <v/>
          </cell>
        </row>
        <row r="130">
          <cell r="AA130" t="b">
            <v>0</v>
          </cell>
          <cell r="AB130" t="b">
            <v>0</v>
          </cell>
          <cell r="AC130" t="b">
            <v>0</v>
          </cell>
          <cell r="AD130" t="b">
            <v>0</v>
          </cell>
          <cell r="AE130" t="b">
            <v>0</v>
          </cell>
          <cell r="AF130" t="str">
            <v/>
          </cell>
        </row>
        <row r="131">
          <cell r="AA131" t="b">
            <v>0</v>
          </cell>
          <cell r="AB131" t="b">
            <v>0</v>
          </cell>
          <cell r="AC131" t="b">
            <v>0</v>
          </cell>
          <cell r="AD131" t="b">
            <v>0</v>
          </cell>
          <cell r="AE131" t="b">
            <v>0</v>
          </cell>
          <cell r="AF131" t="str">
            <v/>
          </cell>
        </row>
        <row r="132">
          <cell r="AA132" t="b">
            <v>0</v>
          </cell>
          <cell r="AB132" t="b">
            <v>0</v>
          </cell>
          <cell r="AC132" t="b">
            <v>0</v>
          </cell>
          <cell r="AD132" t="b">
            <v>0</v>
          </cell>
          <cell r="AE132" t="b">
            <v>0</v>
          </cell>
          <cell r="AF132" t="str">
            <v/>
          </cell>
        </row>
        <row r="133">
          <cell r="AA133" t="b">
            <v>0</v>
          </cell>
          <cell r="AB133" t="b">
            <v>0</v>
          </cell>
          <cell r="AC133" t="b">
            <v>0</v>
          </cell>
          <cell r="AD133" t="b">
            <v>0</v>
          </cell>
          <cell r="AE133" t="b">
            <v>0</v>
          </cell>
          <cell r="AF133" t="str">
            <v/>
          </cell>
        </row>
        <row r="134">
          <cell r="AA134" t="b">
            <v>0</v>
          </cell>
          <cell r="AB134" t="b">
            <v>0</v>
          </cell>
          <cell r="AC134" t="b">
            <v>0</v>
          </cell>
          <cell r="AD134" t="b">
            <v>0</v>
          </cell>
          <cell r="AE134" t="b">
            <v>0</v>
          </cell>
          <cell r="AF134" t="str">
            <v/>
          </cell>
        </row>
        <row r="135">
          <cell r="AA135" t="b">
            <v>0</v>
          </cell>
          <cell r="AB135" t="b">
            <v>0</v>
          </cell>
          <cell r="AC135" t="b">
            <v>0</v>
          </cell>
          <cell r="AD135" t="b">
            <v>0</v>
          </cell>
          <cell r="AE135" t="b">
            <v>0</v>
          </cell>
          <cell r="AF135" t="str">
            <v/>
          </cell>
        </row>
        <row r="136">
          <cell r="AA136" t="b">
            <v>0</v>
          </cell>
          <cell r="AB136" t="b">
            <v>0</v>
          </cell>
          <cell r="AC136" t="b">
            <v>0</v>
          </cell>
          <cell r="AD136" t="b">
            <v>0</v>
          </cell>
          <cell r="AE136" t="b">
            <v>0</v>
          </cell>
          <cell r="AF136" t="str">
            <v/>
          </cell>
        </row>
        <row r="137">
          <cell r="AA137" t="b">
            <v>0</v>
          </cell>
          <cell r="AB137" t="b">
            <v>0</v>
          </cell>
          <cell r="AC137" t="b">
            <v>0</v>
          </cell>
          <cell r="AD137" t="b">
            <v>0</v>
          </cell>
          <cell r="AE137" t="b">
            <v>0</v>
          </cell>
          <cell r="AF137" t="str">
            <v/>
          </cell>
        </row>
        <row r="138">
          <cell r="AA138" t="b">
            <v>0</v>
          </cell>
          <cell r="AB138" t="b">
            <v>0</v>
          </cell>
          <cell r="AC138" t="b">
            <v>0</v>
          </cell>
          <cell r="AD138" t="b">
            <v>0</v>
          </cell>
          <cell r="AE138" t="b">
            <v>0</v>
          </cell>
          <cell r="AF138" t="str">
            <v/>
          </cell>
        </row>
        <row r="139">
          <cell r="AA139" t="b">
            <v>0</v>
          </cell>
          <cell r="AB139" t="b">
            <v>0</v>
          </cell>
          <cell r="AC139" t="b">
            <v>0</v>
          </cell>
          <cell r="AD139" t="b">
            <v>0</v>
          </cell>
          <cell r="AE139" t="b">
            <v>0</v>
          </cell>
          <cell r="AF139" t="str">
            <v/>
          </cell>
        </row>
        <row r="140">
          <cell r="AA140" t="b">
            <v>0</v>
          </cell>
          <cell r="AB140" t="b">
            <v>0</v>
          </cell>
          <cell r="AC140" t="b">
            <v>0</v>
          </cell>
          <cell r="AD140" t="b">
            <v>0</v>
          </cell>
          <cell r="AE140" t="b">
            <v>0</v>
          </cell>
          <cell r="AF140" t="str">
            <v/>
          </cell>
        </row>
        <row r="141">
          <cell r="AA141" t="b">
            <v>0</v>
          </cell>
          <cell r="AB141" t="b">
            <v>0</v>
          </cell>
          <cell r="AC141" t="b">
            <v>0</v>
          </cell>
          <cell r="AD141" t="b">
            <v>0</v>
          </cell>
          <cell r="AE141" t="b">
            <v>0</v>
          </cell>
          <cell r="AF141" t="str">
            <v/>
          </cell>
        </row>
        <row r="142">
          <cell r="AA142" t="b">
            <v>0</v>
          </cell>
          <cell r="AB142" t="b">
            <v>0</v>
          </cell>
          <cell r="AC142" t="b">
            <v>0</v>
          </cell>
          <cell r="AD142" t="b">
            <v>0</v>
          </cell>
          <cell r="AE142" t="b">
            <v>0</v>
          </cell>
          <cell r="AF142" t="str">
            <v/>
          </cell>
        </row>
        <row r="143">
          <cell r="AA143" t="b">
            <v>0</v>
          </cell>
          <cell r="AB143" t="b">
            <v>0</v>
          </cell>
          <cell r="AC143" t="b">
            <v>0</v>
          </cell>
          <cell r="AD143" t="b">
            <v>0</v>
          </cell>
          <cell r="AE143" t="b">
            <v>0</v>
          </cell>
          <cell r="AF143" t="str">
            <v/>
          </cell>
        </row>
        <row r="144">
          <cell r="AA144" t="b">
            <v>0</v>
          </cell>
          <cell r="AB144" t="b">
            <v>0</v>
          </cell>
          <cell r="AC144" t="b">
            <v>0</v>
          </cell>
          <cell r="AD144" t="b">
            <v>0</v>
          </cell>
          <cell r="AE144" t="b">
            <v>0</v>
          </cell>
          <cell r="AF144" t="str">
            <v/>
          </cell>
        </row>
        <row r="145">
          <cell r="AA145" t="b">
            <v>0</v>
          </cell>
          <cell r="AB145" t="b">
            <v>0</v>
          </cell>
          <cell r="AC145" t="b">
            <v>0</v>
          </cell>
          <cell r="AD145" t="b">
            <v>0</v>
          </cell>
          <cell r="AE145" t="b">
            <v>0</v>
          </cell>
          <cell r="AF145" t="str">
            <v/>
          </cell>
        </row>
        <row r="146">
          <cell r="AA146" t="b">
            <v>0</v>
          </cell>
          <cell r="AB146" t="b">
            <v>0</v>
          </cell>
          <cell r="AC146" t="b">
            <v>0</v>
          </cell>
          <cell r="AD146" t="b">
            <v>0</v>
          </cell>
          <cell r="AE146" t="b">
            <v>0</v>
          </cell>
          <cell r="AF146" t="str">
            <v/>
          </cell>
        </row>
        <row r="147">
          <cell r="AA147" t="b">
            <v>0</v>
          </cell>
          <cell r="AB147" t="b">
            <v>0</v>
          </cell>
          <cell r="AC147" t="b">
            <v>0</v>
          </cell>
          <cell r="AD147" t="b">
            <v>0</v>
          </cell>
          <cell r="AE147" t="b">
            <v>0</v>
          </cell>
          <cell r="AF147" t="str">
            <v/>
          </cell>
        </row>
        <row r="148">
          <cell r="AA148" t="b">
            <v>0</v>
          </cell>
          <cell r="AB148" t="b">
            <v>0</v>
          </cell>
          <cell r="AC148" t="b">
            <v>0</v>
          </cell>
          <cell r="AD148" t="b">
            <v>0</v>
          </cell>
          <cell r="AE148" t="b">
            <v>0</v>
          </cell>
          <cell r="AF148" t="str">
            <v/>
          </cell>
        </row>
        <row r="149">
          <cell r="AA149" t="b">
            <v>0</v>
          </cell>
          <cell r="AB149" t="b">
            <v>0</v>
          </cell>
          <cell r="AC149" t="b">
            <v>0</v>
          </cell>
          <cell r="AD149" t="b">
            <v>0</v>
          </cell>
          <cell r="AE149" t="b">
            <v>0</v>
          </cell>
          <cell r="AF149" t="str">
            <v/>
          </cell>
        </row>
        <row r="150">
          <cell r="AA150" t="b">
            <v>0</v>
          </cell>
          <cell r="AB150" t="b">
            <v>0</v>
          </cell>
          <cell r="AC150" t="b">
            <v>0</v>
          </cell>
          <cell r="AD150" t="b">
            <v>0</v>
          </cell>
          <cell r="AE150" t="b">
            <v>0</v>
          </cell>
          <cell r="AF150" t="str">
            <v/>
          </cell>
        </row>
        <row r="151">
          <cell r="AA151" t="b">
            <v>0</v>
          </cell>
          <cell r="AB151" t="b">
            <v>0</v>
          </cell>
          <cell r="AC151" t="b">
            <v>0</v>
          </cell>
          <cell r="AD151" t="b">
            <v>0</v>
          </cell>
          <cell r="AE151" t="b">
            <v>0</v>
          </cell>
          <cell r="AF151" t="str">
            <v/>
          </cell>
        </row>
        <row r="152">
          <cell r="AA152" t="b">
            <v>0</v>
          </cell>
          <cell r="AB152" t="b">
            <v>0</v>
          </cell>
          <cell r="AC152" t="b">
            <v>0</v>
          </cell>
          <cell r="AD152" t="b">
            <v>0</v>
          </cell>
          <cell r="AE152" t="b">
            <v>0</v>
          </cell>
          <cell r="AF152" t="str">
            <v/>
          </cell>
        </row>
        <row r="153">
          <cell r="AA153" t="b">
            <v>0</v>
          </cell>
          <cell r="AB153" t="b">
            <v>0</v>
          </cell>
          <cell r="AC153" t="b">
            <v>0</v>
          </cell>
          <cell r="AD153" t="b">
            <v>0</v>
          </cell>
          <cell r="AE153" t="b">
            <v>0</v>
          </cell>
          <cell r="AF153" t="str">
            <v/>
          </cell>
        </row>
        <row r="154">
          <cell r="AA154" t="b">
            <v>0</v>
          </cell>
          <cell r="AB154" t="b">
            <v>0</v>
          </cell>
          <cell r="AC154" t="b">
            <v>0</v>
          </cell>
          <cell r="AD154" t="b">
            <v>0</v>
          </cell>
          <cell r="AE154" t="b">
            <v>0</v>
          </cell>
          <cell r="AF154" t="str">
            <v/>
          </cell>
        </row>
        <row r="155">
          <cell r="AA155" t="b">
            <v>0</v>
          </cell>
          <cell r="AB155" t="b">
            <v>0</v>
          </cell>
          <cell r="AC155" t="b">
            <v>0</v>
          </cell>
          <cell r="AD155" t="b">
            <v>0</v>
          </cell>
          <cell r="AE155" t="b">
            <v>0</v>
          </cell>
          <cell r="AF155" t="str">
            <v/>
          </cell>
        </row>
        <row r="156">
          <cell r="AA156" t="b">
            <v>0</v>
          </cell>
          <cell r="AB156" t="b">
            <v>0</v>
          </cell>
          <cell r="AC156" t="b">
            <v>0</v>
          </cell>
          <cell r="AD156" t="b">
            <v>0</v>
          </cell>
          <cell r="AE156" t="b">
            <v>0</v>
          </cell>
          <cell r="AF156" t="str">
            <v/>
          </cell>
        </row>
        <row r="157">
          <cell r="AA157" t="b">
            <v>0</v>
          </cell>
          <cell r="AB157" t="b">
            <v>0</v>
          </cell>
          <cell r="AC157" t="b">
            <v>0</v>
          </cell>
          <cell r="AD157" t="b">
            <v>0</v>
          </cell>
          <cell r="AE157" t="b">
            <v>0</v>
          </cell>
          <cell r="AF157" t="str">
            <v/>
          </cell>
        </row>
        <row r="158">
          <cell r="AA158" t="b">
            <v>0</v>
          </cell>
          <cell r="AB158" t="b">
            <v>0</v>
          </cell>
          <cell r="AC158" t="b">
            <v>0</v>
          </cell>
          <cell r="AD158" t="b">
            <v>0</v>
          </cell>
          <cell r="AE158" t="b">
            <v>0</v>
          </cell>
          <cell r="AF158" t="str">
            <v/>
          </cell>
        </row>
        <row r="159">
          <cell r="AA159" t="b">
            <v>0</v>
          </cell>
          <cell r="AB159" t="b">
            <v>0</v>
          </cell>
          <cell r="AC159" t="b">
            <v>0</v>
          </cell>
          <cell r="AD159" t="b">
            <v>0</v>
          </cell>
          <cell r="AE159" t="b">
            <v>0</v>
          </cell>
          <cell r="AF159" t="str">
            <v/>
          </cell>
        </row>
        <row r="160">
          <cell r="AA160" t="b">
            <v>0</v>
          </cell>
          <cell r="AB160" t="b">
            <v>0</v>
          </cell>
          <cell r="AC160" t="b">
            <v>0</v>
          </cell>
          <cell r="AD160" t="b">
            <v>0</v>
          </cell>
          <cell r="AE160" t="b">
            <v>0</v>
          </cell>
          <cell r="AF160" t="str">
            <v/>
          </cell>
        </row>
        <row r="161">
          <cell r="AA161" t="b">
            <v>0</v>
          </cell>
          <cell r="AB161" t="b">
            <v>0</v>
          </cell>
          <cell r="AC161" t="b">
            <v>0</v>
          </cell>
          <cell r="AD161" t="b">
            <v>0</v>
          </cell>
          <cell r="AE161" t="b">
            <v>0</v>
          </cell>
          <cell r="AF161" t="str">
            <v/>
          </cell>
        </row>
        <row r="162">
          <cell r="AA162" t="b">
            <v>0</v>
          </cell>
          <cell r="AB162" t="b">
            <v>0</v>
          </cell>
          <cell r="AC162" t="b">
            <v>0</v>
          </cell>
          <cell r="AD162" t="b">
            <v>0</v>
          </cell>
          <cell r="AE162" t="b">
            <v>0</v>
          </cell>
          <cell r="AF162" t="str">
            <v/>
          </cell>
        </row>
        <row r="163">
          <cell r="AA163" t="b">
            <v>0</v>
          </cell>
          <cell r="AB163" t="b">
            <v>0</v>
          </cell>
          <cell r="AC163" t="b">
            <v>0</v>
          </cell>
          <cell r="AD163" t="b">
            <v>0</v>
          </cell>
          <cell r="AE163" t="b">
            <v>0</v>
          </cell>
          <cell r="AF163" t="str">
            <v/>
          </cell>
        </row>
        <row r="164">
          <cell r="AA164" t="b">
            <v>0</v>
          </cell>
          <cell r="AB164" t="b">
            <v>0</v>
          </cell>
          <cell r="AC164" t="b">
            <v>0</v>
          </cell>
          <cell r="AD164" t="b">
            <v>0</v>
          </cell>
          <cell r="AE164" t="b">
            <v>0</v>
          </cell>
          <cell r="AF164" t="str">
            <v/>
          </cell>
        </row>
        <row r="165">
          <cell r="AA165" t="b">
            <v>0</v>
          </cell>
          <cell r="AB165" t="b">
            <v>0</v>
          </cell>
          <cell r="AC165" t="b">
            <v>0</v>
          </cell>
          <cell r="AD165" t="b">
            <v>0</v>
          </cell>
          <cell r="AE165" t="b">
            <v>0</v>
          </cell>
          <cell r="AF165" t="str">
            <v/>
          </cell>
        </row>
        <row r="166">
          <cell r="AA166" t="b">
            <v>0</v>
          </cell>
          <cell r="AB166" t="b">
            <v>0</v>
          </cell>
          <cell r="AC166" t="b">
            <v>0</v>
          </cell>
          <cell r="AD166" t="b">
            <v>0</v>
          </cell>
          <cell r="AE166" t="b">
            <v>0</v>
          </cell>
          <cell r="AF166" t="str">
            <v/>
          </cell>
        </row>
        <row r="167">
          <cell r="AA167" t="b">
            <v>0</v>
          </cell>
          <cell r="AB167" t="b">
            <v>0</v>
          </cell>
          <cell r="AC167" t="b">
            <v>0</v>
          </cell>
          <cell r="AD167" t="b">
            <v>0</v>
          </cell>
          <cell r="AE167" t="b">
            <v>0</v>
          </cell>
          <cell r="AF167" t="str">
            <v/>
          </cell>
        </row>
        <row r="168">
          <cell r="AA168" t="b">
            <v>0</v>
          </cell>
          <cell r="AB168" t="b">
            <v>0</v>
          </cell>
          <cell r="AC168" t="b">
            <v>0</v>
          </cell>
          <cell r="AD168" t="b">
            <v>0</v>
          </cell>
          <cell r="AE168" t="b">
            <v>0</v>
          </cell>
          <cell r="AF168" t="str">
            <v/>
          </cell>
        </row>
        <row r="169">
          <cell r="AA169" t="b">
            <v>0</v>
          </cell>
          <cell r="AB169" t="b">
            <v>0</v>
          </cell>
          <cell r="AC169" t="b">
            <v>0</v>
          </cell>
          <cell r="AD169" t="b">
            <v>0</v>
          </cell>
          <cell r="AE169" t="b">
            <v>0</v>
          </cell>
          <cell r="AF169" t="str">
            <v/>
          </cell>
        </row>
        <row r="170">
          <cell r="AA170" t="b">
            <v>0</v>
          </cell>
          <cell r="AB170" t="b">
            <v>0</v>
          </cell>
          <cell r="AC170" t="b">
            <v>0</v>
          </cell>
          <cell r="AD170" t="b">
            <v>0</v>
          </cell>
          <cell r="AE170" t="b">
            <v>0</v>
          </cell>
          <cell r="AF170" t="str">
            <v/>
          </cell>
        </row>
        <row r="171">
          <cell r="AA171" t="b">
            <v>0</v>
          </cell>
          <cell r="AB171" t="b">
            <v>0</v>
          </cell>
          <cell r="AC171" t="b">
            <v>0</v>
          </cell>
          <cell r="AD171" t="b">
            <v>0</v>
          </cell>
          <cell r="AE171" t="b">
            <v>0</v>
          </cell>
          <cell r="AF171" t="str">
            <v/>
          </cell>
        </row>
        <row r="172">
          <cell r="AA172" t="b">
            <v>0</v>
          </cell>
          <cell r="AB172" t="b">
            <v>0</v>
          </cell>
          <cell r="AC172" t="b">
            <v>0</v>
          </cell>
          <cell r="AD172" t="b">
            <v>0</v>
          </cell>
          <cell r="AE172" t="b">
            <v>0</v>
          </cell>
          <cell r="AF172" t="str">
            <v/>
          </cell>
        </row>
        <row r="173">
          <cell r="AA173" t="b">
            <v>0</v>
          </cell>
          <cell r="AB173" t="b">
            <v>0</v>
          </cell>
          <cell r="AC173" t="b">
            <v>0</v>
          </cell>
          <cell r="AD173" t="b">
            <v>0</v>
          </cell>
          <cell r="AE173" t="b">
            <v>0</v>
          </cell>
          <cell r="AF173" t="str">
            <v/>
          </cell>
        </row>
        <row r="174">
          <cell r="AA174" t="b">
            <v>0</v>
          </cell>
          <cell r="AB174" t="b">
            <v>0</v>
          </cell>
          <cell r="AC174" t="b">
            <v>0</v>
          </cell>
          <cell r="AD174" t="b">
            <v>0</v>
          </cell>
          <cell r="AE174" t="b">
            <v>0</v>
          </cell>
          <cell r="AF174" t="str">
            <v/>
          </cell>
        </row>
        <row r="175">
          <cell r="AA175" t="b">
            <v>0</v>
          </cell>
          <cell r="AB175" t="b">
            <v>0</v>
          </cell>
          <cell r="AC175" t="b">
            <v>0</v>
          </cell>
          <cell r="AD175" t="b">
            <v>0</v>
          </cell>
          <cell r="AE175" t="b">
            <v>0</v>
          </cell>
          <cell r="AF175" t="str">
            <v/>
          </cell>
        </row>
        <row r="176">
          <cell r="AA176" t="b">
            <v>0</v>
          </cell>
          <cell r="AB176" t="b">
            <v>0</v>
          </cell>
          <cell r="AC176" t="b">
            <v>0</v>
          </cell>
          <cell r="AD176" t="b">
            <v>0</v>
          </cell>
          <cell r="AE176" t="b">
            <v>0</v>
          </cell>
          <cell r="AF176" t="str">
            <v/>
          </cell>
        </row>
        <row r="177">
          <cell r="AA177" t="b">
            <v>0</v>
          </cell>
          <cell r="AB177" t="b">
            <v>0</v>
          </cell>
          <cell r="AC177" t="b">
            <v>0</v>
          </cell>
          <cell r="AD177" t="b">
            <v>0</v>
          </cell>
          <cell r="AE177" t="b">
            <v>0</v>
          </cell>
          <cell r="AF177" t="str">
            <v/>
          </cell>
        </row>
        <row r="178">
          <cell r="AA178" t="b">
            <v>0</v>
          </cell>
          <cell r="AB178" t="b">
            <v>0</v>
          </cell>
          <cell r="AC178" t="b">
            <v>0</v>
          </cell>
          <cell r="AD178" t="b">
            <v>0</v>
          </cell>
          <cell r="AE178" t="b">
            <v>0</v>
          </cell>
          <cell r="AF178" t="str">
            <v/>
          </cell>
        </row>
        <row r="179">
          <cell r="AA179" t="b">
            <v>0</v>
          </cell>
          <cell r="AB179" t="b">
            <v>0</v>
          </cell>
          <cell r="AC179" t="b">
            <v>0</v>
          </cell>
          <cell r="AD179" t="b">
            <v>0</v>
          </cell>
          <cell r="AE179" t="b">
            <v>0</v>
          </cell>
          <cell r="AF179" t="str">
            <v/>
          </cell>
        </row>
        <row r="180">
          <cell r="AA180" t="b">
            <v>0</v>
          </cell>
          <cell r="AB180" t="b">
            <v>0</v>
          </cell>
          <cell r="AC180" t="b">
            <v>0</v>
          </cell>
          <cell r="AD180" t="b">
            <v>0</v>
          </cell>
          <cell r="AE180" t="b">
            <v>0</v>
          </cell>
          <cell r="AF180" t="str">
            <v/>
          </cell>
        </row>
        <row r="181">
          <cell r="AA181" t="b">
            <v>0</v>
          </cell>
          <cell r="AB181" t="b">
            <v>0</v>
          </cell>
          <cell r="AC181" t="b">
            <v>0</v>
          </cell>
          <cell r="AD181" t="b">
            <v>0</v>
          </cell>
          <cell r="AE181" t="b">
            <v>0</v>
          </cell>
          <cell r="AF181" t="str">
            <v/>
          </cell>
        </row>
        <row r="182">
          <cell r="AA182" t="b">
            <v>0</v>
          </cell>
          <cell r="AB182" t="b">
            <v>0</v>
          </cell>
          <cell r="AC182" t="b">
            <v>0</v>
          </cell>
          <cell r="AD182" t="b">
            <v>0</v>
          </cell>
          <cell r="AE182" t="b">
            <v>0</v>
          </cell>
          <cell r="AF182" t="str">
            <v/>
          </cell>
        </row>
        <row r="183">
          <cell r="AA183" t="b">
            <v>0</v>
          </cell>
          <cell r="AB183" t="b">
            <v>0</v>
          </cell>
          <cell r="AC183" t="b">
            <v>0</v>
          </cell>
          <cell r="AD183" t="b">
            <v>0</v>
          </cell>
          <cell r="AE183" t="b">
            <v>0</v>
          </cell>
          <cell r="AF183" t="str">
            <v/>
          </cell>
        </row>
        <row r="184">
          <cell r="AA184" t="b">
            <v>0</v>
          </cell>
          <cell r="AB184" t="b">
            <v>0</v>
          </cell>
          <cell r="AC184" t="b">
            <v>0</v>
          </cell>
          <cell r="AD184" t="b">
            <v>0</v>
          </cell>
          <cell r="AE184" t="b">
            <v>0</v>
          </cell>
          <cell r="AF184" t="str">
            <v/>
          </cell>
        </row>
        <row r="185">
          <cell r="AA185" t="b">
            <v>0</v>
          </cell>
          <cell r="AB185" t="b">
            <v>0</v>
          </cell>
          <cell r="AC185" t="b">
            <v>0</v>
          </cell>
          <cell r="AD185" t="b">
            <v>0</v>
          </cell>
          <cell r="AE185" t="b">
            <v>0</v>
          </cell>
          <cell r="AF185" t="str">
            <v/>
          </cell>
        </row>
        <row r="186">
          <cell r="AA186" t="b">
            <v>0</v>
          </cell>
          <cell r="AB186" t="b">
            <v>0</v>
          </cell>
          <cell r="AC186" t="b">
            <v>0</v>
          </cell>
          <cell r="AD186" t="b">
            <v>0</v>
          </cell>
          <cell r="AE186" t="b">
            <v>0</v>
          </cell>
          <cell r="AF186" t="str">
            <v/>
          </cell>
        </row>
        <row r="187">
          <cell r="AA187" t="b">
            <v>0</v>
          </cell>
          <cell r="AB187" t="b">
            <v>0</v>
          </cell>
          <cell r="AC187" t="b">
            <v>0</v>
          </cell>
          <cell r="AD187" t="b">
            <v>0</v>
          </cell>
          <cell r="AE187" t="b">
            <v>0</v>
          </cell>
          <cell r="AF187" t="str">
            <v/>
          </cell>
        </row>
        <row r="188">
          <cell r="AA188" t="b">
            <v>0</v>
          </cell>
          <cell r="AB188" t="b">
            <v>0</v>
          </cell>
          <cell r="AC188" t="b">
            <v>0</v>
          </cell>
          <cell r="AD188" t="b">
            <v>0</v>
          </cell>
          <cell r="AE188" t="b">
            <v>0</v>
          </cell>
          <cell r="AF188" t="str">
            <v/>
          </cell>
        </row>
        <row r="189">
          <cell r="AA189" t="b">
            <v>0</v>
          </cell>
          <cell r="AB189" t="b">
            <v>0</v>
          </cell>
          <cell r="AC189" t="b">
            <v>0</v>
          </cell>
          <cell r="AD189" t="b">
            <v>0</v>
          </cell>
          <cell r="AE189" t="b">
            <v>0</v>
          </cell>
          <cell r="AF189" t="str">
            <v/>
          </cell>
        </row>
        <row r="190">
          <cell r="AA190" t="b">
            <v>0</v>
          </cell>
          <cell r="AB190" t="b">
            <v>0</v>
          </cell>
          <cell r="AC190" t="b">
            <v>0</v>
          </cell>
          <cell r="AD190" t="b">
            <v>0</v>
          </cell>
          <cell r="AE190" t="b">
            <v>0</v>
          </cell>
          <cell r="AF190" t="str">
            <v/>
          </cell>
        </row>
        <row r="191">
          <cell r="AA191" t="b">
            <v>0</v>
          </cell>
          <cell r="AB191" t="b">
            <v>0</v>
          </cell>
          <cell r="AC191" t="b">
            <v>0</v>
          </cell>
          <cell r="AD191" t="b">
            <v>0</v>
          </cell>
          <cell r="AE191" t="b">
            <v>0</v>
          </cell>
          <cell r="AF191" t="str">
            <v/>
          </cell>
        </row>
        <row r="192">
          <cell r="AA192" t="b">
            <v>0</v>
          </cell>
          <cell r="AB192" t="b">
            <v>0</v>
          </cell>
          <cell r="AC192" t="b">
            <v>0</v>
          </cell>
          <cell r="AD192" t="b">
            <v>0</v>
          </cell>
          <cell r="AE192" t="b">
            <v>0</v>
          </cell>
          <cell r="AF192" t="str">
            <v/>
          </cell>
        </row>
        <row r="193">
          <cell r="AA193" t="b">
            <v>0</v>
          </cell>
          <cell r="AB193" t="b">
            <v>0</v>
          </cell>
          <cell r="AC193" t="b">
            <v>0</v>
          </cell>
          <cell r="AD193" t="b">
            <v>0</v>
          </cell>
          <cell r="AE193" t="b">
            <v>0</v>
          </cell>
          <cell r="AF193" t="str">
            <v/>
          </cell>
        </row>
        <row r="194">
          <cell r="AA194" t="b">
            <v>0</v>
          </cell>
          <cell r="AB194" t="b">
            <v>0</v>
          </cell>
          <cell r="AC194" t="b">
            <v>0</v>
          </cell>
          <cell r="AD194" t="b">
            <v>0</v>
          </cell>
          <cell r="AE194" t="b">
            <v>0</v>
          </cell>
          <cell r="AF194" t="str">
            <v/>
          </cell>
        </row>
        <row r="195">
          <cell r="AA195" t="b">
            <v>0</v>
          </cell>
          <cell r="AB195" t="b">
            <v>0</v>
          </cell>
          <cell r="AC195" t="b">
            <v>0</v>
          </cell>
          <cell r="AD195" t="b">
            <v>0</v>
          </cell>
          <cell r="AE195" t="b">
            <v>0</v>
          </cell>
          <cell r="AF195" t="str">
            <v/>
          </cell>
        </row>
        <row r="196">
          <cell r="AA196" t="b">
            <v>0</v>
          </cell>
          <cell r="AB196" t="b">
            <v>0</v>
          </cell>
          <cell r="AC196" t="b">
            <v>0</v>
          </cell>
          <cell r="AD196" t="b">
            <v>0</v>
          </cell>
          <cell r="AE196" t="b">
            <v>0</v>
          </cell>
          <cell r="AF196" t="str">
            <v/>
          </cell>
        </row>
        <row r="197">
          <cell r="AA197" t="b">
            <v>0</v>
          </cell>
          <cell r="AB197" t="b">
            <v>0</v>
          </cell>
          <cell r="AC197" t="b">
            <v>0</v>
          </cell>
          <cell r="AD197" t="b">
            <v>0</v>
          </cell>
          <cell r="AE197" t="b">
            <v>0</v>
          </cell>
          <cell r="AF197" t="str">
            <v/>
          </cell>
        </row>
        <row r="198">
          <cell r="AA198" t="b">
            <v>0</v>
          </cell>
          <cell r="AB198" t="b">
            <v>0</v>
          </cell>
          <cell r="AC198" t="b">
            <v>0</v>
          </cell>
          <cell r="AD198" t="b">
            <v>0</v>
          </cell>
          <cell r="AE198" t="b">
            <v>0</v>
          </cell>
          <cell r="AF198" t="str">
            <v/>
          </cell>
        </row>
        <row r="199">
          <cell r="AA199" t="b">
            <v>0</v>
          </cell>
          <cell r="AB199" t="b">
            <v>0</v>
          </cell>
          <cell r="AC199" t="b">
            <v>0</v>
          </cell>
          <cell r="AD199" t="b">
            <v>0</v>
          </cell>
          <cell r="AE199" t="b">
            <v>0</v>
          </cell>
          <cell r="AF199" t="str">
            <v/>
          </cell>
        </row>
        <row r="200">
          <cell r="AA200" t="b">
            <v>0</v>
          </cell>
          <cell r="AB200" t="b">
            <v>0</v>
          </cell>
          <cell r="AC200" t="b">
            <v>0</v>
          </cell>
          <cell r="AD200" t="b">
            <v>0</v>
          </cell>
          <cell r="AE200" t="b">
            <v>0</v>
          </cell>
          <cell r="AF200" t="str">
            <v/>
          </cell>
        </row>
        <row r="201">
          <cell r="AA201" t="b">
            <v>0</v>
          </cell>
          <cell r="AB201" t="b">
            <v>0</v>
          </cell>
          <cell r="AC201" t="b">
            <v>0</v>
          </cell>
          <cell r="AD201" t="b">
            <v>0</v>
          </cell>
          <cell r="AE201" t="b">
            <v>0</v>
          </cell>
          <cell r="AF201" t="str">
            <v/>
          </cell>
        </row>
        <row r="202">
          <cell r="AA202" t="b">
            <v>0</v>
          </cell>
          <cell r="AB202" t="b">
            <v>0</v>
          </cell>
          <cell r="AC202" t="b">
            <v>0</v>
          </cell>
          <cell r="AD202" t="b">
            <v>0</v>
          </cell>
          <cell r="AE202" t="b">
            <v>0</v>
          </cell>
          <cell r="AF202" t="str">
            <v/>
          </cell>
        </row>
        <row r="203">
          <cell r="AA203" t="b">
            <v>0</v>
          </cell>
          <cell r="AB203" t="b">
            <v>0</v>
          </cell>
          <cell r="AC203" t="b">
            <v>0</v>
          </cell>
          <cell r="AD203" t="b">
            <v>0</v>
          </cell>
          <cell r="AE203" t="b">
            <v>0</v>
          </cell>
          <cell r="AF203" t="str">
            <v/>
          </cell>
        </row>
        <row r="204">
          <cell r="AA204" t="b">
            <v>0</v>
          </cell>
          <cell r="AB204" t="b">
            <v>0</v>
          </cell>
          <cell r="AC204" t="b">
            <v>0</v>
          </cell>
          <cell r="AD204" t="b">
            <v>0</v>
          </cell>
          <cell r="AE204" t="b">
            <v>0</v>
          </cell>
          <cell r="AF204" t="str">
            <v/>
          </cell>
        </row>
        <row r="205">
          <cell r="AA205" t="b">
            <v>0</v>
          </cell>
          <cell r="AB205" t="b">
            <v>0</v>
          </cell>
          <cell r="AC205" t="b">
            <v>0</v>
          </cell>
          <cell r="AD205" t="b">
            <v>0</v>
          </cell>
          <cell r="AE205" t="b">
            <v>0</v>
          </cell>
          <cell r="AF205" t="str">
            <v/>
          </cell>
        </row>
        <row r="206">
          <cell r="AA206" t="b">
            <v>0</v>
          </cell>
          <cell r="AB206" t="b">
            <v>0</v>
          </cell>
          <cell r="AC206" t="b">
            <v>0</v>
          </cell>
          <cell r="AD206" t="b">
            <v>0</v>
          </cell>
          <cell r="AE206" t="b">
            <v>0</v>
          </cell>
          <cell r="AF206" t="str">
            <v/>
          </cell>
        </row>
        <row r="207">
          <cell r="AA207" t="b">
            <v>0</v>
          </cell>
          <cell r="AB207" t="b">
            <v>0</v>
          </cell>
          <cell r="AC207" t="b">
            <v>0</v>
          </cell>
          <cell r="AD207" t="b">
            <v>0</v>
          </cell>
          <cell r="AE207" t="b">
            <v>0</v>
          </cell>
          <cell r="AF207" t="str">
            <v/>
          </cell>
        </row>
        <row r="208">
          <cell r="AA208" t="b">
            <v>0</v>
          </cell>
          <cell r="AB208" t="b">
            <v>0</v>
          </cell>
          <cell r="AC208" t="b">
            <v>0</v>
          </cell>
          <cell r="AD208" t="b">
            <v>0</v>
          </cell>
          <cell r="AE208" t="b">
            <v>0</v>
          </cell>
          <cell r="AF208" t="str">
            <v/>
          </cell>
        </row>
        <row r="209">
          <cell r="AA209" t="b">
            <v>0</v>
          </cell>
          <cell r="AB209" t="b">
            <v>0</v>
          </cell>
          <cell r="AC209" t="b">
            <v>0</v>
          </cell>
          <cell r="AD209" t="b">
            <v>0</v>
          </cell>
          <cell r="AE209" t="b">
            <v>0</v>
          </cell>
          <cell r="AF209" t="str">
            <v/>
          </cell>
        </row>
        <row r="210">
          <cell r="AA210" t="b">
            <v>0</v>
          </cell>
          <cell r="AB210" t="b">
            <v>0</v>
          </cell>
          <cell r="AC210" t="b">
            <v>0</v>
          </cell>
          <cell r="AD210" t="b">
            <v>0</v>
          </cell>
          <cell r="AE210" t="b">
            <v>0</v>
          </cell>
          <cell r="AF210" t="str">
            <v/>
          </cell>
        </row>
        <row r="211">
          <cell r="AA211" t="b">
            <v>0</v>
          </cell>
          <cell r="AB211" t="b">
            <v>0</v>
          </cell>
          <cell r="AC211" t="b">
            <v>0</v>
          </cell>
          <cell r="AD211" t="b">
            <v>0</v>
          </cell>
          <cell r="AE211" t="b">
            <v>0</v>
          </cell>
          <cell r="AF211" t="str">
            <v/>
          </cell>
        </row>
        <row r="212">
          <cell r="AA212" t="b">
            <v>0</v>
          </cell>
          <cell r="AB212" t="b">
            <v>0</v>
          </cell>
          <cell r="AC212" t="b">
            <v>0</v>
          </cell>
          <cell r="AD212" t="b">
            <v>0</v>
          </cell>
          <cell r="AE212" t="b">
            <v>0</v>
          </cell>
          <cell r="AF212" t="str">
            <v/>
          </cell>
        </row>
        <row r="213">
          <cell r="AA213" t="b">
            <v>0</v>
          </cell>
          <cell r="AB213" t="b">
            <v>0</v>
          </cell>
          <cell r="AC213" t="b">
            <v>0</v>
          </cell>
          <cell r="AD213" t="b">
            <v>0</v>
          </cell>
          <cell r="AE213" t="b">
            <v>0</v>
          </cell>
          <cell r="AF213" t="str">
            <v/>
          </cell>
        </row>
        <row r="214">
          <cell r="AA214" t="b">
            <v>0</v>
          </cell>
          <cell r="AB214" t="b">
            <v>0</v>
          </cell>
          <cell r="AC214" t="b">
            <v>0</v>
          </cell>
          <cell r="AD214" t="b">
            <v>0</v>
          </cell>
          <cell r="AE214" t="b">
            <v>0</v>
          </cell>
          <cell r="AF214" t="str">
            <v/>
          </cell>
        </row>
        <row r="215">
          <cell r="AA215" t="b">
            <v>0</v>
          </cell>
          <cell r="AB215" t="b">
            <v>0</v>
          </cell>
          <cell r="AC215" t="b">
            <v>0</v>
          </cell>
          <cell r="AD215" t="b">
            <v>0</v>
          </cell>
          <cell r="AE215" t="b">
            <v>0</v>
          </cell>
          <cell r="AF215" t="str">
            <v/>
          </cell>
        </row>
        <row r="216">
          <cell r="AA216" t="b">
            <v>0</v>
          </cell>
          <cell r="AB216" t="b">
            <v>0</v>
          </cell>
          <cell r="AC216" t="b">
            <v>0</v>
          </cell>
          <cell r="AD216" t="b">
            <v>0</v>
          </cell>
          <cell r="AE216" t="b">
            <v>0</v>
          </cell>
          <cell r="AF216" t="str">
            <v/>
          </cell>
        </row>
        <row r="217">
          <cell r="AA217" t="b">
            <v>0</v>
          </cell>
          <cell r="AB217" t="b">
            <v>0</v>
          </cell>
          <cell r="AC217" t="b">
            <v>0</v>
          </cell>
          <cell r="AD217" t="b">
            <v>0</v>
          </cell>
          <cell r="AE217" t="b">
            <v>0</v>
          </cell>
          <cell r="AF217" t="str">
            <v/>
          </cell>
        </row>
        <row r="218">
          <cell r="AA218" t="b">
            <v>0</v>
          </cell>
          <cell r="AB218" t="b">
            <v>0</v>
          </cell>
          <cell r="AC218" t="b">
            <v>0</v>
          </cell>
          <cell r="AD218" t="b">
            <v>0</v>
          </cell>
          <cell r="AE218" t="b">
            <v>0</v>
          </cell>
          <cell r="AF218" t="str">
            <v/>
          </cell>
        </row>
        <row r="219">
          <cell r="AA219" t="b">
            <v>0</v>
          </cell>
          <cell r="AB219" t="b">
            <v>0</v>
          </cell>
          <cell r="AC219" t="b">
            <v>0</v>
          </cell>
          <cell r="AD219" t="b">
            <v>0</v>
          </cell>
          <cell r="AE219" t="b">
            <v>0</v>
          </cell>
          <cell r="AF219" t="str">
            <v/>
          </cell>
        </row>
        <row r="220">
          <cell r="AA220" t="b">
            <v>0</v>
          </cell>
          <cell r="AB220" t="b">
            <v>0</v>
          </cell>
          <cell r="AC220" t="b">
            <v>0</v>
          </cell>
          <cell r="AD220" t="b">
            <v>0</v>
          </cell>
          <cell r="AE220" t="b">
            <v>0</v>
          </cell>
          <cell r="AF220" t="str">
            <v/>
          </cell>
        </row>
        <row r="221">
          <cell r="AA221" t="b">
            <v>0</v>
          </cell>
          <cell r="AB221" t="b">
            <v>0</v>
          </cell>
          <cell r="AC221" t="b">
            <v>0</v>
          </cell>
          <cell r="AD221" t="b">
            <v>0</v>
          </cell>
          <cell r="AE221" t="b">
            <v>0</v>
          </cell>
          <cell r="AF221" t="str">
            <v/>
          </cell>
        </row>
        <row r="222">
          <cell r="AA222" t="b">
            <v>0</v>
          </cell>
          <cell r="AB222" t="b">
            <v>0</v>
          </cell>
          <cell r="AC222" t="b">
            <v>0</v>
          </cell>
          <cell r="AD222" t="b">
            <v>0</v>
          </cell>
          <cell r="AE222" t="b">
            <v>0</v>
          </cell>
          <cell r="AF222" t="str">
            <v/>
          </cell>
        </row>
        <row r="223">
          <cell r="AA223" t="b">
            <v>0</v>
          </cell>
          <cell r="AB223" t="b">
            <v>0</v>
          </cell>
          <cell r="AC223" t="b">
            <v>0</v>
          </cell>
          <cell r="AD223" t="b">
            <v>0</v>
          </cell>
          <cell r="AE223" t="b">
            <v>0</v>
          </cell>
          <cell r="AF223" t="str">
            <v/>
          </cell>
        </row>
        <row r="224">
          <cell r="AA224" t="b">
            <v>0</v>
          </cell>
          <cell r="AB224" t="b">
            <v>0</v>
          </cell>
          <cell r="AC224" t="b">
            <v>0</v>
          </cell>
          <cell r="AD224" t="b">
            <v>0</v>
          </cell>
          <cell r="AE224" t="b">
            <v>0</v>
          </cell>
          <cell r="AF224" t="str">
            <v/>
          </cell>
        </row>
        <row r="225">
          <cell r="AA225" t="b">
            <v>0</v>
          </cell>
          <cell r="AB225" t="b">
            <v>0</v>
          </cell>
          <cell r="AC225" t="b">
            <v>0</v>
          </cell>
          <cell r="AD225" t="b">
            <v>0</v>
          </cell>
          <cell r="AE225" t="b">
            <v>0</v>
          </cell>
          <cell r="AF225" t="str">
            <v/>
          </cell>
        </row>
        <row r="226">
          <cell r="AA226" t="b">
            <v>0</v>
          </cell>
          <cell r="AB226" t="b">
            <v>0</v>
          </cell>
          <cell r="AC226" t="b">
            <v>0</v>
          </cell>
          <cell r="AD226" t="b">
            <v>0</v>
          </cell>
          <cell r="AE226" t="b">
            <v>0</v>
          </cell>
          <cell r="AF226" t="str">
            <v/>
          </cell>
        </row>
        <row r="227">
          <cell r="AA227" t="b">
            <v>0</v>
          </cell>
          <cell r="AB227" t="b">
            <v>0</v>
          </cell>
          <cell r="AC227" t="b">
            <v>0</v>
          </cell>
          <cell r="AD227" t="b">
            <v>0</v>
          </cell>
          <cell r="AE227" t="b">
            <v>0</v>
          </cell>
          <cell r="AF227" t="str">
            <v/>
          </cell>
        </row>
        <row r="228">
          <cell r="AA228" t="b">
            <v>0</v>
          </cell>
          <cell r="AB228" t="b">
            <v>0</v>
          </cell>
          <cell r="AC228" t="b">
            <v>0</v>
          </cell>
          <cell r="AD228" t="b">
            <v>0</v>
          </cell>
          <cell r="AE228" t="b">
            <v>0</v>
          </cell>
          <cell r="AF228" t="str">
            <v/>
          </cell>
        </row>
        <row r="229">
          <cell r="AA229" t="b">
            <v>0</v>
          </cell>
          <cell r="AB229" t="b">
            <v>0</v>
          </cell>
          <cell r="AC229" t="b">
            <v>0</v>
          </cell>
          <cell r="AD229" t="b">
            <v>0</v>
          </cell>
          <cell r="AE229" t="b">
            <v>0</v>
          </cell>
          <cell r="AF229" t="str">
            <v/>
          </cell>
        </row>
        <row r="230">
          <cell r="AA230" t="b">
            <v>0</v>
          </cell>
          <cell r="AB230" t="b">
            <v>0</v>
          </cell>
          <cell r="AC230" t="b">
            <v>0</v>
          </cell>
          <cell r="AD230" t="b">
            <v>0</v>
          </cell>
          <cell r="AE230" t="b">
            <v>0</v>
          </cell>
          <cell r="AF230" t="str">
            <v/>
          </cell>
        </row>
        <row r="231">
          <cell r="AA231" t="b">
            <v>0</v>
          </cell>
          <cell r="AB231" t="b">
            <v>0</v>
          </cell>
          <cell r="AC231" t="b">
            <v>0</v>
          </cell>
          <cell r="AD231" t="b">
            <v>0</v>
          </cell>
          <cell r="AE231" t="b">
            <v>0</v>
          </cell>
          <cell r="AF231" t="str">
            <v/>
          </cell>
        </row>
        <row r="232">
          <cell r="AA232" t="b">
            <v>0</v>
          </cell>
          <cell r="AB232" t="b">
            <v>0</v>
          </cell>
          <cell r="AC232" t="b">
            <v>0</v>
          </cell>
          <cell r="AD232" t="b">
            <v>0</v>
          </cell>
          <cell r="AE232" t="b">
            <v>0</v>
          </cell>
          <cell r="AF232" t="str">
            <v/>
          </cell>
        </row>
        <row r="233">
          <cell r="AA233" t="b">
            <v>0</v>
          </cell>
          <cell r="AB233" t="b">
            <v>0</v>
          </cell>
          <cell r="AC233" t="b">
            <v>0</v>
          </cell>
          <cell r="AD233" t="b">
            <v>0</v>
          </cell>
          <cell r="AE233" t="b">
            <v>0</v>
          </cell>
          <cell r="AF233" t="str">
            <v/>
          </cell>
        </row>
        <row r="234">
          <cell r="AA234" t="b">
            <v>0</v>
          </cell>
          <cell r="AB234" t="b">
            <v>0</v>
          </cell>
          <cell r="AC234" t="b">
            <v>0</v>
          </cell>
          <cell r="AD234" t="b">
            <v>0</v>
          </cell>
          <cell r="AE234" t="b">
            <v>0</v>
          </cell>
          <cell r="AF234" t="str">
            <v/>
          </cell>
        </row>
        <row r="235">
          <cell r="AA235" t="b">
            <v>0</v>
          </cell>
          <cell r="AB235" t="b">
            <v>0</v>
          </cell>
          <cell r="AC235" t="b">
            <v>0</v>
          </cell>
          <cell r="AD235" t="b">
            <v>0</v>
          </cell>
          <cell r="AE235" t="b">
            <v>0</v>
          </cell>
          <cell r="AF235" t="str">
            <v/>
          </cell>
        </row>
        <row r="236">
          <cell r="AA236" t="b">
            <v>0</v>
          </cell>
          <cell r="AB236" t="b">
            <v>0</v>
          </cell>
          <cell r="AC236" t="b">
            <v>0</v>
          </cell>
          <cell r="AD236" t="b">
            <v>0</v>
          </cell>
          <cell r="AE236" t="b">
            <v>0</v>
          </cell>
          <cell r="AF236" t="str">
            <v/>
          </cell>
        </row>
        <row r="237">
          <cell r="AA237" t="b">
            <v>0</v>
          </cell>
          <cell r="AB237" t="b">
            <v>0</v>
          </cell>
          <cell r="AC237" t="b">
            <v>0</v>
          </cell>
          <cell r="AD237" t="b">
            <v>0</v>
          </cell>
          <cell r="AE237" t="b">
            <v>0</v>
          </cell>
          <cell r="AF237" t="str">
            <v/>
          </cell>
        </row>
        <row r="238">
          <cell r="AA238" t="b">
            <v>0</v>
          </cell>
          <cell r="AB238" t="b">
            <v>0</v>
          </cell>
          <cell r="AC238" t="b">
            <v>0</v>
          </cell>
          <cell r="AD238" t="b">
            <v>0</v>
          </cell>
          <cell r="AE238" t="b">
            <v>0</v>
          </cell>
          <cell r="AF238" t="str">
            <v/>
          </cell>
        </row>
        <row r="239">
          <cell r="AA239" t="b">
            <v>0</v>
          </cell>
          <cell r="AB239" t="b">
            <v>0</v>
          </cell>
          <cell r="AC239" t="b">
            <v>0</v>
          </cell>
          <cell r="AD239" t="b">
            <v>0</v>
          </cell>
          <cell r="AE239" t="b">
            <v>0</v>
          </cell>
          <cell r="AF239" t="str">
            <v/>
          </cell>
        </row>
        <row r="240">
          <cell r="AA240" t="b">
            <v>0</v>
          </cell>
          <cell r="AB240" t="b">
            <v>0</v>
          </cell>
          <cell r="AC240" t="b">
            <v>0</v>
          </cell>
          <cell r="AD240" t="b">
            <v>0</v>
          </cell>
          <cell r="AE240" t="b">
            <v>0</v>
          </cell>
          <cell r="AF240" t="str">
            <v/>
          </cell>
        </row>
        <row r="241">
          <cell r="AA241" t="b">
            <v>0</v>
          </cell>
          <cell r="AB241" t="b">
            <v>0</v>
          </cell>
          <cell r="AC241" t="b">
            <v>0</v>
          </cell>
          <cell r="AD241" t="b">
            <v>0</v>
          </cell>
          <cell r="AE241" t="b">
            <v>0</v>
          </cell>
          <cell r="AF241" t="str">
            <v/>
          </cell>
        </row>
        <row r="242">
          <cell r="AA242" t="b">
            <v>0</v>
          </cell>
          <cell r="AB242" t="b">
            <v>0</v>
          </cell>
          <cell r="AC242" t="b">
            <v>0</v>
          </cell>
          <cell r="AD242" t="b">
            <v>0</v>
          </cell>
          <cell r="AE242" t="b">
            <v>0</v>
          </cell>
          <cell r="AF242" t="str">
            <v/>
          </cell>
        </row>
        <row r="243">
          <cell r="AA243" t="b">
            <v>0</v>
          </cell>
          <cell r="AB243" t="b">
            <v>0</v>
          </cell>
          <cell r="AC243" t="b">
            <v>0</v>
          </cell>
          <cell r="AD243" t="b">
            <v>0</v>
          </cell>
          <cell r="AE243" t="b">
            <v>0</v>
          </cell>
          <cell r="AF243" t="str">
            <v/>
          </cell>
        </row>
        <row r="244">
          <cell r="AA244" t="b">
            <v>0</v>
          </cell>
          <cell r="AB244" t="b">
            <v>0</v>
          </cell>
          <cell r="AC244" t="b">
            <v>0</v>
          </cell>
          <cell r="AD244" t="b">
            <v>0</v>
          </cell>
          <cell r="AE244" t="b">
            <v>0</v>
          </cell>
          <cell r="AF244" t="str">
            <v/>
          </cell>
        </row>
        <row r="245">
          <cell r="AA245" t="b">
            <v>0</v>
          </cell>
          <cell r="AB245" t="b">
            <v>0</v>
          </cell>
          <cell r="AC245" t="b">
            <v>0</v>
          </cell>
          <cell r="AD245" t="b">
            <v>0</v>
          </cell>
          <cell r="AE245" t="b">
            <v>0</v>
          </cell>
          <cell r="AF245" t="str">
            <v/>
          </cell>
        </row>
        <row r="246">
          <cell r="AA246" t="b">
            <v>0</v>
          </cell>
          <cell r="AB246" t="b">
            <v>0</v>
          </cell>
          <cell r="AC246" t="b">
            <v>0</v>
          </cell>
          <cell r="AD246" t="b">
            <v>0</v>
          </cell>
          <cell r="AE246" t="b">
            <v>0</v>
          </cell>
          <cell r="AF246" t="str">
            <v/>
          </cell>
        </row>
        <row r="247">
          <cell r="AA247" t="b">
            <v>0</v>
          </cell>
          <cell r="AB247" t="b">
            <v>0</v>
          </cell>
          <cell r="AC247" t="b">
            <v>0</v>
          </cell>
          <cell r="AD247" t="b">
            <v>0</v>
          </cell>
          <cell r="AE247" t="b">
            <v>0</v>
          </cell>
          <cell r="AF247" t="str">
            <v/>
          </cell>
        </row>
        <row r="248">
          <cell r="AA248" t="b">
            <v>0</v>
          </cell>
          <cell r="AB248" t="b">
            <v>0</v>
          </cell>
          <cell r="AC248" t="b">
            <v>0</v>
          </cell>
          <cell r="AD248" t="b">
            <v>0</v>
          </cell>
          <cell r="AE248" t="b">
            <v>0</v>
          </cell>
          <cell r="AF248" t="str">
            <v/>
          </cell>
        </row>
        <row r="249">
          <cell r="AA249" t="b">
            <v>0</v>
          </cell>
          <cell r="AB249" t="b">
            <v>0</v>
          </cell>
          <cell r="AC249" t="b">
            <v>0</v>
          </cell>
          <cell r="AD249" t="b">
            <v>0</v>
          </cell>
          <cell r="AE249" t="b">
            <v>0</v>
          </cell>
          <cell r="AF249" t="str">
            <v/>
          </cell>
        </row>
        <row r="250">
          <cell r="AA250" t="b">
            <v>0</v>
          </cell>
          <cell r="AB250" t="b">
            <v>0</v>
          </cell>
          <cell r="AC250" t="b">
            <v>0</v>
          </cell>
          <cell r="AD250" t="b">
            <v>0</v>
          </cell>
          <cell r="AE250" t="b">
            <v>0</v>
          </cell>
          <cell r="AF250" t="str">
            <v/>
          </cell>
        </row>
        <row r="251">
          <cell r="AA251" t="b">
            <v>0</v>
          </cell>
          <cell r="AB251" t="b">
            <v>0</v>
          </cell>
          <cell r="AC251" t="b">
            <v>0</v>
          </cell>
          <cell r="AD251" t="b">
            <v>0</v>
          </cell>
          <cell r="AE251" t="b">
            <v>0</v>
          </cell>
          <cell r="AF251" t="str">
            <v/>
          </cell>
        </row>
        <row r="252">
          <cell r="AA252" t="b">
            <v>0</v>
          </cell>
          <cell r="AB252" t="b">
            <v>0</v>
          </cell>
          <cell r="AC252" t="b">
            <v>0</v>
          </cell>
          <cell r="AD252" t="b">
            <v>0</v>
          </cell>
          <cell r="AE252" t="b">
            <v>0</v>
          </cell>
          <cell r="AF252" t="str">
            <v/>
          </cell>
        </row>
        <row r="253">
          <cell r="AA253" t="b">
            <v>0</v>
          </cell>
          <cell r="AB253" t="b">
            <v>0</v>
          </cell>
          <cell r="AC253" t="b">
            <v>0</v>
          </cell>
          <cell r="AD253" t="b">
            <v>0</v>
          </cell>
          <cell r="AE253" t="b">
            <v>0</v>
          </cell>
          <cell r="AF253" t="str">
            <v/>
          </cell>
        </row>
        <row r="254">
          <cell r="AA254" t="b">
            <v>0</v>
          </cell>
          <cell r="AB254" t="b">
            <v>0</v>
          </cell>
          <cell r="AC254" t="b">
            <v>0</v>
          </cell>
          <cell r="AD254" t="b">
            <v>0</v>
          </cell>
          <cell r="AE254" t="b">
            <v>0</v>
          </cell>
          <cell r="AF254" t="str">
            <v/>
          </cell>
        </row>
        <row r="255">
          <cell r="AA255" t="b">
            <v>0</v>
          </cell>
          <cell r="AB255" t="b">
            <v>0</v>
          </cell>
          <cell r="AC255" t="b">
            <v>0</v>
          </cell>
          <cell r="AD255" t="b">
            <v>0</v>
          </cell>
          <cell r="AE255" t="b">
            <v>0</v>
          </cell>
          <cell r="AF255" t="str">
            <v/>
          </cell>
        </row>
        <row r="256">
          <cell r="AA256" t="b">
            <v>0</v>
          </cell>
          <cell r="AB256" t="b">
            <v>0</v>
          </cell>
          <cell r="AC256" t="b">
            <v>0</v>
          </cell>
          <cell r="AD256" t="b">
            <v>0</v>
          </cell>
          <cell r="AE256" t="b">
            <v>0</v>
          </cell>
          <cell r="AF256" t="str">
            <v/>
          </cell>
        </row>
        <row r="257">
          <cell r="AA257" t="b">
            <v>0</v>
          </cell>
          <cell r="AB257" t="b">
            <v>0</v>
          </cell>
          <cell r="AC257" t="b">
            <v>0</v>
          </cell>
          <cell r="AD257" t="b">
            <v>0</v>
          </cell>
          <cell r="AE257" t="b">
            <v>0</v>
          </cell>
          <cell r="AF257" t="str">
            <v/>
          </cell>
        </row>
        <row r="258">
          <cell r="AA258" t="b">
            <v>0</v>
          </cell>
          <cell r="AB258" t="b">
            <v>0</v>
          </cell>
          <cell r="AC258" t="b">
            <v>0</v>
          </cell>
          <cell r="AD258" t="b">
            <v>0</v>
          </cell>
          <cell r="AE258" t="b">
            <v>0</v>
          </cell>
          <cell r="AF258" t="str">
            <v/>
          </cell>
        </row>
        <row r="259">
          <cell r="AA259" t="b">
            <v>0</v>
          </cell>
          <cell r="AB259" t="b">
            <v>0</v>
          </cell>
          <cell r="AC259" t="b">
            <v>0</v>
          </cell>
          <cell r="AD259" t="b">
            <v>0</v>
          </cell>
          <cell r="AE259" t="b">
            <v>0</v>
          </cell>
          <cell r="AF259" t="str">
            <v/>
          </cell>
        </row>
        <row r="260">
          <cell r="AA260" t="b">
            <v>0</v>
          </cell>
          <cell r="AB260" t="b">
            <v>0</v>
          </cell>
          <cell r="AC260" t="b">
            <v>0</v>
          </cell>
          <cell r="AD260" t="b">
            <v>0</v>
          </cell>
          <cell r="AE260" t="b">
            <v>0</v>
          </cell>
          <cell r="AF260" t="str">
            <v/>
          </cell>
        </row>
        <row r="261">
          <cell r="AA261" t="b">
            <v>0</v>
          </cell>
          <cell r="AB261" t="b">
            <v>0</v>
          </cell>
          <cell r="AC261" t="b">
            <v>0</v>
          </cell>
          <cell r="AD261" t="b">
            <v>0</v>
          </cell>
          <cell r="AE261" t="b">
            <v>0</v>
          </cell>
          <cell r="AF261" t="str">
            <v/>
          </cell>
        </row>
        <row r="262">
          <cell r="AA262" t="b">
            <v>0</v>
          </cell>
          <cell r="AB262" t="b">
            <v>0</v>
          </cell>
          <cell r="AC262" t="b">
            <v>0</v>
          </cell>
          <cell r="AD262" t="b">
            <v>0</v>
          </cell>
          <cell r="AE262" t="b">
            <v>0</v>
          </cell>
          <cell r="AF262" t="str">
            <v/>
          </cell>
        </row>
        <row r="263">
          <cell r="AA263" t="b">
            <v>0</v>
          </cell>
          <cell r="AB263" t="b">
            <v>0</v>
          </cell>
          <cell r="AC263" t="b">
            <v>0</v>
          </cell>
          <cell r="AD263" t="b">
            <v>0</v>
          </cell>
          <cell r="AE263" t="b">
            <v>0</v>
          </cell>
          <cell r="AF263" t="str">
            <v/>
          </cell>
        </row>
        <row r="264">
          <cell r="AA264" t="b">
            <v>0</v>
          </cell>
          <cell r="AB264" t="b">
            <v>0</v>
          </cell>
          <cell r="AC264" t="b">
            <v>0</v>
          </cell>
          <cell r="AD264" t="b">
            <v>0</v>
          </cell>
          <cell r="AE264" t="b">
            <v>0</v>
          </cell>
          <cell r="AF264" t="str">
            <v/>
          </cell>
        </row>
        <row r="265">
          <cell r="AA265" t="b">
            <v>0</v>
          </cell>
          <cell r="AB265" t="b">
            <v>0</v>
          </cell>
          <cell r="AC265" t="b">
            <v>0</v>
          </cell>
          <cell r="AD265" t="b">
            <v>0</v>
          </cell>
          <cell r="AE265" t="b">
            <v>0</v>
          </cell>
          <cell r="AF265" t="str">
            <v/>
          </cell>
        </row>
        <row r="266">
          <cell r="AA266" t="b">
            <v>0</v>
          </cell>
          <cell r="AB266" t="b">
            <v>0</v>
          </cell>
          <cell r="AC266" t="b">
            <v>0</v>
          </cell>
          <cell r="AD266" t="b">
            <v>0</v>
          </cell>
          <cell r="AE266" t="b">
            <v>0</v>
          </cell>
          <cell r="AF266" t="str">
            <v/>
          </cell>
        </row>
        <row r="267">
          <cell r="AA267" t="b">
            <v>0</v>
          </cell>
          <cell r="AB267" t="b">
            <v>0</v>
          </cell>
          <cell r="AC267" t="b">
            <v>0</v>
          </cell>
          <cell r="AD267" t="b">
            <v>0</v>
          </cell>
          <cell r="AE267" t="b">
            <v>0</v>
          </cell>
          <cell r="AF267" t="str">
            <v/>
          </cell>
        </row>
        <row r="268">
          <cell r="AA268" t="b">
            <v>0</v>
          </cell>
          <cell r="AB268" t="b">
            <v>0</v>
          </cell>
          <cell r="AC268" t="b">
            <v>0</v>
          </cell>
          <cell r="AD268" t="b">
            <v>0</v>
          </cell>
          <cell r="AE268" t="b">
            <v>0</v>
          </cell>
          <cell r="AF268" t="str">
            <v/>
          </cell>
        </row>
        <row r="269">
          <cell r="AA269" t="b">
            <v>0</v>
          </cell>
          <cell r="AB269" t="b">
            <v>0</v>
          </cell>
          <cell r="AC269" t="b">
            <v>0</v>
          </cell>
          <cell r="AD269" t="b">
            <v>0</v>
          </cell>
          <cell r="AE269" t="b">
            <v>0</v>
          </cell>
          <cell r="AF269" t="str">
            <v/>
          </cell>
        </row>
        <row r="270">
          <cell r="AA270" t="b">
            <v>0</v>
          </cell>
          <cell r="AB270" t="b">
            <v>0</v>
          </cell>
          <cell r="AC270" t="b">
            <v>0</v>
          </cell>
          <cell r="AD270" t="b">
            <v>0</v>
          </cell>
          <cell r="AE270" t="b">
            <v>0</v>
          </cell>
          <cell r="AF270" t="str">
            <v/>
          </cell>
        </row>
        <row r="271">
          <cell r="AA271" t="b">
            <v>0</v>
          </cell>
          <cell r="AB271" t="b">
            <v>0</v>
          </cell>
          <cell r="AC271" t="b">
            <v>0</v>
          </cell>
          <cell r="AD271" t="b">
            <v>0</v>
          </cell>
          <cell r="AE271" t="b">
            <v>0</v>
          </cell>
          <cell r="AF271" t="str">
            <v/>
          </cell>
        </row>
        <row r="272">
          <cell r="AA272" t="b">
            <v>0</v>
          </cell>
          <cell r="AB272" t="b">
            <v>0</v>
          </cell>
          <cell r="AC272" t="b">
            <v>0</v>
          </cell>
          <cell r="AD272" t="b">
            <v>0</v>
          </cell>
          <cell r="AE272" t="b">
            <v>0</v>
          </cell>
          <cell r="AF272" t="str">
            <v/>
          </cell>
        </row>
        <row r="273">
          <cell r="AA273" t="b">
            <v>0</v>
          </cell>
          <cell r="AB273" t="b">
            <v>0</v>
          </cell>
          <cell r="AC273" t="b">
            <v>0</v>
          </cell>
          <cell r="AD273" t="b">
            <v>0</v>
          </cell>
          <cell r="AE273" t="b">
            <v>0</v>
          </cell>
          <cell r="AF273" t="str">
            <v/>
          </cell>
        </row>
        <row r="274">
          <cell r="AA274" t="b">
            <v>0</v>
          </cell>
          <cell r="AB274" t="b">
            <v>0</v>
          </cell>
          <cell r="AC274" t="b">
            <v>0</v>
          </cell>
          <cell r="AD274" t="b">
            <v>0</v>
          </cell>
          <cell r="AE274" t="b">
            <v>0</v>
          </cell>
          <cell r="AF274" t="str">
            <v/>
          </cell>
        </row>
        <row r="275">
          <cell r="AA275" t="b">
            <v>0</v>
          </cell>
          <cell r="AB275" t="b">
            <v>0</v>
          </cell>
          <cell r="AC275" t="b">
            <v>0</v>
          </cell>
          <cell r="AD275" t="b">
            <v>0</v>
          </cell>
          <cell r="AE275" t="b">
            <v>0</v>
          </cell>
          <cell r="AF275" t="str">
            <v/>
          </cell>
        </row>
        <row r="276">
          <cell r="AA276" t="b">
            <v>0</v>
          </cell>
          <cell r="AB276" t="b">
            <v>0</v>
          </cell>
          <cell r="AC276" t="b">
            <v>0</v>
          </cell>
          <cell r="AD276" t="b">
            <v>0</v>
          </cell>
          <cell r="AE276" t="b">
            <v>0</v>
          </cell>
          <cell r="AF276" t="str">
            <v/>
          </cell>
        </row>
        <row r="277">
          <cell r="AA277" t="b">
            <v>0</v>
          </cell>
          <cell r="AB277" t="b">
            <v>0</v>
          </cell>
          <cell r="AC277" t="b">
            <v>0</v>
          </cell>
          <cell r="AD277" t="b">
            <v>0</v>
          </cell>
          <cell r="AE277" t="b">
            <v>0</v>
          </cell>
          <cell r="AF277" t="str">
            <v/>
          </cell>
        </row>
        <row r="278">
          <cell r="AA278" t="b">
            <v>0</v>
          </cell>
          <cell r="AB278" t="b">
            <v>0</v>
          </cell>
          <cell r="AC278" t="b">
            <v>0</v>
          </cell>
          <cell r="AD278" t="b">
            <v>0</v>
          </cell>
          <cell r="AE278" t="b">
            <v>0</v>
          </cell>
          <cell r="AF278" t="str">
            <v/>
          </cell>
        </row>
        <row r="279">
          <cell r="AA279" t="b">
            <v>0</v>
          </cell>
          <cell r="AB279" t="b">
            <v>0</v>
          </cell>
          <cell r="AC279" t="b">
            <v>0</v>
          </cell>
          <cell r="AD279" t="b">
            <v>0</v>
          </cell>
          <cell r="AE279" t="b">
            <v>0</v>
          </cell>
          <cell r="AF279" t="str">
            <v/>
          </cell>
        </row>
        <row r="280">
          <cell r="AA280" t="b">
            <v>0</v>
          </cell>
          <cell r="AB280" t="b">
            <v>0</v>
          </cell>
          <cell r="AC280" t="b">
            <v>0</v>
          </cell>
          <cell r="AD280" t="b">
            <v>0</v>
          </cell>
          <cell r="AE280" t="b">
            <v>0</v>
          </cell>
          <cell r="AF280" t="str">
            <v/>
          </cell>
        </row>
        <row r="281">
          <cell r="AA281" t="b">
            <v>0</v>
          </cell>
          <cell r="AB281" t="b">
            <v>0</v>
          </cell>
          <cell r="AC281" t="b">
            <v>0</v>
          </cell>
          <cell r="AD281" t="b">
            <v>0</v>
          </cell>
          <cell r="AE281" t="b">
            <v>0</v>
          </cell>
          <cell r="AF281" t="str">
            <v/>
          </cell>
        </row>
        <row r="282">
          <cell r="AA282" t="b">
            <v>0</v>
          </cell>
          <cell r="AB282" t="b">
            <v>0</v>
          </cell>
          <cell r="AC282" t="b">
            <v>0</v>
          </cell>
          <cell r="AD282" t="b">
            <v>0</v>
          </cell>
          <cell r="AE282" t="b">
            <v>0</v>
          </cell>
          <cell r="AF282" t="str">
            <v/>
          </cell>
        </row>
        <row r="283">
          <cell r="AA283" t="b">
            <v>0</v>
          </cell>
          <cell r="AB283" t="b">
            <v>0</v>
          </cell>
          <cell r="AC283" t="b">
            <v>0</v>
          </cell>
          <cell r="AD283" t="b">
            <v>0</v>
          </cell>
          <cell r="AE283" t="b">
            <v>0</v>
          </cell>
          <cell r="AF283" t="str">
            <v/>
          </cell>
        </row>
        <row r="284">
          <cell r="AA284" t="b">
            <v>0</v>
          </cell>
          <cell r="AB284" t="b">
            <v>0</v>
          </cell>
          <cell r="AC284" t="b">
            <v>0</v>
          </cell>
          <cell r="AD284" t="b">
            <v>0</v>
          </cell>
          <cell r="AE284" t="b">
            <v>0</v>
          </cell>
          <cell r="AF284" t="str">
            <v/>
          </cell>
        </row>
        <row r="285">
          <cell r="AA285" t="b">
            <v>0</v>
          </cell>
          <cell r="AB285" t="b">
            <v>0</v>
          </cell>
          <cell r="AC285" t="b">
            <v>0</v>
          </cell>
          <cell r="AD285" t="b">
            <v>0</v>
          </cell>
          <cell r="AE285" t="b">
            <v>0</v>
          </cell>
          <cell r="AF285" t="str">
            <v/>
          </cell>
        </row>
        <row r="286">
          <cell r="AA286" t="b">
            <v>0</v>
          </cell>
          <cell r="AB286" t="b">
            <v>0</v>
          </cell>
          <cell r="AC286" t="b">
            <v>0</v>
          </cell>
          <cell r="AD286" t="b">
            <v>0</v>
          </cell>
          <cell r="AE286" t="b">
            <v>0</v>
          </cell>
          <cell r="AF286" t="str">
            <v/>
          </cell>
        </row>
        <row r="287">
          <cell r="AA287" t="b">
            <v>0</v>
          </cell>
          <cell r="AB287" t="b">
            <v>0</v>
          </cell>
          <cell r="AC287" t="b">
            <v>0</v>
          </cell>
          <cell r="AD287" t="b">
            <v>0</v>
          </cell>
          <cell r="AE287" t="b">
            <v>0</v>
          </cell>
          <cell r="AF287" t="str">
            <v/>
          </cell>
        </row>
        <row r="288">
          <cell r="AA288" t="b">
            <v>0</v>
          </cell>
          <cell r="AB288" t="b">
            <v>0</v>
          </cell>
          <cell r="AC288" t="b">
            <v>0</v>
          </cell>
          <cell r="AD288" t="b">
            <v>0</v>
          </cell>
          <cell r="AE288" t="b">
            <v>0</v>
          </cell>
          <cell r="AF288" t="str">
            <v/>
          </cell>
        </row>
        <row r="289">
          <cell r="AA289" t="b">
            <v>0</v>
          </cell>
          <cell r="AB289" t="b">
            <v>0</v>
          </cell>
          <cell r="AC289" t="b">
            <v>0</v>
          </cell>
          <cell r="AD289" t="b">
            <v>0</v>
          </cell>
          <cell r="AE289" t="b">
            <v>0</v>
          </cell>
          <cell r="AF289" t="str">
            <v/>
          </cell>
        </row>
        <row r="290">
          <cell r="AA290" t="b">
            <v>0</v>
          </cell>
          <cell r="AB290" t="b">
            <v>0</v>
          </cell>
          <cell r="AC290" t="b">
            <v>0</v>
          </cell>
          <cell r="AD290" t="b">
            <v>0</v>
          </cell>
          <cell r="AE290" t="b">
            <v>0</v>
          </cell>
          <cell r="AF290" t="str">
            <v/>
          </cell>
        </row>
        <row r="291">
          <cell r="AA291" t="b">
            <v>0</v>
          </cell>
          <cell r="AB291" t="b">
            <v>0</v>
          </cell>
          <cell r="AC291" t="b">
            <v>0</v>
          </cell>
          <cell r="AD291" t="b">
            <v>0</v>
          </cell>
          <cell r="AE291" t="b">
            <v>0</v>
          </cell>
          <cell r="AF291" t="str">
            <v/>
          </cell>
        </row>
        <row r="292">
          <cell r="AA292" t="b">
            <v>0</v>
          </cell>
          <cell r="AB292" t="b">
            <v>0</v>
          </cell>
          <cell r="AC292" t="b">
            <v>0</v>
          </cell>
          <cell r="AD292" t="b">
            <v>0</v>
          </cell>
          <cell r="AE292" t="b">
            <v>0</v>
          </cell>
          <cell r="AF292" t="str">
            <v/>
          </cell>
        </row>
        <row r="293">
          <cell r="AA293" t="b">
            <v>0</v>
          </cell>
          <cell r="AB293" t="b">
            <v>0</v>
          </cell>
          <cell r="AC293" t="b">
            <v>0</v>
          </cell>
          <cell r="AD293" t="b">
            <v>0</v>
          </cell>
          <cell r="AE293" t="b">
            <v>0</v>
          </cell>
          <cell r="AF293" t="str">
            <v/>
          </cell>
        </row>
        <row r="294">
          <cell r="AA294" t="b">
            <v>0</v>
          </cell>
          <cell r="AB294" t="b">
            <v>0</v>
          </cell>
          <cell r="AC294" t="b">
            <v>0</v>
          </cell>
          <cell r="AD294" t="b">
            <v>0</v>
          </cell>
          <cell r="AE294" t="b">
            <v>0</v>
          </cell>
          <cell r="AF294" t="str">
            <v/>
          </cell>
        </row>
        <row r="295">
          <cell r="AA295" t="b">
            <v>0</v>
          </cell>
          <cell r="AB295" t="b">
            <v>0</v>
          </cell>
          <cell r="AC295" t="b">
            <v>0</v>
          </cell>
          <cell r="AD295" t="b">
            <v>0</v>
          </cell>
          <cell r="AE295" t="b">
            <v>0</v>
          </cell>
          <cell r="AF295" t="str">
            <v/>
          </cell>
        </row>
        <row r="296">
          <cell r="AA296" t="b">
            <v>0</v>
          </cell>
          <cell r="AB296" t="b">
            <v>0</v>
          </cell>
          <cell r="AC296" t="b">
            <v>0</v>
          </cell>
          <cell r="AD296" t="b">
            <v>0</v>
          </cell>
          <cell r="AE296" t="b">
            <v>0</v>
          </cell>
          <cell r="AF296" t="str">
            <v/>
          </cell>
        </row>
        <row r="297">
          <cell r="AA297" t="b">
            <v>0</v>
          </cell>
          <cell r="AB297" t="b">
            <v>0</v>
          </cell>
          <cell r="AC297" t="b">
            <v>0</v>
          </cell>
          <cell r="AD297" t="b">
            <v>0</v>
          </cell>
          <cell r="AE297" t="b">
            <v>0</v>
          </cell>
          <cell r="AF297" t="str">
            <v/>
          </cell>
        </row>
        <row r="298">
          <cell r="AA298" t="b">
            <v>0</v>
          </cell>
          <cell r="AB298" t="b">
            <v>0</v>
          </cell>
          <cell r="AC298" t="b">
            <v>0</v>
          </cell>
          <cell r="AD298" t="b">
            <v>0</v>
          </cell>
          <cell r="AE298" t="b">
            <v>0</v>
          </cell>
          <cell r="AF298" t="str">
            <v/>
          </cell>
        </row>
        <row r="299">
          <cell r="AA299" t="b">
            <v>0</v>
          </cell>
          <cell r="AB299" t="b">
            <v>0</v>
          </cell>
          <cell r="AC299" t="b">
            <v>0</v>
          </cell>
          <cell r="AD299" t="b">
            <v>0</v>
          </cell>
          <cell r="AE299" t="b">
            <v>0</v>
          </cell>
          <cell r="AF299" t="str">
            <v/>
          </cell>
        </row>
        <row r="300">
          <cell r="AA300" t="b">
            <v>0</v>
          </cell>
          <cell r="AB300" t="b">
            <v>0</v>
          </cell>
          <cell r="AC300" t="b">
            <v>0</v>
          </cell>
          <cell r="AD300" t="b">
            <v>0</v>
          </cell>
          <cell r="AE300" t="b">
            <v>0</v>
          </cell>
          <cell r="AF300" t="str">
            <v/>
          </cell>
        </row>
        <row r="301">
          <cell r="AA301" t="b">
            <v>0</v>
          </cell>
          <cell r="AB301" t="b">
            <v>0</v>
          </cell>
          <cell r="AC301" t="b">
            <v>0</v>
          </cell>
          <cell r="AD301" t="b">
            <v>0</v>
          </cell>
          <cell r="AE301" t="b">
            <v>0</v>
          </cell>
          <cell r="AF301" t="str">
            <v/>
          </cell>
        </row>
        <row r="302">
          <cell r="AA302" t="b">
            <v>0</v>
          </cell>
          <cell r="AB302" t="b">
            <v>0</v>
          </cell>
          <cell r="AC302" t="b">
            <v>0</v>
          </cell>
          <cell r="AD302" t="b">
            <v>0</v>
          </cell>
          <cell r="AE302" t="b">
            <v>0</v>
          </cell>
          <cell r="AF302" t="str">
            <v/>
          </cell>
        </row>
        <row r="303">
          <cell r="AA303" t="b">
            <v>0</v>
          </cell>
          <cell r="AB303" t="b">
            <v>0</v>
          </cell>
          <cell r="AC303" t="b">
            <v>0</v>
          </cell>
          <cell r="AD303" t="b">
            <v>0</v>
          </cell>
          <cell r="AE303" t="b">
            <v>0</v>
          </cell>
          <cell r="AF303" t="str">
            <v/>
          </cell>
        </row>
        <row r="304">
          <cell r="AA304" t="b">
            <v>0</v>
          </cell>
          <cell r="AB304" t="b">
            <v>0</v>
          </cell>
          <cell r="AC304" t="b">
            <v>0</v>
          </cell>
          <cell r="AD304" t="b">
            <v>0</v>
          </cell>
          <cell r="AE304" t="b">
            <v>0</v>
          </cell>
          <cell r="AF304" t="str">
            <v/>
          </cell>
        </row>
        <row r="305">
          <cell r="AA305" t="b">
            <v>0</v>
          </cell>
          <cell r="AB305" t="b">
            <v>0</v>
          </cell>
          <cell r="AC305" t="b">
            <v>0</v>
          </cell>
          <cell r="AD305" t="b">
            <v>0</v>
          </cell>
          <cell r="AE305" t="b">
            <v>0</v>
          </cell>
          <cell r="AF305" t="str">
            <v/>
          </cell>
        </row>
        <row r="306">
          <cell r="AA306" t="b">
            <v>0</v>
          </cell>
          <cell r="AB306" t="b">
            <v>0</v>
          </cell>
          <cell r="AC306" t="b">
            <v>0</v>
          </cell>
          <cell r="AD306" t="b">
            <v>0</v>
          </cell>
          <cell r="AE306" t="b">
            <v>0</v>
          </cell>
          <cell r="AF306" t="str">
            <v/>
          </cell>
        </row>
        <row r="307">
          <cell r="AA307" t="b">
            <v>0</v>
          </cell>
          <cell r="AB307" t="b">
            <v>0</v>
          </cell>
          <cell r="AC307" t="b">
            <v>0</v>
          </cell>
          <cell r="AD307" t="b">
            <v>0</v>
          </cell>
          <cell r="AE307" t="b">
            <v>0</v>
          </cell>
          <cell r="AF307" t="str">
            <v/>
          </cell>
        </row>
        <row r="308">
          <cell r="AA308" t="b">
            <v>0</v>
          </cell>
          <cell r="AB308" t="b">
            <v>0</v>
          </cell>
          <cell r="AC308" t="b">
            <v>0</v>
          </cell>
          <cell r="AD308" t="b">
            <v>0</v>
          </cell>
          <cell r="AE308" t="b">
            <v>0</v>
          </cell>
          <cell r="AF308" t="str">
            <v/>
          </cell>
        </row>
        <row r="309">
          <cell r="AA309" t="b">
            <v>0</v>
          </cell>
          <cell r="AB309" t="b">
            <v>0</v>
          </cell>
          <cell r="AC309" t="b">
            <v>0</v>
          </cell>
          <cell r="AD309" t="b">
            <v>0</v>
          </cell>
          <cell r="AE309" t="b">
            <v>0</v>
          </cell>
          <cell r="AF309" t="str">
            <v/>
          </cell>
        </row>
        <row r="310">
          <cell r="AA310" t="b">
            <v>0</v>
          </cell>
          <cell r="AB310" t="b">
            <v>0</v>
          </cell>
          <cell r="AC310" t="b">
            <v>0</v>
          </cell>
          <cell r="AD310" t="b">
            <v>0</v>
          </cell>
          <cell r="AE310" t="b">
            <v>0</v>
          </cell>
          <cell r="AF310" t="str">
            <v/>
          </cell>
        </row>
        <row r="311">
          <cell r="AA311" t="b">
            <v>0</v>
          </cell>
          <cell r="AB311" t="b">
            <v>0</v>
          </cell>
          <cell r="AC311" t="b">
            <v>0</v>
          </cell>
          <cell r="AD311" t="b">
            <v>0</v>
          </cell>
          <cell r="AE311" t="b">
            <v>0</v>
          </cell>
          <cell r="AF311" t="str">
            <v/>
          </cell>
        </row>
        <row r="312">
          <cell r="AA312" t="b">
            <v>0</v>
          </cell>
          <cell r="AB312" t="b">
            <v>0</v>
          </cell>
          <cell r="AC312" t="b">
            <v>0</v>
          </cell>
          <cell r="AD312" t="b">
            <v>0</v>
          </cell>
          <cell r="AE312" t="b">
            <v>0</v>
          </cell>
          <cell r="AF312" t="str">
            <v/>
          </cell>
        </row>
        <row r="313">
          <cell r="AA313" t="b">
            <v>0</v>
          </cell>
          <cell r="AB313" t="b">
            <v>0</v>
          </cell>
          <cell r="AC313" t="b">
            <v>0</v>
          </cell>
          <cell r="AD313" t="b">
            <v>0</v>
          </cell>
          <cell r="AE313" t="b">
            <v>0</v>
          </cell>
          <cell r="AF313" t="str">
            <v/>
          </cell>
        </row>
        <row r="314">
          <cell r="AA314" t="b">
            <v>0</v>
          </cell>
          <cell r="AB314" t="b">
            <v>0</v>
          </cell>
          <cell r="AC314" t="b">
            <v>0</v>
          </cell>
          <cell r="AD314" t="b">
            <v>0</v>
          </cell>
          <cell r="AE314" t="b">
            <v>0</v>
          </cell>
          <cell r="AF314" t="str">
            <v/>
          </cell>
        </row>
        <row r="315">
          <cell r="AA315" t="b">
            <v>0</v>
          </cell>
          <cell r="AB315" t="b">
            <v>0</v>
          </cell>
          <cell r="AC315" t="b">
            <v>0</v>
          </cell>
          <cell r="AD315" t="b">
            <v>0</v>
          </cell>
          <cell r="AE315" t="b">
            <v>0</v>
          </cell>
          <cell r="AF315" t="str">
            <v/>
          </cell>
        </row>
        <row r="316">
          <cell r="AA316" t="b">
            <v>0</v>
          </cell>
          <cell r="AB316" t="b">
            <v>0</v>
          </cell>
          <cell r="AC316" t="b">
            <v>0</v>
          </cell>
          <cell r="AD316" t="b">
            <v>0</v>
          </cell>
          <cell r="AE316" t="b">
            <v>0</v>
          </cell>
          <cell r="AF316" t="str">
            <v/>
          </cell>
        </row>
        <row r="317">
          <cell r="AA317" t="b">
            <v>0</v>
          </cell>
          <cell r="AB317" t="b">
            <v>0</v>
          </cell>
          <cell r="AC317" t="b">
            <v>0</v>
          </cell>
          <cell r="AD317" t="b">
            <v>0</v>
          </cell>
          <cell r="AE317" t="b">
            <v>0</v>
          </cell>
          <cell r="AF317" t="str">
            <v/>
          </cell>
        </row>
        <row r="318">
          <cell r="AA318" t="b">
            <v>0</v>
          </cell>
          <cell r="AB318" t="b">
            <v>0</v>
          </cell>
          <cell r="AC318" t="b">
            <v>0</v>
          </cell>
          <cell r="AD318" t="b">
            <v>0</v>
          </cell>
          <cell r="AE318" t="b">
            <v>0</v>
          </cell>
          <cell r="AF318" t="str">
            <v/>
          </cell>
        </row>
        <row r="319">
          <cell r="AA319" t="b">
            <v>0</v>
          </cell>
          <cell r="AB319" t="b">
            <v>0</v>
          </cell>
          <cell r="AC319" t="b">
            <v>0</v>
          </cell>
          <cell r="AD319" t="b">
            <v>0</v>
          </cell>
          <cell r="AE319" t="b">
            <v>0</v>
          </cell>
          <cell r="AF319" t="str">
            <v/>
          </cell>
        </row>
        <row r="320">
          <cell r="AA320" t="b">
            <v>0</v>
          </cell>
          <cell r="AB320" t="b">
            <v>0</v>
          </cell>
          <cell r="AC320" t="b">
            <v>0</v>
          </cell>
          <cell r="AD320" t="b">
            <v>0</v>
          </cell>
          <cell r="AE320" t="b">
            <v>0</v>
          </cell>
          <cell r="AF320" t="str">
            <v/>
          </cell>
        </row>
        <row r="321">
          <cell r="AA321" t="b">
            <v>0</v>
          </cell>
          <cell r="AB321" t="b">
            <v>0</v>
          </cell>
          <cell r="AC321" t="b">
            <v>0</v>
          </cell>
          <cell r="AD321" t="b">
            <v>0</v>
          </cell>
          <cell r="AE321" t="b">
            <v>0</v>
          </cell>
          <cell r="AF321" t="str">
            <v/>
          </cell>
        </row>
        <row r="322">
          <cell r="AA322" t="b">
            <v>0</v>
          </cell>
          <cell r="AB322" t="b">
            <v>0</v>
          </cell>
          <cell r="AC322" t="b">
            <v>0</v>
          </cell>
          <cell r="AD322" t="b">
            <v>0</v>
          </cell>
          <cell r="AE322" t="b">
            <v>0</v>
          </cell>
          <cell r="AF322" t="str">
            <v/>
          </cell>
        </row>
        <row r="323">
          <cell r="AA323" t="b">
            <v>0</v>
          </cell>
          <cell r="AB323" t="b">
            <v>0</v>
          </cell>
          <cell r="AC323" t="b">
            <v>0</v>
          </cell>
          <cell r="AD323" t="b">
            <v>0</v>
          </cell>
          <cell r="AE323" t="b">
            <v>0</v>
          </cell>
          <cell r="AF323" t="str">
            <v/>
          </cell>
        </row>
        <row r="324">
          <cell r="AA324" t="b">
            <v>0</v>
          </cell>
          <cell r="AB324" t="b">
            <v>0</v>
          </cell>
          <cell r="AC324" t="b">
            <v>0</v>
          </cell>
          <cell r="AD324" t="b">
            <v>0</v>
          </cell>
          <cell r="AE324" t="b">
            <v>0</v>
          </cell>
          <cell r="AF324" t="str">
            <v/>
          </cell>
        </row>
        <row r="325">
          <cell r="AA325" t="b">
            <v>0</v>
          </cell>
          <cell r="AB325" t="b">
            <v>0</v>
          </cell>
          <cell r="AC325" t="b">
            <v>0</v>
          </cell>
          <cell r="AD325" t="b">
            <v>0</v>
          </cell>
          <cell r="AE325" t="b">
            <v>0</v>
          </cell>
          <cell r="AF325" t="str">
            <v/>
          </cell>
        </row>
        <row r="326">
          <cell r="AA326" t="b">
            <v>0</v>
          </cell>
          <cell r="AB326" t="b">
            <v>0</v>
          </cell>
          <cell r="AC326" t="b">
            <v>0</v>
          </cell>
          <cell r="AD326" t="b">
            <v>0</v>
          </cell>
          <cell r="AE326" t="b">
            <v>0</v>
          </cell>
          <cell r="AF326" t="str">
            <v/>
          </cell>
        </row>
        <row r="327">
          <cell r="AA327" t="b">
            <v>0</v>
          </cell>
          <cell r="AB327" t="b">
            <v>0</v>
          </cell>
          <cell r="AC327" t="b">
            <v>0</v>
          </cell>
          <cell r="AD327" t="b">
            <v>0</v>
          </cell>
          <cell r="AE327" t="b">
            <v>0</v>
          </cell>
          <cell r="AF327" t="str">
            <v/>
          </cell>
        </row>
        <row r="328">
          <cell r="AA328" t="b">
            <v>0</v>
          </cell>
          <cell r="AB328" t="b">
            <v>0</v>
          </cell>
          <cell r="AC328" t="b">
            <v>0</v>
          </cell>
          <cell r="AD328" t="b">
            <v>0</v>
          </cell>
          <cell r="AE328" t="b">
            <v>0</v>
          </cell>
          <cell r="AF328" t="str">
            <v/>
          </cell>
        </row>
        <row r="329">
          <cell r="AA329" t="b">
            <v>0</v>
          </cell>
          <cell r="AB329" t="b">
            <v>0</v>
          </cell>
          <cell r="AC329" t="b">
            <v>0</v>
          </cell>
          <cell r="AD329" t="b">
            <v>0</v>
          </cell>
          <cell r="AE329" t="b">
            <v>0</v>
          </cell>
          <cell r="AF329" t="str">
            <v/>
          </cell>
        </row>
        <row r="330">
          <cell r="AA330" t="b">
            <v>0</v>
          </cell>
          <cell r="AB330" t="b">
            <v>0</v>
          </cell>
          <cell r="AC330" t="b">
            <v>0</v>
          </cell>
          <cell r="AD330" t="b">
            <v>0</v>
          </cell>
          <cell r="AE330" t="b">
            <v>0</v>
          </cell>
          <cell r="AF330" t="str">
            <v/>
          </cell>
        </row>
        <row r="331">
          <cell r="AA331" t="b">
            <v>0</v>
          </cell>
          <cell r="AB331" t="b">
            <v>0</v>
          </cell>
          <cell r="AC331" t="b">
            <v>0</v>
          </cell>
          <cell r="AD331" t="b">
            <v>0</v>
          </cell>
          <cell r="AE331" t="b">
            <v>0</v>
          </cell>
          <cell r="AF331" t="str">
            <v/>
          </cell>
        </row>
        <row r="332">
          <cell r="AA332" t="b">
            <v>0</v>
          </cell>
          <cell r="AB332" t="b">
            <v>0</v>
          </cell>
          <cell r="AC332" t="b">
            <v>0</v>
          </cell>
          <cell r="AD332" t="b">
            <v>0</v>
          </cell>
          <cell r="AE332" t="b">
            <v>0</v>
          </cell>
          <cell r="AF332" t="str">
            <v/>
          </cell>
        </row>
        <row r="333">
          <cell r="AA333" t="b">
            <v>0</v>
          </cell>
          <cell r="AB333" t="b">
            <v>0</v>
          </cell>
          <cell r="AC333" t="b">
            <v>0</v>
          </cell>
          <cell r="AD333" t="b">
            <v>0</v>
          </cell>
          <cell r="AE333" t="b">
            <v>0</v>
          </cell>
          <cell r="AF333" t="str">
            <v/>
          </cell>
        </row>
        <row r="334">
          <cell r="AA334" t="b">
            <v>0</v>
          </cell>
          <cell r="AB334" t="b">
            <v>0</v>
          </cell>
          <cell r="AC334" t="b">
            <v>0</v>
          </cell>
          <cell r="AD334" t="b">
            <v>0</v>
          </cell>
          <cell r="AE334" t="b">
            <v>0</v>
          </cell>
          <cell r="AF334" t="str">
            <v/>
          </cell>
        </row>
        <row r="335">
          <cell r="AA335" t="b">
            <v>0</v>
          </cell>
          <cell r="AB335" t="b">
            <v>0</v>
          </cell>
          <cell r="AC335" t="b">
            <v>0</v>
          </cell>
          <cell r="AD335" t="b">
            <v>0</v>
          </cell>
          <cell r="AE335" t="b">
            <v>0</v>
          </cell>
          <cell r="AF335" t="str">
            <v/>
          </cell>
        </row>
        <row r="336">
          <cell r="AA336" t="b">
            <v>0</v>
          </cell>
          <cell r="AB336" t="b">
            <v>0</v>
          </cell>
          <cell r="AC336" t="b">
            <v>0</v>
          </cell>
          <cell r="AD336" t="b">
            <v>0</v>
          </cell>
          <cell r="AE336" t="b">
            <v>0</v>
          </cell>
          <cell r="AF336" t="str">
            <v/>
          </cell>
        </row>
        <row r="337">
          <cell r="AA337" t="b">
            <v>0</v>
          </cell>
          <cell r="AB337" t="b">
            <v>0</v>
          </cell>
          <cell r="AC337" t="b">
            <v>0</v>
          </cell>
          <cell r="AD337" t="b">
            <v>0</v>
          </cell>
          <cell r="AE337" t="b">
            <v>0</v>
          </cell>
          <cell r="AF337" t="str">
            <v/>
          </cell>
        </row>
        <row r="338">
          <cell r="AA338" t="b">
            <v>0</v>
          </cell>
          <cell r="AB338" t="b">
            <v>0</v>
          </cell>
          <cell r="AC338" t="b">
            <v>0</v>
          </cell>
          <cell r="AD338" t="b">
            <v>0</v>
          </cell>
          <cell r="AE338" t="b">
            <v>0</v>
          </cell>
          <cell r="AF338" t="str">
            <v/>
          </cell>
        </row>
        <row r="339">
          <cell r="AA339" t="b">
            <v>0</v>
          </cell>
          <cell r="AB339" t="b">
            <v>0</v>
          </cell>
          <cell r="AC339" t="b">
            <v>0</v>
          </cell>
          <cell r="AD339" t="b">
            <v>0</v>
          </cell>
          <cell r="AE339" t="b">
            <v>0</v>
          </cell>
          <cell r="AF339" t="str">
            <v/>
          </cell>
        </row>
        <row r="340">
          <cell r="AA340" t="b">
            <v>0</v>
          </cell>
          <cell r="AB340" t="b">
            <v>0</v>
          </cell>
          <cell r="AC340" t="b">
            <v>0</v>
          </cell>
          <cell r="AD340" t="b">
            <v>0</v>
          </cell>
          <cell r="AE340" t="b">
            <v>0</v>
          </cell>
          <cell r="AF340" t="str">
            <v/>
          </cell>
        </row>
        <row r="341">
          <cell r="AA341" t="b">
            <v>0</v>
          </cell>
          <cell r="AB341" t="b">
            <v>0</v>
          </cell>
          <cell r="AC341" t="b">
            <v>0</v>
          </cell>
          <cell r="AD341" t="b">
            <v>0</v>
          </cell>
          <cell r="AE341" t="b">
            <v>0</v>
          </cell>
          <cell r="AF341" t="str">
            <v/>
          </cell>
        </row>
        <row r="342">
          <cell r="AA342" t="b">
            <v>0</v>
          </cell>
          <cell r="AB342" t="b">
            <v>0</v>
          </cell>
          <cell r="AC342" t="b">
            <v>0</v>
          </cell>
          <cell r="AD342" t="b">
            <v>0</v>
          </cell>
          <cell r="AE342" t="b">
            <v>0</v>
          </cell>
          <cell r="AF342" t="str">
            <v/>
          </cell>
        </row>
        <row r="343">
          <cell r="AA343" t="b">
            <v>0</v>
          </cell>
          <cell r="AB343" t="b">
            <v>0</v>
          </cell>
          <cell r="AC343" t="b">
            <v>0</v>
          </cell>
          <cell r="AD343" t="b">
            <v>0</v>
          </cell>
          <cell r="AE343" t="b">
            <v>0</v>
          </cell>
          <cell r="AF343" t="str">
            <v/>
          </cell>
        </row>
        <row r="344">
          <cell r="AA344" t="b">
            <v>0</v>
          </cell>
          <cell r="AB344" t="b">
            <v>0</v>
          </cell>
          <cell r="AC344" t="b">
            <v>0</v>
          </cell>
          <cell r="AD344" t="b">
            <v>0</v>
          </cell>
          <cell r="AE344" t="b">
            <v>0</v>
          </cell>
          <cell r="AF344" t="str">
            <v/>
          </cell>
        </row>
        <row r="345">
          <cell r="AA345" t="b">
            <v>0</v>
          </cell>
          <cell r="AB345" t="b">
            <v>0</v>
          </cell>
          <cell r="AC345" t="b">
            <v>0</v>
          </cell>
          <cell r="AD345" t="b">
            <v>0</v>
          </cell>
          <cell r="AE345" t="b">
            <v>0</v>
          </cell>
          <cell r="AF345" t="str">
            <v/>
          </cell>
        </row>
        <row r="346">
          <cell r="AA346" t="b">
            <v>0</v>
          </cell>
          <cell r="AB346" t="b">
            <v>0</v>
          </cell>
          <cell r="AC346" t="b">
            <v>0</v>
          </cell>
          <cell r="AD346" t="b">
            <v>0</v>
          </cell>
          <cell r="AE346" t="b">
            <v>0</v>
          </cell>
          <cell r="AF346" t="str">
            <v/>
          </cell>
        </row>
        <row r="347">
          <cell r="AA347" t="b">
            <v>0</v>
          </cell>
          <cell r="AB347" t="b">
            <v>0</v>
          </cell>
          <cell r="AC347" t="b">
            <v>0</v>
          </cell>
          <cell r="AD347" t="b">
            <v>0</v>
          </cell>
          <cell r="AE347" t="b">
            <v>0</v>
          </cell>
          <cell r="AF347" t="str">
            <v/>
          </cell>
        </row>
        <row r="348">
          <cell r="AA348" t="b">
            <v>0</v>
          </cell>
          <cell r="AB348" t="b">
            <v>0</v>
          </cell>
          <cell r="AC348" t="b">
            <v>0</v>
          </cell>
          <cell r="AD348" t="b">
            <v>0</v>
          </cell>
          <cell r="AE348" t="b">
            <v>0</v>
          </cell>
          <cell r="AF348" t="str">
            <v/>
          </cell>
        </row>
        <row r="349">
          <cell r="AA349" t="b">
            <v>0</v>
          </cell>
          <cell r="AB349" t="b">
            <v>0</v>
          </cell>
          <cell r="AC349" t="b">
            <v>0</v>
          </cell>
          <cell r="AD349" t="b">
            <v>0</v>
          </cell>
          <cell r="AE349" t="b">
            <v>0</v>
          </cell>
          <cell r="AF349" t="str">
            <v/>
          </cell>
        </row>
        <row r="350">
          <cell r="AA350" t="b">
            <v>0</v>
          </cell>
          <cell r="AB350" t="b">
            <v>0</v>
          </cell>
          <cell r="AC350" t="b">
            <v>0</v>
          </cell>
          <cell r="AD350" t="b">
            <v>0</v>
          </cell>
          <cell r="AE350" t="b">
            <v>0</v>
          </cell>
          <cell r="AF350" t="str">
            <v/>
          </cell>
        </row>
        <row r="351">
          <cell r="AA351" t="b">
            <v>0</v>
          </cell>
          <cell r="AB351" t="b">
            <v>0</v>
          </cell>
          <cell r="AC351" t="b">
            <v>0</v>
          </cell>
          <cell r="AD351" t="b">
            <v>0</v>
          </cell>
          <cell r="AE351" t="b">
            <v>0</v>
          </cell>
          <cell r="AF351" t="str">
            <v/>
          </cell>
        </row>
        <row r="352">
          <cell r="AA352" t="b">
            <v>0</v>
          </cell>
          <cell r="AB352" t="b">
            <v>0</v>
          </cell>
          <cell r="AC352" t="b">
            <v>0</v>
          </cell>
          <cell r="AD352" t="b">
            <v>0</v>
          </cell>
          <cell r="AE352" t="b">
            <v>0</v>
          </cell>
          <cell r="AF352" t="str">
            <v/>
          </cell>
        </row>
        <row r="353">
          <cell r="AA353" t="b">
            <v>0</v>
          </cell>
          <cell r="AB353" t="b">
            <v>0</v>
          </cell>
          <cell r="AC353" t="b">
            <v>0</v>
          </cell>
          <cell r="AD353" t="b">
            <v>0</v>
          </cell>
          <cell r="AE353" t="b">
            <v>0</v>
          </cell>
          <cell r="AF353" t="str">
            <v/>
          </cell>
        </row>
        <row r="354">
          <cell r="AA354" t="b">
            <v>0</v>
          </cell>
          <cell r="AB354" t="b">
            <v>0</v>
          </cell>
          <cell r="AC354" t="b">
            <v>0</v>
          </cell>
          <cell r="AD354" t="b">
            <v>0</v>
          </cell>
          <cell r="AE354" t="b">
            <v>0</v>
          </cell>
          <cell r="AF354" t="str">
            <v/>
          </cell>
        </row>
        <row r="355">
          <cell r="AA355" t="b">
            <v>0</v>
          </cell>
          <cell r="AB355" t="b">
            <v>0</v>
          </cell>
          <cell r="AC355" t="b">
            <v>0</v>
          </cell>
          <cell r="AD355" t="b">
            <v>0</v>
          </cell>
          <cell r="AE355" t="b">
            <v>0</v>
          </cell>
          <cell r="AF355" t="str">
            <v/>
          </cell>
        </row>
        <row r="356">
          <cell r="AA356" t="b">
            <v>0</v>
          </cell>
          <cell r="AB356" t="b">
            <v>0</v>
          </cell>
          <cell r="AC356" t="b">
            <v>0</v>
          </cell>
          <cell r="AD356" t="b">
            <v>0</v>
          </cell>
          <cell r="AE356" t="b">
            <v>0</v>
          </cell>
          <cell r="AF356" t="str">
            <v/>
          </cell>
        </row>
        <row r="357">
          <cell r="AA357" t="b">
            <v>0</v>
          </cell>
          <cell r="AB357" t="b">
            <v>0</v>
          </cell>
          <cell r="AC357" t="b">
            <v>0</v>
          </cell>
          <cell r="AD357" t="b">
            <v>0</v>
          </cell>
          <cell r="AE357" t="b">
            <v>0</v>
          </cell>
          <cell r="AF357" t="str">
            <v/>
          </cell>
        </row>
        <row r="358">
          <cell r="AA358" t="b">
            <v>0</v>
          </cell>
          <cell r="AB358" t="b">
            <v>0</v>
          </cell>
          <cell r="AC358" t="b">
            <v>0</v>
          </cell>
          <cell r="AD358" t="b">
            <v>0</v>
          </cell>
          <cell r="AE358" t="b">
            <v>0</v>
          </cell>
          <cell r="AF358" t="str">
            <v/>
          </cell>
        </row>
        <row r="359">
          <cell r="AA359" t="b">
            <v>0</v>
          </cell>
          <cell r="AB359" t="b">
            <v>0</v>
          </cell>
          <cell r="AC359" t="b">
            <v>0</v>
          </cell>
          <cell r="AD359" t="b">
            <v>0</v>
          </cell>
          <cell r="AE359" t="b">
            <v>0</v>
          </cell>
          <cell r="AF359" t="str">
            <v/>
          </cell>
        </row>
        <row r="360">
          <cell r="AA360" t="b">
            <v>0</v>
          </cell>
          <cell r="AB360" t="b">
            <v>0</v>
          </cell>
          <cell r="AC360" t="b">
            <v>0</v>
          </cell>
          <cell r="AD360" t="b">
            <v>0</v>
          </cell>
          <cell r="AE360" t="b">
            <v>0</v>
          </cell>
          <cell r="AF360" t="str">
            <v/>
          </cell>
        </row>
        <row r="361">
          <cell r="AA361" t="b">
            <v>0</v>
          </cell>
          <cell r="AB361" t="b">
            <v>0</v>
          </cell>
          <cell r="AC361" t="b">
            <v>0</v>
          </cell>
          <cell r="AD361" t="b">
            <v>0</v>
          </cell>
          <cell r="AE361" t="b">
            <v>0</v>
          </cell>
          <cell r="AF361" t="str">
            <v/>
          </cell>
        </row>
        <row r="362">
          <cell r="AA362" t="b">
            <v>0</v>
          </cell>
          <cell r="AB362" t="b">
            <v>0</v>
          </cell>
          <cell r="AC362" t="b">
            <v>0</v>
          </cell>
          <cell r="AD362" t="b">
            <v>0</v>
          </cell>
          <cell r="AE362" t="b">
            <v>0</v>
          </cell>
          <cell r="AF362" t="str">
            <v/>
          </cell>
        </row>
        <row r="363">
          <cell r="AA363" t="b">
            <v>0</v>
          </cell>
          <cell r="AB363" t="b">
            <v>0</v>
          </cell>
          <cell r="AC363" t="b">
            <v>0</v>
          </cell>
          <cell r="AD363" t="b">
            <v>0</v>
          </cell>
          <cell r="AE363" t="b">
            <v>0</v>
          </cell>
          <cell r="AF363" t="str">
            <v/>
          </cell>
        </row>
        <row r="364">
          <cell r="AA364" t="b">
            <v>0</v>
          </cell>
          <cell r="AB364" t="b">
            <v>0</v>
          </cell>
          <cell r="AC364" t="b">
            <v>0</v>
          </cell>
          <cell r="AD364" t="b">
            <v>0</v>
          </cell>
          <cell r="AE364" t="b">
            <v>0</v>
          </cell>
          <cell r="AF364" t="str">
            <v/>
          </cell>
        </row>
        <row r="365">
          <cell r="AA365" t="b">
            <v>0</v>
          </cell>
          <cell r="AB365" t="b">
            <v>0</v>
          </cell>
          <cell r="AC365" t="b">
            <v>0</v>
          </cell>
          <cell r="AD365" t="b">
            <v>0</v>
          </cell>
          <cell r="AE365" t="b">
            <v>0</v>
          </cell>
          <cell r="AF365" t="str">
            <v/>
          </cell>
        </row>
        <row r="366">
          <cell r="AA366" t="b">
            <v>0</v>
          </cell>
          <cell r="AB366" t="b">
            <v>0</v>
          </cell>
          <cell r="AC366" t="b">
            <v>0</v>
          </cell>
          <cell r="AD366" t="b">
            <v>0</v>
          </cell>
          <cell r="AE366" t="b">
            <v>0</v>
          </cell>
          <cell r="AF366" t="str">
            <v/>
          </cell>
        </row>
        <row r="367">
          <cell r="AA367" t="b">
            <v>0</v>
          </cell>
          <cell r="AB367" t="b">
            <v>0</v>
          </cell>
          <cell r="AC367" t="b">
            <v>0</v>
          </cell>
          <cell r="AD367" t="b">
            <v>0</v>
          </cell>
          <cell r="AE367" t="b">
            <v>0</v>
          </cell>
          <cell r="AF367" t="str">
            <v/>
          </cell>
        </row>
        <row r="368">
          <cell r="AA368" t="b">
            <v>0</v>
          </cell>
          <cell r="AB368" t="b">
            <v>0</v>
          </cell>
          <cell r="AC368" t="b">
            <v>0</v>
          </cell>
          <cell r="AD368" t="b">
            <v>0</v>
          </cell>
          <cell r="AE368" t="b">
            <v>0</v>
          </cell>
          <cell r="AF368" t="str">
            <v/>
          </cell>
        </row>
        <row r="369">
          <cell r="AA369" t="b">
            <v>0</v>
          </cell>
          <cell r="AB369" t="b">
            <v>0</v>
          </cell>
          <cell r="AC369" t="b">
            <v>0</v>
          </cell>
          <cell r="AD369" t="b">
            <v>0</v>
          </cell>
          <cell r="AE369" t="b">
            <v>0</v>
          </cell>
          <cell r="AF369" t="str">
            <v/>
          </cell>
        </row>
        <row r="370">
          <cell r="AA370" t="b">
            <v>0</v>
          </cell>
          <cell r="AB370" t="b">
            <v>0</v>
          </cell>
          <cell r="AC370" t="b">
            <v>0</v>
          </cell>
          <cell r="AD370" t="b">
            <v>0</v>
          </cell>
          <cell r="AE370" t="b">
            <v>0</v>
          </cell>
          <cell r="AF370" t="str">
            <v/>
          </cell>
        </row>
        <row r="371">
          <cell r="AA371" t="b">
            <v>0</v>
          </cell>
          <cell r="AB371" t="b">
            <v>0</v>
          </cell>
          <cell r="AC371" t="b">
            <v>0</v>
          </cell>
          <cell r="AD371" t="b">
            <v>0</v>
          </cell>
          <cell r="AE371" t="b">
            <v>0</v>
          </cell>
          <cell r="AF371" t="str">
            <v/>
          </cell>
        </row>
        <row r="372">
          <cell r="AA372" t="b">
            <v>0</v>
          </cell>
          <cell r="AB372" t="b">
            <v>0</v>
          </cell>
          <cell r="AC372" t="b">
            <v>0</v>
          </cell>
          <cell r="AD372" t="b">
            <v>0</v>
          </cell>
          <cell r="AE372" t="b">
            <v>0</v>
          </cell>
          <cell r="AF372" t="str">
            <v/>
          </cell>
        </row>
        <row r="373">
          <cell r="AA373" t="b">
            <v>0</v>
          </cell>
          <cell r="AB373" t="b">
            <v>0</v>
          </cell>
          <cell r="AC373" t="b">
            <v>0</v>
          </cell>
          <cell r="AD373" t="b">
            <v>0</v>
          </cell>
          <cell r="AE373" t="b">
            <v>0</v>
          </cell>
          <cell r="AF373" t="str">
            <v/>
          </cell>
        </row>
        <row r="374">
          <cell r="AA374" t="b">
            <v>0</v>
          </cell>
          <cell r="AB374" t="b">
            <v>0</v>
          </cell>
          <cell r="AC374" t="b">
            <v>0</v>
          </cell>
          <cell r="AD374" t="b">
            <v>0</v>
          </cell>
          <cell r="AE374" t="b">
            <v>0</v>
          </cell>
          <cell r="AF374" t="str">
            <v/>
          </cell>
        </row>
        <row r="375">
          <cell r="AA375" t="b">
            <v>0</v>
          </cell>
          <cell r="AB375" t="b">
            <v>0</v>
          </cell>
          <cell r="AC375" t="b">
            <v>0</v>
          </cell>
          <cell r="AD375" t="b">
            <v>0</v>
          </cell>
          <cell r="AE375" t="b">
            <v>0</v>
          </cell>
          <cell r="AF375" t="str">
            <v/>
          </cell>
        </row>
        <row r="376">
          <cell r="AA376" t="b">
            <v>0</v>
          </cell>
          <cell r="AB376" t="b">
            <v>0</v>
          </cell>
          <cell r="AC376" t="b">
            <v>0</v>
          </cell>
          <cell r="AD376" t="b">
            <v>0</v>
          </cell>
          <cell r="AE376" t="b">
            <v>0</v>
          </cell>
          <cell r="AF376" t="str">
            <v/>
          </cell>
        </row>
        <row r="377">
          <cell r="AA377" t="b">
            <v>0</v>
          </cell>
          <cell r="AB377" t="b">
            <v>0</v>
          </cell>
          <cell r="AC377" t="b">
            <v>0</v>
          </cell>
          <cell r="AD377" t="b">
            <v>0</v>
          </cell>
          <cell r="AE377" t="b">
            <v>0</v>
          </cell>
          <cell r="AF377" t="str">
            <v/>
          </cell>
        </row>
        <row r="378">
          <cell r="AA378" t="b">
            <v>0</v>
          </cell>
          <cell r="AB378" t="b">
            <v>0</v>
          </cell>
          <cell r="AC378" t="b">
            <v>0</v>
          </cell>
          <cell r="AD378" t="b">
            <v>0</v>
          </cell>
          <cell r="AE378" t="b">
            <v>0</v>
          </cell>
          <cell r="AF378" t="str">
            <v/>
          </cell>
        </row>
        <row r="379">
          <cell r="AA379" t="b">
            <v>0</v>
          </cell>
          <cell r="AB379" t="b">
            <v>0</v>
          </cell>
          <cell r="AC379" t="b">
            <v>0</v>
          </cell>
          <cell r="AD379" t="b">
            <v>0</v>
          </cell>
          <cell r="AE379" t="b">
            <v>0</v>
          </cell>
          <cell r="AF379" t="str">
            <v/>
          </cell>
        </row>
        <row r="380">
          <cell r="AA380" t="b">
            <v>0</v>
          </cell>
          <cell r="AB380" t="b">
            <v>0</v>
          </cell>
          <cell r="AC380" t="b">
            <v>0</v>
          </cell>
          <cell r="AD380" t="b">
            <v>0</v>
          </cell>
          <cell r="AE380" t="b">
            <v>0</v>
          </cell>
          <cell r="AF380" t="str">
            <v/>
          </cell>
        </row>
        <row r="381">
          <cell r="AA381" t="b">
            <v>0</v>
          </cell>
          <cell r="AB381" t="b">
            <v>0</v>
          </cell>
          <cell r="AC381" t="b">
            <v>0</v>
          </cell>
          <cell r="AD381" t="b">
            <v>0</v>
          </cell>
          <cell r="AE381" t="b">
            <v>0</v>
          </cell>
          <cell r="AF381" t="str">
            <v/>
          </cell>
        </row>
        <row r="382">
          <cell r="AA382" t="b">
            <v>0</v>
          </cell>
          <cell r="AB382" t="b">
            <v>0</v>
          </cell>
          <cell r="AC382" t="b">
            <v>0</v>
          </cell>
          <cell r="AD382" t="b">
            <v>0</v>
          </cell>
          <cell r="AE382" t="b">
            <v>0</v>
          </cell>
          <cell r="AF382" t="str">
            <v/>
          </cell>
        </row>
        <row r="383">
          <cell r="AA383" t="b">
            <v>0</v>
          </cell>
          <cell r="AB383" t="b">
            <v>0</v>
          </cell>
          <cell r="AC383" t="b">
            <v>0</v>
          </cell>
          <cell r="AD383" t="b">
            <v>0</v>
          </cell>
          <cell r="AE383" t="b">
            <v>0</v>
          </cell>
          <cell r="AF383" t="str">
            <v/>
          </cell>
        </row>
        <row r="384">
          <cell r="AA384" t="b">
            <v>0</v>
          </cell>
          <cell r="AB384" t="b">
            <v>0</v>
          </cell>
          <cell r="AC384" t="b">
            <v>0</v>
          </cell>
          <cell r="AD384" t="b">
            <v>0</v>
          </cell>
          <cell r="AE384" t="b">
            <v>0</v>
          </cell>
          <cell r="AF384" t="str">
            <v/>
          </cell>
        </row>
        <row r="385">
          <cell r="AA385" t="b">
            <v>0</v>
          </cell>
          <cell r="AB385" t="b">
            <v>0</v>
          </cell>
          <cell r="AC385" t="b">
            <v>0</v>
          </cell>
          <cell r="AD385" t="b">
            <v>0</v>
          </cell>
          <cell r="AE385" t="b">
            <v>0</v>
          </cell>
          <cell r="AF385" t="str">
            <v/>
          </cell>
        </row>
        <row r="386">
          <cell r="AA386" t="b">
            <v>0</v>
          </cell>
          <cell r="AB386" t="b">
            <v>0</v>
          </cell>
          <cell r="AC386" t="b">
            <v>0</v>
          </cell>
          <cell r="AD386" t="b">
            <v>0</v>
          </cell>
          <cell r="AE386" t="b">
            <v>0</v>
          </cell>
          <cell r="AF386" t="str">
            <v/>
          </cell>
        </row>
        <row r="387">
          <cell r="AA387" t="b">
            <v>0</v>
          </cell>
          <cell r="AB387" t="b">
            <v>0</v>
          </cell>
          <cell r="AC387" t="b">
            <v>0</v>
          </cell>
          <cell r="AD387" t="b">
            <v>0</v>
          </cell>
          <cell r="AE387" t="b">
            <v>0</v>
          </cell>
          <cell r="AF387" t="str">
            <v/>
          </cell>
        </row>
        <row r="388">
          <cell r="AA388" t="b">
            <v>0</v>
          </cell>
          <cell r="AB388" t="b">
            <v>0</v>
          </cell>
          <cell r="AC388" t="b">
            <v>0</v>
          </cell>
          <cell r="AD388" t="b">
            <v>0</v>
          </cell>
          <cell r="AE388" t="b">
            <v>0</v>
          </cell>
          <cell r="AF388" t="str">
            <v/>
          </cell>
        </row>
        <row r="389">
          <cell r="AA389" t="b">
            <v>0</v>
          </cell>
          <cell r="AB389" t="b">
            <v>0</v>
          </cell>
          <cell r="AC389" t="b">
            <v>0</v>
          </cell>
          <cell r="AD389" t="b">
            <v>0</v>
          </cell>
          <cell r="AE389" t="b">
            <v>0</v>
          </cell>
          <cell r="AF389" t="str">
            <v/>
          </cell>
        </row>
        <row r="390">
          <cell r="AA390" t="b">
            <v>0</v>
          </cell>
          <cell r="AB390" t="b">
            <v>0</v>
          </cell>
          <cell r="AC390" t="b">
            <v>0</v>
          </cell>
          <cell r="AD390" t="b">
            <v>0</v>
          </cell>
          <cell r="AE390" t="b">
            <v>0</v>
          </cell>
          <cell r="AF390" t="str">
            <v/>
          </cell>
        </row>
        <row r="391">
          <cell r="AA391" t="b">
            <v>0</v>
          </cell>
          <cell r="AB391" t="b">
            <v>0</v>
          </cell>
          <cell r="AC391" t="b">
            <v>0</v>
          </cell>
          <cell r="AD391" t="b">
            <v>0</v>
          </cell>
          <cell r="AE391" t="b">
            <v>0</v>
          </cell>
          <cell r="AF391" t="str">
            <v/>
          </cell>
        </row>
        <row r="392">
          <cell r="AA392" t="b">
            <v>0</v>
          </cell>
          <cell r="AB392" t="b">
            <v>0</v>
          </cell>
          <cell r="AC392" t="b">
            <v>0</v>
          </cell>
          <cell r="AD392" t="b">
            <v>0</v>
          </cell>
          <cell r="AE392" t="b">
            <v>0</v>
          </cell>
          <cell r="AF392" t="str">
            <v/>
          </cell>
        </row>
        <row r="393">
          <cell r="AA393" t="b">
            <v>0</v>
          </cell>
          <cell r="AB393" t="b">
            <v>0</v>
          </cell>
          <cell r="AC393" t="b">
            <v>0</v>
          </cell>
          <cell r="AD393" t="b">
            <v>0</v>
          </cell>
          <cell r="AE393" t="b">
            <v>0</v>
          </cell>
          <cell r="AF393" t="str">
            <v/>
          </cell>
        </row>
        <row r="394">
          <cell r="AA394" t="b">
            <v>0</v>
          </cell>
          <cell r="AB394" t="b">
            <v>0</v>
          </cell>
          <cell r="AC394" t="b">
            <v>0</v>
          </cell>
          <cell r="AD394" t="b">
            <v>0</v>
          </cell>
          <cell r="AE394" t="b">
            <v>0</v>
          </cell>
          <cell r="AF394" t="str">
            <v/>
          </cell>
        </row>
        <row r="395">
          <cell r="AA395" t="b">
            <v>0</v>
          </cell>
          <cell r="AB395" t="b">
            <v>0</v>
          </cell>
          <cell r="AC395" t="b">
            <v>0</v>
          </cell>
          <cell r="AD395" t="b">
            <v>0</v>
          </cell>
          <cell r="AE395" t="b">
            <v>0</v>
          </cell>
          <cell r="AF395" t="str">
            <v/>
          </cell>
        </row>
        <row r="396">
          <cell r="AA396" t="b">
            <v>0</v>
          </cell>
          <cell r="AB396" t="b">
            <v>0</v>
          </cell>
          <cell r="AC396" t="b">
            <v>0</v>
          </cell>
          <cell r="AD396" t="b">
            <v>0</v>
          </cell>
          <cell r="AE396" t="b">
            <v>0</v>
          </cell>
          <cell r="AF396" t="str">
            <v/>
          </cell>
        </row>
        <row r="397">
          <cell r="AA397" t="b">
            <v>0</v>
          </cell>
          <cell r="AB397" t="b">
            <v>0</v>
          </cell>
          <cell r="AC397" t="b">
            <v>0</v>
          </cell>
          <cell r="AD397" t="b">
            <v>0</v>
          </cell>
          <cell r="AE397" t="b">
            <v>0</v>
          </cell>
          <cell r="AF397" t="str">
            <v/>
          </cell>
        </row>
        <row r="398">
          <cell r="AA398" t="b">
            <v>0</v>
          </cell>
          <cell r="AB398" t="b">
            <v>0</v>
          </cell>
          <cell r="AC398" t="b">
            <v>0</v>
          </cell>
          <cell r="AD398" t="b">
            <v>0</v>
          </cell>
          <cell r="AE398" t="b">
            <v>0</v>
          </cell>
          <cell r="AF398" t="str">
            <v/>
          </cell>
        </row>
        <row r="399">
          <cell r="AA399" t="b">
            <v>0</v>
          </cell>
          <cell r="AB399" t="b">
            <v>0</v>
          </cell>
          <cell r="AC399" t="b">
            <v>0</v>
          </cell>
          <cell r="AD399" t="b">
            <v>0</v>
          </cell>
          <cell r="AE399" t="b">
            <v>0</v>
          </cell>
          <cell r="AF399" t="str">
            <v/>
          </cell>
        </row>
        <row r="400">
          <cell r="AA400" t="b">
            <v>0</v>
          </cell>
          <cell r="AB400" t="b">
            <v>0</v>
          </cell>
          <cell r="AC400" t="b">
            <v>0</v>
          </cell>
          <cell r="AD400" t="b">
            <v>0</v>
          </cell>
          <cell r="AE400" t="b">
            <v>0</v>
          </cell>
          <cell r="AF400" t="str">
            <v/>
          </cell>
        </row>
        <row r="401">
          <cell r="AA401" t="b">
            <v>0</v>
          </cell>
          <cell r="AB401" t="b">
            <v>0</v>
          </cell>
          <cell r="AC401" t="b">
            <v>0</v>
          </cell>
          <cell r="AD401" t="b">
            <v>0</v>
          </cell>
          <cell r="AE401" t="b">
            <v>0</v>
          </cell>
          <cell r="AF401" t="str">
            <v/>
          </cell>
        </row>
        <row r="402">
          <cell r="AA402" t="b">
            <v>0</v>
          </cell>
          <cell r="AB402" t="b">
            <v>0</v>
          </cell>
          <cell r="AC402" t="b">
            <v>0</v>
          </cell>
          <cell r="AD402" t="b">
            <v>0</v>
          </cell>
          <cell r="AE402" t="b">
            <v>0</v>
          </cell>
          <cell r="AF402" t="str">
            <v/>
          </cell>
        </row>
        <row r="403">
          <cell r="AA403" t="b">
            <v>0</v>
          </cell>
          <cell r="AB403" t="b">
            <v>0</v>
          </cell>
          <cell r="AC403" t="b">
            <v>0</v>
          </cell>
          <cell r="AD403" t="b">
            <v>0</v>
          </cell>
          <cell r="AE403" t="b">
            <v>0</v>
          </cell>
          <cell r="AF403" t="str">
            <v/>
          </cell>
        </row>
        <row r="404">
          <cell r="AA404" t="b">
            <v>0</v>
          </cell>
          <cell r="AB404" t="b">
            <v>0</v>
          </cell>
          <cell r="AC404" t="b">
            <v>0</v>
          </cell>
          <cell r="AD404" t="b">
            <v>0</v>
          </cell>
          <cell r="AE404" t="b">
            <v>0</v>
          </cell>
          <cell r="AF404" t="str">
            <v/>
          </cell>
        </row>
        <row r="405">
          <cell r="AA405" t="b">
            <v>0</v>
          </cell>
          <cell r="AB405" t="b">
            <v>0</v>
          </cell>
          <cell r="AC405" t="b">
            <v>0</v>
          </cell>
          <cell r="AD405" t="b">
            <v>0</v>
          </cell>
          <cell r="AE405" t="b">
            <v>0</v>
          </cell>
          <cell r="AF405" t="str">
            <v/>
          </cell>
        </row>
        <row r="406">
          <cell r="AA406" t="b">
            <v>0</v>
          </cell>
          <cell r="AB406" t="b">
            <v>0</v>
          </cell>
          <cell r="AC406" t="b">
            <v>0</v>
          </cell>
          <cell r="AD406" t="b">
            <v>0</v>
          </cell>
          <cell r="AE406" t="b">
            <v>0</v>
          </cell>
          <cell r="AF406" t="str">
            <v/>
          </cell>
        </row>
        <row r="407">
          <cell r="AA407" t="b">
            <v>0</v>
          </cell>
          <cell r="AB407" t="b">
            <v>0</v>
          </cell>
          <cell r="AC407" t="b">
            <v>0</v>
          </cell>
          <cell r="AD407" t="b">
            <v>0</v>
          </cell>
          <cell r="AE407" t="b">
            <v>0</v>
          </cell>
          <cell r="AF407" t="str">
            <v/>
          </cell>
        </row>
        <row r="408">
          <cell r="AA408" t="b">
            <v>0</v>
          </cell>
          <cell r="AB408" t="b">
            <v>0</v>
          </cell>
          <cell r="AC408" t="b">
            <v>0</v>
          </cell>
          <cell r="AD408" t="b">
            <v>0</v>
          </cell>
          <cell r="AE408" t="b">
            <v>0</v>
          </cell>
          <cell r="AF408" t="str">
            <v/>
          </cell>
        </row>
        <row r="409">
          <cell r="AA409" t="b">
            <v>0</v>
          </cell>
          <cell r="AB409" t="b">
            <v>0</v>
          </cell>
          <cell r="AC409" t="b">
            <v>0</v>
          </cell>
          <cell r="AD409" t="b">
            <v>0</v>
          </cell>
          <cell r="AE409" t="b">
            <v>0</v>
          </cell>
          <cell r="AF409" t="str">
            <v/>
          </cell>
        </row>
        <row r="410">
          <cell r="AA410" t="b">
            <v>0</v>
          </cell>
          <cell r="AB410" t="b">
            <v>0</v>
          </cell>
          <cell r="AC410" t="b">
            <v>0</v>
          </cell>
          <cell r="AD410" t="b">
            <v>0</v>
          </cell>
          <cell r="AE410" t="b">
            <v>0</v>
          </cell>
          <cell r="AF410" t="str">
            <v/>
          </cell>
        </row>
        <row r="411">
          <cell r="AA411" t="b">
            <v>0</v>
          </cell>
          <cell r="AB411" t="b">
            <v>0</v>
          </cell>
          <cell r="AC411" t="b">
            <v>0</v>
          </cell>
          <cell r="AD411" t="b">
            <v>0</v>
          </cell>
          <cell r="AE411" t="b">
            <v>0</v>
          </cell>
          <cell r="AF411" t="str">
            <v/>
          </cell>
        </row>
        <row r="412">
          <cell r="AA412" t="b">
            <v>0</v>
          </cell>
          <cell r="AB412" t="b">
            <v>0</v>
          </cell>
          <cell r="AC412" t="b">
            <v>0</v>
          </cell>
          <cell r="AD412" t="b">
            <v>0</v>
          </cell>
          <cell r="AE412" t="b">
            <v>0</v>
          </cell>
          <cell r="AF412" t="str">
            <v/>
          </cell>
        </row>
        <row r="413">
          <cell r="AA413" t="b">
            <v>0</v>
          </cell>
          <cell r="AB413" t="b">
            <v>0</v>
          </cell>
          <cell r="AC413" t="b">
            <v>0</v>
          </cell>
          <cell r="AD413" t="b">
            <v>0</v>
          </cell>
          <cell r="AE413" t="b">
            <v>0</v>
          </cell>
          <cell r="AF413" t="str">
            <v/>
          </cell>
        </row>
        <row r="414">
          <cell r="AA414" t="b">
            <v>0</v>
          </cell>
          <cell r="AB414" t="b">
            <v>0</v>
          </cell>
          <cell r="AC414" t="b">
            <v>0</v>
          </cell>
          <cell r="AD414" t="b">
            <v>0</v>
          </cell>
          <cell r="AE414" t="b">
            <v>0</v>
          </cell>
          <cell r="AF414" t="str">
            <v/>
          </cell>
        </row>
        <row r="415">
          <cell r="AA415" t="b">
            <v>0</v>
          </cell>
          <cell r="AB415" t="b">
            <v>0</v>
          </cell>
          <cell r="AC415" t="b">
            <v>0</v>
          </cell>
          <cell r="AD415" t="b">
            <v>0</v>
          </cell>
          <cell r="AE415" t="b">
            <v>0</v>
          </cell>
          <cell r="AF415" t="str">
            <v/>
          </cell>
        </row>
        <row r="416">
          <cell r="AA416" t="b">
            <v>0</v>
          </cell>
          <cell r="AB416" t="b">
            <v>0</v>
          </cell>
          <cell r="AC416" t="b">
            <v>0</v>
          </cell>
          <cell r="AD416" t="b">
            <v>0</v>
          </cell>
          <cell r="AE416" t="b">
            <v>0</v>
          </cell>
          <cell r="AF416" t="str">
            <v/>
          </cell>
        </row>
        <row r="417">
          <cell r="AA417" t="b">
            <v>0</v>
          </cell>
          <cell r="AB417" t="b">
            <v>0</v>
          </cell>
          <cell r="AC417" t="b">
            <v>0</v>
          </cell>
          <cell r="AD417" t="b">
            <v>0</v>
          </cell>
          <cell r="AE417" t="b">
            <v>0</v>
          </cell>
          <cell r="AF417" t="str">
            <v/>
          </cell>
        </row>
        <row r="418">
          <cell r="AA418" t="b">
            <v>0</v>
          </cell>
          <cell r="AB418" t="b">
            <v>0</v>
          </cell>
          <cell r="AC418" t="b">
            <v>0</v>
          </cell>
          <cell r="AD418" t="b">
            <v>0</v>
          </cell>
          <cell r="AE418" t="b">
            <v>0</v>
          </cell>
          <cell r="AF418" t="str">
            <v/>
          </cell>
        </row>
        <row r="419">
          <cell r="AA419" t="b">
            <v>0</v>
          </cell>
          <cell r="AB419" t="b">
            <v>0</v>
          </cell>
          <cell r="AC419" t="b">
            <v>0</v>
          </cell>
          <cell r="AD419" t="b">
            <v>0</v>
          </cell>
          <cell r="AE419" t="b">
            <v>0</v>
          </cell>
          <cell r="AF419" t="str">
            <v/>
          </cell>
        </row>
        <row r="420">
          <cell r="AA420" t="b">
            <v>0</v>
          </cell>
          <cell r="AB420" t="b">
            <v>0</v>
          </cell>
          <cell r="AC420" t="b">
            <v>0</v>
          </cell>
          <cell r="AD420" t="b">
            <v>0</v>
          </cell>
          <cell r="AE420" t="b">
            <v>0</v>
          </cell>
          <cell r="AF420" t="str">
            <v/>
          </cell>
        </row>
        <row r="421">
          <cell r="AA421" t="b">
            <v>0</v>
          </cell>
          <cell r="AB421" t="b">
            <v>0</v>
          </cell>
          <cell r="AC421" t="b">
            <v>0</v>
          </cell>
          <cell r="AD421" t="b">
            <v>0</v>
          </cell>
          <cell r="AE421" t="b">
            <v>0</v>
          </cell>
          <cell r="AF421" t="str">
            <v/>
          </cell>
        </row>
        <row r="422">
          <cell r="AA422" t="b">
            <v>0</v>
          </cell>
          <cell r="AB422" t="b">
            <v>0</v>
          </cell>
          <cell r="AC422" t="b">
            <v>0</v>
          </cell>
          <cell r="AD422" t="b">
            <v>0</v>
          </cell>
          <cell r="AE422" t="b">
            <v>0</v>
          </cell>
          <cell r="AF422" t="str">
            <v/>
          </cell>
        </row>
        <row r="423">
          <cell r="AA423" t="b">
            <v>0</v>
          </cell>
          <cell r="AB423" t="b">
            <v>0</v>
          </cell>
          <cell r="AC423" t="b">
            <v>0</v>
          </cell>
          <cell r="AD423" t="b">
            <v>0</v>
          </cell>
          <cell r="AE423" t="b">
            <v>0</v>
          </cell>
          <cell r="AF423" t="str">
            <v/>
          </cell>
        </row>
        <row r="424">
          <cell r="AA424" t="b">
            <v>0</v>
          </cell>
          <cell r="AB424" t="b">
            <v>0</v>
          </cell>
          <cell r="AC424" t="b">
            <v>0</v>
          </cell>
          <cell r="AD424" t="b">
            <v>0</v>
          </cell>
          <cell r="AE424" t="b">
            <v>0</v>
          </cell>
          <cell r="AF424" t="str">
            <v/>
          </cell>
        </row>
        <row r="425">
          <cell r="AA425" t="b">
            <v>0</v>
          </cell>
          <cell r="AB425" t="b">
            <v>0</v>
          </cell>
          <cell r="AC425" t="b">
            <v>0</v>
          </cell>
          <cell r="AD425" t="b">
            <v>0</v>
          </cell>
          <cell r="AE425" t="b">
            <v>0</v>
          </cell>
          <cell r="AF425" t="str">
            <v/>
          </cell>
        </row>
        <row r="426">
          <cell r="AA426" t="b">
            <v>0</v>
          </cell>
          <cell r="AB426" t="b">
            <v>0</v>
          </cell>
          <cell r="AC426" t="b">
            <v>0</v>
          </cell>
          <cell r="AD426" t="b">
            <v>0</v>
          </cell>
          <cell r="AE426" t="b">
            <v>0</v>
          </cell>
          <cell r="AF426" t="str">
            <v/>
          </cell>
        </row>
        <row r="427">
          <cell r="AA427" t="b">
            <v>0</v>
          </cell>
          <cell r="AB427" t="b">
            <v>0</v>
          </cell>
          <cell r="AC427" t="b">
            <v>0</v>
          </cell>
          <cell r="AD427" t="b">
            <v>0</v>
          </cell>
          <cell r="AE427" t="b">
            <v>0</v>
          </cell>
          <cell r="AF427" t="str">
            <v/>
          </cell>
        </row>
        <row r="428">
          <cell r="AA428" t="b">
            <v>0</v>
          </cell>
          <cell r="AB428" t="b">
            <v>0</v>
          </cell>
          <cell r="AC428" t="b">
            <v>0</v>
          </cell>
          <cell r="AD428" t="b">
            <v>0</v>
          </cell>
          <cell r="AE428" t="b">
            <v>0</v>
          </cell>
          <cell r="AF428" t="str">
            <v/>
          </cell>
        </row>
        <row r="429">
          <cell r="AA429" t="b">
            <v>0</v>
          </cell>
          <cell r="AB429" t="b">
            <v>0</v>
          </cell>
          <cell r="AC429" t="b">
            <v>0</v>
          </cell>
          <cell r="AD429" t="b">
            <v>0</v>
          </cell>
          <cell r="AE429" t="b">
            <v>0</v>
          </cell>
          <cell r="AF429" t="str">
            <v/>
          </cell>
        </row>
        <row r="430">
          <cell r="AA430" t="b">
            <v>0</v>
          </cell>
          <cell r="AB430" t="b">
            <v>0</v>
          </cell>
          <cell r="AC430" t="b">
            <v>0</v>
          </cell>
          <cell r="AD430" t="b">
            <v>0</v>
          </cell>
          <cell r="AE430" t="b">
            <v>0</v>
          </cell>
          <cell r="AF430" t="str">
            <v/>
          </cell>
        </row>
        <row r="431">
          <cell r="AA431" t="b">
            <v>0</v>
          </cell>
          <cell r="AB431" t="b">
            <v>0</v>
          </cell>
          <cell r="AC431" t="b">
            <v>0</v>
          </cell>
          <cell r="AD431" t="b">
            <v>0</v>
          </cell>
          <cell r="AE431" t="b">
            <v>0</v>
          </cell>
          <cell r="AF431" t="str">
            <v/>
          </cell>
        </row>
        <row r="432">
          <cell r="AA432" t="b">
            <v>0</v>
          </cell>
          <cell r="AB432" t="b">
            <v>0</v>
          </cell>
          <cell r="AC432" t="b">
            <v>0</v>
          </cell>
          <cell r="AD432" t="b">
            <v>0</v>
          </cell>
          <cell r="AE432" t="b">
            <v>0</v>
          </cell>
          <cell r="AF432" t="str">
            <v/>
          </cell>
        </row>
        <row r="433">
          <cell r="AA433" t="b">
            <v>0</v>
          </cell>
          <cell r="AB433" t="b">
            <v>0</v>
          </cell>
          <cell r="AC433" t="b">
            <v>0</v>
          </cell>
          <cell r="AD433" t="b">
            <v>0</v>
          </cell>
          <cell r="AE433" t="b">
            <v>0</v>
          </cell>
          <cell r="AF433" t="str">
            <v/>
          </cell>
        </row>
        <row r="434">
          <cell r="AA434" t="b">
            <v>0</v>
          </cell>
          <cell r="AB434" t="b">
            <v>0</v>
          </cell>
          <cell r="AC434" t="b">
            <v>0</v>
          </cell>
          <cell r="AD434" t="b">
            <v>0</v>
          </cell>
          <cell r="AE434" t="b">
            <v>0</v>
          </cell>
          <cell r="AF434" t="str">
            <v/>
          </cell>
        </row>
        <row r="435">
          <cell r="AA435" t="b">
            <v>0</v>
          </cell>
          <cell r="AB435" t="b">
            <v>0</v>
          </cell>
          <cell r="AC435" t="b">
            <v>0</v>
          </cell>
          <cell r="AD435" t="b">
            <v>0</v>
          </cell>
          <cell r="AE435" t="b">
            <v>0</v>
          </cell>
          <cell r="AF435" t="str">
            <v/>
          </cell>
        </row>
        <row r="436">
          <cell r="AA436" t="b">
            <v>0</v>
          </cell>
          <cell r="AB436" t="b">
            <v>0</v>
          </cell>
          <cell r="AC436" t="b">
            <v>0</v>
          </cell>
          <cell r="AD436" t="b">
            <v>0</v>
          </cell>
          <cell r="AE436" t="b">
            <v>0</v>
          </cell>
          <cell r="AF436" t="str">
            <v/>
          </cell>
        </row>
        <row r="437">
          <cell r="AA437" t="b">
            <v>0</v>
          </cell>
          <cell r="AB437" t="b">
            <v>0</v>
          </cell>
          <cell r="AC437" t="b">
            <v>0</v>
          </cell>
          <cell r="AD437" t="b">
            <v>0</v>
          </cell>
          <cell r="AE437" t="b">
            <v>0</v>
          </cell>
          <cell r="AF437" t="str">
            <v/>
          </cell>
        </row>
        <row r="438">
          <cell r="AA438" t="b">
            <v>0</v>
          </cell>
          <cell r="AB438" t="b">
            <v>0</v>
          </cell>
          <cell r="AC438" t="b">
            <v>0</v>
          </cell>
          <cell r="AD438" t="b">
            <v>0</v>
          </cell>
          <cell r="AE438" t="b">
            <v>0</v>
          </cell>
          <cell r="AF438" t="str">
            <v/>
          </cell>
        </row>
        <row r="439">
          <cell r="AA439" t="b">
            <v>0</v>
          </cell>
          <cell r="AB439" t="b">
            <v>0</v>
          </cell>
          <cell r="AC439" t="b">
            <v>0</v>
          </cell>
          <cell r="AD439" t="b">
            <v>0</v>
          </cell>
          <cell r="AE439" t="b">
            <v>0</v>
          </cell>
          <cell r="AF439" t="str">
            <v/>
          </cell>
        </row>
        <row r="440">
          <cell r="AA440" t="b">
            <v>0</v>
          </cell>
          <cell r="AB440" t="b">
            <v>0</v>
          </cell>
          <cell r="AC440" t="b">
            <v>0</v>
          </cell>
          <cell r="AD440" t="b">
            <v>0</v>
          </cell>
          <cell r="AE440" t="b">
            <v>0</v>
          </cell>
          <cell r="AF440" t="str">
            <v/>
          </cell>
        </row>
        <row r="441">
          <cell r="AA441" t="b">
            <v>0</v>
          </cell>
          <cell r="AB441" t="b">
            <v>0</v>
          </cell>
          <cell r="AC441" t="b">
            <v>0</v>
          </cell>
          <cell r="AD441" t="b">
            <v>0</v>
          </cell>
          <cell r="AE441" t="b">
            <v>0</v>
          </cell>
          <cell r="AF441" t="str">
            <v/>
          </cell>
        </row>
        <row r="442">
          <cell r="AA442" t="b">
            <v>0</v>
          </cell>
          <cell r="AB442" t="b">
            <v>0</v>
          </cell>
          <cell r="AC442" t="b">
            <v>0</v>
          </cell>
          <cell r="AD442" t="b">
            <v>0</v>
          </cell>
          <cell r="AE442" t="b">
            <v>0</v>
          </cell>
          <cell r="AF442" t="str">
            <v/>
          </cell>
        </row>
        <row r="443">
          <cell r="AA443" t="b">
            <v>0</v>
          </cell>
          <cell r="AB443" t="b">
            <v>0</v>
          </cell>
          <cell r="AC443" t="b">
            <v>0</v>
          </cell>
          <cell r="AD443" t="b">
            <v>0</v>
          </cell>
          <cell r="AE443" t="b">
            <v>0</v>
          </cell>
          <cell r="AF443" t="str">
            <v/>
          </cell>
        </row>
        <row r="444">
          <cell r="AA444" t="b">
            <v>0</v>
          </cell>
          <cell r="AB444" t="b">
            <v>0</v>
          </cell>
          <cell r="AC444" t="b">
            <v>0</v>
          </cell>
          <cell r="AD444" t="b">
            <v>0</v>
          </cell>
          <cell r="AE444" t="b">
            <v>0</v>
          </cell>
          <cell r="AF444" t="str">
            <v/>
          </cell>
        </row>
        <row r="445">
          <cell r="AA445" t="b">
            <v>0</v>
          </cell>
          <cell r="AB445" t="b">
            <v>0</v>
          </cell>
          <cell r="AC445" t="b">
            <v>0</v>
          </cell>
          <cell r="AD445" t="b">
            <v>0</v>
          </cell>
          <cell r="AE445" t="b">
            <v>0</v>
          </cell>
          <cell r="AF445" t="str">
            <v/>
          </cell>
        </row>
        <row r="446">
          <cell r="AA446" t="b">
            <v>0</v>
          </cell>
          <cell r="AB446" t="b">
            <v>0</v>
          </cell>
          <cell r="AC446" t="b">
            <v>0</v>
          </cell>
          <cell r="AD446" t="b">
            <v>0</v>
          </cell>
          <cell r="AE446" t="b">
            <v>0</v>
          </cell>
          <cell r="AF446" t="str">
            <v/>
          </cell>
        </row>
        <row r="447">
          <cell r="AA447" t="b">
            <v>0</v>
          </cell>
          <cell r="AB447" t="b">
            <v>0</v>
          </cell>
          <cell r="AC447" t="b">
            <v>0</v>
          </cell>
          <cell r="AD447" t="b">
            <v>0</v>
          </cell>
          <cell r="AE447" t="b">
            <v>0</v>
          </cell>
          <cell r="AF447" t="str">
            <v/>
          </cell>
        </row>
        <row r="448">
          <cell r="AA448" t="b">
            <v>0</v>
          </cell>
          <cell r="AB448" t="b">
            <v>0</v>
          </cell>
          <cell r="AC448" t="b">
            <v>0</v>
          </cell>
          <cell r="AD448" t="b">
            <v>0</v>
          </cell>
          <cell r="AE448" t="b">
            <v>0</v>
          </cell>
          <cell r="AF448" t="str">
            <v/>
          </cell>
        </row>
        <row r="449">
          <cell r="AA449" t="b">
            <v>0</v>
          </cell>
          <cell r="AB449" t="b">
            <v>0</v>
          </cell>
          <cell r="AC449" t="b">
            <v>0</v>
          </cell>
          <cell r="AD449" t="b">
            <v>0</v>
          </cell>
          <cell r="AE449" t="b">
            <v>0</v>
          </cell>
          <cell r="AF449" t="str">
            <v/>
          </cell>
        </row>
        <row r="450">
          <cell r="AA450" t="b">
            <v>0</v>
          </cell>
          <cell r="AB450" t="b">
            <v>0</v>
          </cell>
          <cell r="AC450" t="b">
            <v>0</v>
          </cell>
          <cell r="AD450" t="b">
            <v>0</v>
          </cell>
          <cell r="AE450" t="b">
            <v>0</v>
          </cell>
          <cell r="AF450" t="str">
            <v/>
          </cell>
        </row>
        <row r="451">
          <cell r="AA451" t="b">
            <v>0</v>
          </cell>
          <cell r="AB451" t="b">
            <v>0</v>
          </cell>
          <cell r="AC451" t="b">
            <v>0</v>
          </cell>
          <cell r="AD451" t="b">
            <v>0</v>
          </cell>
          <cell r="AE451" t="b">
            <v>0</v>
          </cell>
          <cell r="AF451" t="str">
            <v/>
          </cell>
        </row>
        <row r="452">
          <cell r="AA452" t="b">
            <v>0</v>
          </cell>
          <cell r="AB452" t="b">
            <v>0</v>
          </cell>
          <cell r="AC452" t="b">
            <v>0</v>
          </cell>
          <cell r="AD452" t="b">
            <v>0</v>
          </cell>
          <cell r="AE452" t="b">
            <v>0</v>
          </cell>
          <cell r="AF452" t="str">
            <v/>
          </cell>
        </row>
        <row r="453">
          <cell r="AA453" t="b">
            <v>0</v>
          </cell>
          <cell r="AB453" t="b">
            <v>0</v>
          </cell>
          <cell r="AC453" t="b">
            <v>0</v>
          </cell>
          <cell r="AD453" t="b">
            <v>0</v>
          </cell>
          <cell r="AE453" t="b">
            <v>0</v>
          </cell>
          <cell r="AF453" t="str">
            <v/>
          </cell>
        </row>
        <row r="454">
          <cell r="AA454" t="b">
            <v>0</v>
          </cell>
          <cell r="AB454" t="b">
            <v>0</v>
          </cell>
          <cell r="AC454" t="b">
            <v>0</v>
          </cell>
          <cell r="AD454" t="b">
            <v>0</v>
          </cell>
          <cell r="AE454" t="b">
            <v>0</v>
          </cell>
          <cell r="AF454" t="str">
            <v/>
          </cell>
        </row>
        <row r="455">
          <cell r="AA455" t="b">
            <v>0</v>
          </cell>
          <cell r="AB455" t="b">
            <v>0</v>
          </cell>
          <cell r="AC455" t="b">
            <v>0</v>
          </cell>
          <cell r="AD455" t="b">
            <v>0</v>
          </cell>
          <cell r="AE455" t="b">
            <v>0</v>
          </cell>
          <cell r="AF455" t="str">
            <v/>
          </cell>
        </row>
        <row r="456">
          <cell r="AA456" t="b">
            <v>0</v>
          </cell>
          <cell r="AB456" t="b">
            <v>0</v>
          </cell>
          <cell r="AC456" t="b">
            <v>0</v>
          </cell>
          <cell r="AD456" t="b">
            <v>0</v>
          </cell>
          <cell r="AE456" t="b">
            <v>0</v>
          </cell>
          <cell r="AF456" t="str">
            <v/>
          </cell>
        </row>
        <row r="457">
          <cell r="AA457" t="b">
            <v>0</v>
          </cell>
          <cell r="AB457" t="b">
            <v>0</v>
          </cell>
          <cell r="AC457" t="b">
            <v>0</v>
          </cell>
          <cell r="AD457" t="b">
            <v>0</v>
          </cell>
          <cell r="AE457" t="b">
            <v>0</v>
          </cell>
          <cell r="AF457" t="str">
            <v/>
          </cell>
        </row>
        <row r="458">
          <cell r="AA458" t="b">
            <v>0</v>
          </cell>
          <cell r="AB458" t="b">
            <v>0</v>
          </cell>
          <cell r="AC458" t="b">
            <v>0</v>
          </cell>
          <cell r="AD458" t="b">
            <v>0</v>
          </cell>
          <cell r="AE458" t="b">
            <v>0</v>
          </cell>
          <cell r="AF458" t="str">
            <v/>
          </cell>
        </row>
        <row r="459">
          <cell r="AA459" t="b">
            <v>0</v>
          </cell>
          <cell r="AB459" t="b">
            <v>0</v>
          </cell>
          <cell r="AC459" t="b">
            <v>0</v>
          </cell>
          <cell r="AD459" t="b">
            <v>0</v>
          </cell>
          <cell r="AE459" t="b">
            <v>0</v>
          </cell>
          <cell r="AF459" t="str">
            <v/>
          </cell>
        </row>
        <row r="460">
          <cell r="AA460" t="b">
            <v>0</v>
          </cell>
          <cell r="AB460" t="b">
            <v>0</v>
          </cell>
          <cell r="AC460" t="b">
            <v>0</v>
          </cell>
          <cell r="AD460" t="b">
            <v>0</v>
          </cell>
          <cell r="AE460" t="b">
            <v>0</v>
          </cell>
          <cell r="AF460" t="str">
            <v/>
          </cell>
        </row>
        <row r="461">
          <cell r="AA461" t="b">
            <v>0</v>
          </cell>
          <cell r="AB461" t="b">
            <v>0</v>
          </cell>
          <cell r="AC461" t="b">
            <v>0</v>
          </cell>
          <cell r="AD461" t="b">
            <v>0</v>
          </cell>
          <cell r="AE461" t="b">
            <v>0</v>
          </cell>
          <cell r="AF461" t="str">
            <v/>
          </cell>
        </row>
        <row r="462">
          <cell r="AA462" t="b">
            <v>0</v>
          </cell>
          <cell r="AB462" t="b">
            <v>0</v>
          </cell>
          <cell r="AC462" t="b">
            <v>0</v>
          </cell>
          <cell r="AD462" t="b">
            <v>0</v>
          </cell>
          <cell r="AE462" t="b">
            <v>0</v>
          </cell>
          <cell r="AF462" t="str">
            <v/>
          </cell>
        </row>
        <row r="463">
          <cell r="AA463" t="b">
            <v>0</v>
          </cell>
          <cell r="AB463" t="b">
            <v>0</v>
          </cell>
          <cell r="AC463" t="b">
            <v>0</v>
          </cell>
          <cell r="AD463" t="b">
            <v>0</v>
          </cell>
          <cell r="AE463" t="b">
            <v>0</v>
          </cell>
          <cell r="AF463" t="str">
            <v/>
          </cell>
        </row>
        <row r="464">
          <cell r="AA464" t="b">
            <v>0</v>
          </cell>
          <cell r="AB464" t="b">
            <v>0</v>
          </cell>
          <cell r="AC464" t="b">
            <v>0</v>
          </cell>
          <cell r="AD464" t="b">
            <v>0</v>
          </cell>
          <cell r="AE464" t="b">
            <v>0</v>
          </cell>
          <cell r="AF464" t="str">
            <v/>
          </cell>
        </row>
        <row r="465">
          <cell r="AA465" t="b">
            <v>0</v>
          </cell>
          <cell r="AB465" t="b">
            <v>0</v>
          </cell>
          <cell r="AC465" t="b">
            <v>0</v>
          </cell>
          <cell r="AD465" t="b">
            <v>0</v>
          </cell>
          <cell r="AE465" t="b">
            <v>0</v>
          </cell>
          <cell r="AF465" t="str">
            <v/>
          </cell>
        </row>
        <row r="466">
          <cell r="AA466" t="b">
            <v>0</v>
          </cell>
          <cell r="AB466" t="b">
            <v>0</v>
          </cell>
          <cell r="AC466" t="b">
            <v>0</v>
          </cell>
          <cell r="AD466" t="b">
            <v>0</v>
          </cell>
          <cell r="AE466" t="b">
            <v>0</v>
          </cell>
          <cell r="AF466" t="str">
            <v/>
          </cell>
        </row>
        <row r="467">
          <cell r="AA467" t="b">
            <v>0</v>
          </cell>
          <cell r="AB467" t="b">
            <v>0</v>
          </cell>
          <cell r="AC467" t="b">
            <v>0</v>
          </cell>
          <cell r="AD467" t="b">
            <v>0</v>
          </cell>
          <cell r="AE467" t="b">
            <v>0</v>
          </cell>
          <cell r="AF467" t="str">
            <v/>
          </cell>
        </row>
        <row r="468">
          <cell r="AA468" t="b">
            <v>0</v>
          </cell>
          <cell r="AB468" t="b">
            <v>0</v>
          </cell>
          <cell r="AC468" t="b">
            <v>0</v>
          </cell>
          <cell r="AD468" t="b">
            <v>0</v>
          </cell>
          <cell r="AE468" t="b">
            <v>0</v>
          </cell>
          <cell r="AF468" t="str">
            <v/>
          </cell>
        </row>
        <row r="469">
          <cell r="AA469" t="b">
            <v>0</v>
          </cell>
          <cell r="AB469" t="b">
            <v>0</v>
          </cell>
          <cell r="AC469" t="b">
            <v>0</v>
          </cell>
          <cell r="AD469" t="b">
            <v>0</v>
          </cell>
          <cell r="AE469" t="b">
            <v>0</v>
          </cell>
          <cell r="AF469" t="str">
            <v/>
          </cell>
        </row>
        <row r="470">
          <cell r="AA470" t="b">
            <v>0</v>
          </cell>
          <cell r="AB470" t="b">
            <v>0</v>
          </cell>
          <cell r="AC470" t="b">
            <v>0</v>
          </cell>
          <cell r="AD470" t="b">
            <v>0</v>
          </cell>
          <cell r="AE470" t="b">
            <v>0</v>
          </cell>
          <cell r="AF470" t="str">
            <v/>
          </cell>
        </row>
        <row r="471">
          <cell r="AA471" t="b">
            <v>0</v>
          </cell>
          <cell r="AB471" t="b">
            <v>0</v>
          </cell>
          <cell r="AC471" t="b">
            <v>0</v>
          </cell>
          <cell r="AD471" t="b">
            <v>0</v>
          </cell>
          <cell r="AE471" t="b">
            <v>0</v>
          </cell>
          <cell r="AF471" t="str">
            <v/>
          </cell>
        </row>
        <row r="472">
          <cell r="AA472" t="b">
            <v>0</v>
          </cell>
          <cell r="AB472" t="b">
            <v>0</v>
          </cell>
          <cell r="AC472" t="b">
            <v>0</v>
          </cell>
          <cell r="AD472" t="b">
            <v>0</v>
          </cell>
          <cell r="AE472" t="b">
            <v>0</v>
          </cell>
          <cell r="AF472" t="str">
            <v/>
          </cell>
        </row>
        <row r="473">
          <cell r="AA473" t="b">
            <v>0</v>
          </cell>
          <cell r="AB473" t="b">
            <v>0</v>
          </cell>
          <cell r="AC473" t="b">
            <v>0</v>
          </cell>
          <cell r="AD473" t="b">
            <v>0</v>
          </cell>
          <cell r="AE473" t="b">
            <v>0</v>
          </cell>
          <cell r="AF473" t="str">
            <v/>
          </cell>
        </row>
        <row r="474">
          <cell r="AA474" t="b">
            <v>0</v>
          </cell>
          <cell r="AB474" t="b">
            <v>0</v>
          </cell>
          <cell r="AC474" t="b">
            <v>0</v>
          </cell>
          <cell r="AD474" t="b">
            <v>0</v>
          </cell>
          <cell r="AE474" t="b">
            <v>0</v>
          </cell>
          <cell r="AF474" t="str">
            <v/>
          </cell>
        </row>
        <row r="475">
          <cell r="AA475" t="b">
            <v>0</v>
          </cell>
          <cell r="AB475" t="b">
            <v>0</v>
          </cell>
          <cell r="AC475" t="b">
            <v>0</v>
          </cell>
          <cell r="AD475" t="b">
            <v>0</v>
          </cell>
          <cell r="AE475" t="b">
            <v>0</v>
          </cell>
          <cell r="AF475" t="str">
            <v/>
          </cell>
        </row>
        <row r="476">
          <cell r="AA476" t="b">
            <v>0</v>
          </cell>
          <cell r="AB476" t="b">
            <v>0</v>
          </cell>
          <cell r="AC476" t="b">
            <v>0</v>
          </cell>
          <cell r="AD476" t="b">
            <v>0</v>
          </cell>
          <cell r="AE476" t="b">
            <v>0</v>
          </cell>
          <cell r="AF476" t="str">
            <v/>
          </cell>
        </row>
        <row r="477">
          <cell r="AA477" t="b">
            <v>0</v>
          </cell>
          <cell r="AB477" t="b">
            <v>0</v>
          </cell>
          <cell r="AC477" t="b">
            <v>0</v>
          </cell>
          <cell r="AD477" t="b">
            <v>0</v>
          </cell>
          <cell r="AE477" t="b">
            <v>0</v>
          </cell>
          <cell r="AF477" t="str">
            <v/>
          </cell>
        </row>
        <row r="478">
          <cell r="AA478" t="b">
            <v>0</v>
          </cell>
          <cell r="AB478" t="b">
            <v>0</v>
          </cell>
          <cell r="AC478" t="b">
            <v>0</v>
          </cell>
          <cell r="AD478" t="b">
            <v>0</v>
          </cell>
          <cell r="AE478" t="b">
            <v>0</v>
          </cell>
          <cell r="AF478" t="str">
            <v/>
          </cell>
        </row>
        <row r="479">
          <cell r="AA479" t="b">
            <v>0</v>
          </cell>
          <cell r="AB479" t="b">
            <v>0</v>
          </cell>
          <cell r="AC479" t="b">
            <v>0</v>
          </cell>
          <cell r="AD479" t="b">
            <v>0</v>
          </cell>
          <cell r="AE479" t="b">
            <v>0</v>
          </cell>
          <cell r="AF479" t="str">
            <v/>
          </cell>
        </row>
        <row r="480">
          <cell r="AA480" t="b">
            <v>0</v>
          </cell>
          <cell r="AB480" t="b">
            <v>0</v>
          </cell>
          <cell r="AC480" t="b">
            <v>0</v>
          </cell>
          <cell r="AD480" t="b">
            <v>0</v>
          </cell>
          <cell r="AE480" t="b">
            <v>0</v>
          </cell>
          <cell r="AF480" t="str">
            <v/>
          </cell>
        </row>
        <row r="481">
          <cell r="AA481" t="b">
            <v>0</v>
          </cell>
          <cell r="AB481" t="b">
            <v>0</v>
          </cell>
          <cell r="AC481" t="b">
            <v>0</v>
          </cell>
          <cell r="AD481" t="b">
            <v>0</v>
          </cell>
          <cell r="AE481" t="b">
            <v>0</v>
          </cell>
          <cell r="AF481" t="str">
            <v/>
          </cell>
        </row>
        <row r="482">
          <cell r="AA482" t="b">
            <v>0</v>
          </cell>
          <cell r="AB482" t="b">
            <v>0</v>
          </cell>
          <cell r="AC482" t="b">
            <v>0</v>
          </cell>
          <cell r="AD482" t="b">
            <v>0</v>
          </cell>
          <cell r="AE482" t="b">
            <v>0</v>
          </cell>
          <cell r="AF482" t="str">
            <v/>
          </cell>
        </row>
        <row r="483">
          <cell r="AA483" t="b">
            <v>0</v>
          </cell>
          <cell r="AB483" t="b">
            <v>0</v>
          </cell>
          <cell r="AC483" t="b">
            <v>0</v>
          </cell>
          <cell r="AD483" t="b">
            <v>0</v>
          </cell>
          <cell r="AE483" t="b">
            <v>0</v>
          </cell>
          <cell r="AF483" t="str">
            <v/>
          </cell>
        </row>
        <row r="484">
          <cell r="AA484" t="b">
            <v>0</v>
          </cell>
          <cell r="AB484" t="b">
            <v>0</v>
          </cell>
          <cell r="AC484" t="b">
            <v>0</v>
          </cell>
          <cell r="AD484" t="b">
            <v>0</v>
          </cell>
          <cell r="AE484" t="b">
            <v>0</v>
          </cell>
          <cell r="AF484" t="str">
            <v/>
          </cell>
        </row>
        <row r="485">
          <cell r="AA485" t="b">
            <v>0</v>
          </cell>
          <cell r="AB485" t="b">
            <v>0</v>
          </cell>
          <cell r="AC485" t="b">
            <v>0</v>
          </cell>
          <cell r="AD485" t="b">
            <v>0</v>
          </cell>
          <cell r="AE485" t="b">
            <v>0</v>
          </cell>
          <cell r="AF485" t="str">
            <v/>
          </cell>
        </row>
        <row r="486">
          <cell r="AA486" t="b">
            <v>0</v>
          </cell>
          <cell r="AB486" t="b">
            <v>0</v>
          </cell>
          <cell r="AC486" t="b">
            <v>0</v>
          </cell>
          <cell r="AD486" t="b">
            <v>0</v>
          </cell>
          <cell r="AE486" t="b">
            <v>0</v>
          </cell>
          <cell r="AF486" t="str">
            <v/>
          </cell>
        </row>
        <row r="487">
          <cell r="AA487" t="b">
            <v>0</v>
          </cell>
          <cell r="AB487" t="b">
            <v>0</v>
          </cell>
          <cell r="AC487" t="b">
            <v>0</v>
          </cell>
          <cell r="AD487" t="b">
            <v>0</v>
          </cell>
          <cell r="AE487" t="b">
            <v>0</v>
          </cell>
          <cell r="AF487" t="str">
            <v/>
          </cell>
        </row>
        <row r="488">
          <cell r="AA488" t="b">
            <v>0</v>
          </cell>
          <cell r="AB488" t="b">
            <v>0</v>
          </cell>
          <cell r="AC488" t="b">
            <v>0</v>
          </cell>
          <cell r="AD488" t="b">
            <v>0</v>
          </cell>
          <cell r="AE488" t="b">
            <v>0</v>
          </cell>
          <cell r="AF488" t="str">
            <v/>
          </cell>
        </row>
        <row r="489">
          <cell r="AA489" t="b">
            <v>0</v>
          </cell>
          <cell r="AB489" t="b">
            <v>0</v>
          </cell>
          <cell r="AC489" t="b">
            <v>0</v>
          </cell>
          <cell r="AD489" t="b">
            <v>0</v>
          </cell>
          <cell r="AE489" t="b">
            <v>0</v>
          </cell>
          <cell r="AF489" t="str">
            <v/>
          </cell>
        </row>
        <row r="490">
          <cell r="AA490" t="b">
            <v>0</v>
          </cell>
          <cell r="AB490" t="b">
            <v>0</v>
          </cell>
          <cell r="AC490" t="b">
            <v>0</v>
          </cell>
          <cell r="AD490" t="b">
            <v>0</v>
          </cell>
          <cell r="AE490" t="b">
            <v>0</v>
          </cell>
          <cell r="AF490" t="str">
            <v/>
          </cell>
        </row>
        <row r="491">
          <cell r="AA491" t="b">
            <v>0</v>
          </cell>
          <cell r="AB491" t="b">
            <v>0</v>
          </cell>
          <cell r="AC491" t="b">
            <v>0</v>
          </cell>
          <cell r="AD491" t="b">
            <v>0</v>
          </cell>
          <cell r="AE491" t="b">
            <v>0</v>
          </cell>
          <cell r="AF491" t="str">
            <v/>
          </cell>
        </row>
        <row r="492">
          <cell r="AA492" t="b">
            <v>0</v>
          </cell>
          <cell r="AB492" t="b">
            <v>0</v>
          </cell>
          <cell r="AC492" t="b">
            <v>0</v>
          </cell>
          <cell r="AD492" t="b">
            <v>0</v>
          </cell>
          <cell r="AE492" t="b">
            <v>0</v>
          </cell>
          <cell r="AF492" t="str">
            <v/>
          </cell>
        </row>
        <row r="493">
          <cell r="AA493" t="b">
            <v>0</v>
          </cell>
          <cell r="AB493" t="b">
            <v>0</v>
          </cell>
          <cell r="AC493" t="b">
            <v>0</v>
          </cell>
          <cell r="AD493" t="b">
            <v>0</v>
          </cell>
          <cell r="AE493" t="b">
            <v>0</v>
          </cell>
          <cell r="AF493" t="str">
            <v/>
          </cell>
        </row>
        <row r="494">
          <cell r="AA494" t="b">
            <v>0</v>
          </cell>
          <cell r="AB494" t="b">
            <v>0</v>
          </cell>
          <cell r="AC494" t="b">
            <v>0</v>
          </cell>
          <cell r="AD494" t="b">
            <v>0</v>
          </cell>
          <cell r="AE494" t="b">
            <v>0</v>
          </cell>
          <cell r="AF494" t="str">
            <v/>
          </cell>
        </row>
        <row r="495">
          <cell r="AA495" t="b">
            <v>0</v>
          </cell>
          <cell r="AB495" t="b">
            <v>0</v>
          </cell>
          <cell r="AC495" t="b">
            <v>0</v>
          </cell>
          <cell r="AD495" t="b">
            <v>0</v>
          </cell>
          <cell r="AE495" t="b">
            <v>0</v>
          </cell>
          <cell r="AF495" t="str">
            <v/>
          </cell>
        </row>
        <row r="496">
          <cell r="AA496" t="b">
            <v>0</v>
          </cell>
          <cell r="AB496" t="b">
            <v>0</v>
          </cell>
          <cell r="AC496" t="b">
            <v>0</v>
          </cell>
          <cell r="AD496" t="b">
            <v>0</v>
          </cell>
          <cell r="AE496" t="b">
            <v>0</v>
          </cell>
          <cell r="AF496" t="str">
            <v/>
          </cell>
        </row>
        <row r="497">
          <cell r="AA497" t="b">
            <v>0</v>
          </cell>
          <cell r="AB497" t="b">
            <v>0</v>
          </cell>
          <cell r="AC497" t="b">
            <v>0</v>
          </cell>
          <cell r="AD497" t="b">
            <v>0</v>
          </cell>
          <cell r="AE497" t="b">
            <v>0</v>
          </cell>
          <cell r="AF497" t="str">
            <v/>
          </cell>
        </row>
        <row r="498">
          <cell r="AA498" t="b">
            <v>0</v>
          </cell>
          <cell r="AB498" t="b">
            <v>0</v>
          </cell>
          <cell r="AC498" t="b">
            <v>0</v>
          </cell>
          <cell r="AD498" t="b">
            <v>0</v>
          </cell>
          <cell r="AE498" t="b">
            <v>0</v>
          </cell>
          <cell r="AF498" t="str">
            <v/>
          </cell>
        </row>
        <row r="499">
          <cell r="AA499" t="b">
            <v>0</v>
          </cell>
          <cell r="AB499" t="b">
            <v>0</v>
          </cell>
          <cell r="AC499" t="b">
            <v>0</v>
          </cell>
          <cell r="AD499" t="b">
            <v>0</v>
          </cell>
          <cell r="AE499" t="b">
            <v>0</v>
          </cell>
          <cell r="AF499" t="str">
            <v/>
          </cell>
        </row>
        <row r="500">
          <cell r="AA500" t="b">
            <v>0</v>
          </cell>
          <cell r="AB500" t="b">
            <v>0</v>
          </cell>
          <cell r="AC500" t="b">
            <v>0</v>
          </cell>
          <cell r="AD500" t="b">
            <v>0</v>
          </cell>
          <cell r="AE500" t="b">
            <v>0</v>
          </cell>
          <cell r="AF500" t="str">
            <v/>
          </cell>
        </row>
        <row r="501">
          <cell r="AA501" t="b">
            <v>0</v>
          </cell>
          <cell r="AB501" t="b">
            <v>0</v>
          </cell>
          <cell r="AC501" t="b">
            <v>0</v>
          </cell>
          <cell r="AD501" t="b">
            <v>0</v>
          </cell>
          <cell r="AE501" t="b">
            <v>0</v>
          </cell>
          <cell r="AF501" t="str">
            <v/>
          </cell>
        </row>
        <row r="502">
          <cell r="AA502" t="b">
            <v>0</v>
          </cell>
          <cell r="AB502" t="b">
            <v>0</v>
          </cell>
          <cell r="AC502" t="b">
            <v>0</v>
          </cell>
          <cell r="AD502" t="b">
            <v>0</v>
          </cell>
          <cell r="AE502" t="b">
            <v>0</v>
          </cell>
          <cell r="AF502" t="str">
            <v/>
          </cell>
        </row>
        <row r="503">
          <cell r="AA503" t="b">
            <v>0</v>
          </cell>
          <cell r="AB503" t="b">
            <v>0</v>
          </cell>
          <cell r="AC503" t="b">
            <v>0</v>
          </cell>
          <cell r="AD503" t="b">
            <v>0</v>
          </cell>
          <cell r="AE503" t="b">
            <v>0</v>
          </cell>
          <cell r="AF503" t="str">
            <v/>
          </cell>
        </row>
        <row r="504">
          <cell r="AA504" t="b">
            <v>0</v>
          </cell>
          <cell r="AB504" t="b">
            <v>0</v>
          </cell>
          <cell r="AC504" t="b">
            <v>0</v>
          </cell>
          <cell r="AD504" t="b">
            <v>0</v>
          </cell>
          <cell r="AE504" t="b">
            <v>0</v>
          </cell>
          <cell r="AF504" t="str">
            <v/>
          </cell>
        </row>
        <row r="505">
          <cell r="AA505" t="b">
            <v>0</v>
          </cell>
          <cell r="AB505" t="b">
            <v>0</v>
          </cell>
          <cell r="AC505" t="b">
            <v>0</v>
          </cell>
          <cell r="AD505" t="b">
            <v>0</v>
          </cell>
          <cell r="AE505" t="b">
            <v>0</v>
          </cell>
          <cell r="AF505" t="str">
            <v/>
          </cell>
        </row>
        <row r="506">
          <cell r="AA506" t="b">
            <v>0</v>
          </cell>
          <cell r="AB506" t="b">
            <v>0</v>
          </cell>
          <cell r="AC506" t="b">
            <v>0</v>
          </cell>
          <cell r="AD506" t="b">
            <v>0</v>
          </cell>
          <cell r="AE506" t="b">
            <v>0</v>
          </cell>
          <cell r="AF506" t="str">
            <v/>
          </cell>
        </row>
        <row r="507">
          <cell r="AA507" t="b">
            <v>0</v>
          </cell>
          <cell r="AB507" t="b">
            <v>0</v>
          </cell>
          <cell r="AC507" t="b">
            <v>0</v>
          </cell>
          <cell r="AD507" t="b">
            <v>0</v>
          </cell>
          <cell r="AE507" t="b">
            <v>0</v>
          </cell>
          <cell r="AF507" t="str">
            <v/>
          </cell>
        </row>
        <row r="508">
          <cell r="AA508" t="b">
            <v>0</v>
          </cell>
          <cell r="AB508" t="b">
            <v>0</v>
          </cell>
          <cell r="AC508" t="b">
            <v>0</v>
          </cell>
          <cell r="AD508" t="b">
            <v>0</v>
          </cell>
          <cell r="AE508" t="b">
            <v>0</v>
          </cell>
          <cell r="AF508" t="str">
            <v/>
          </cell>
        </row>
        <row r="509">
          <cell r="AA509" t="b">
            <v>0</v>
          </cell>
          <cell r="AB509" t="b">
            <v>0</v>
          </cell>
          <cell r="AC509" t="b">
            <v>0</v>
          </cell>
          <cell r="AD509" t="b">
            <v>0</v>
          </cell>
          <cell r="AE509" t="b">
            <v>0</v>
          </cell>
          <cell r="AF509" t="str">
            <v/>
          </cell>
        </row>
        <row r="510">
          <cell r="AA510" t="b">
            <v>0</v>
          </cell>
          <cell r="AB510" t="b">
            <v>0</v>
          </cell>
          <cell r="AC510" t="b">
            <v>0</v>
          </cell>
          <cell r="AD510" t="b">
            <v>0</v>
          </cell>
          <cell r="AE510" t="b">
            <v>0</v>
          </cell>
          <cell r="AF510" t="str">
            <v/>
          </cell>
        </row>
        <row r="511">
          <cell r="AA511" t="b">
            <v>0</v>
          </cell>
          <cell r="AB511" t="b">
            <v>0</v>
          </cell>
          <cell r="AC511" t="b">
            <v>0</v>
          </cell>
          <cell r="AD511" t="b">
            <v>0</v>
          </cell>
          <cell r="AE511" t="b">
            <v>0</v>
          </cell>
          <cell r="AF511" t="str">
            <v/>
          </cell>
        </row>
        <row r="512">
          <cell r="AA512" t="b">
            <v>0</v>
          </cell>
          <cell r="AB512" t="b">
            <v>0</v>
          </cell>
          <cell r="AC512" t="b">
            <v>0</v>
          </cell>
          <cell r="AD512" t="b">
            <v>0</v>
          </cell>
          <cell r="AE512" t="b">
            <v>0</v>
          </cell>
          <cell r="AF512" t="str">
            <v/>
          </cell>
        </row>
        <row r="513">
          <cell r="AA513" t="b">
            <v>0</v>
          </cell>
          <cell r="AB513" t="b">
            <v>0</v>
          </cell>
          <cell r="AC513" t="b">
            <v>0</v>
          </cell>
          <cell r="AD513" t="b">
            <v>0</v>
          </cell>
          <cell r="AE513" t="b">
            <v>0</v>
          </cell>
          <cell r="AF513" t="str">
            <v/>
          </cell>
        </row>
        <row r="514">
          <cell r="AA514" t="b">
            <v>0</v>
          </cell>
          <cell r="AB514" t="b">
            <v>0</v>
          </cell>
          <cell r="AC514" t="b">
            <v>0</v>
          </cell>
          <cell r="AD514" t="b">
            <v>0</v>
          </cell>
          <cell r="AE514" t="b">
            <v>0</v>
          </cell>
          <cell r="AF514" t="str">
            <v/>
          </cell>
        </row>
        <row r="515">
          <cell r="AA515" t="b">
            <v>0</v>
          </cell>
          <cell r="AB515" t="b">
            <v>0</v>
          </cell>
          <cell r="AC515" t="b">
            <v>0</v>
          </cell>
          <cell r="AD515" t="b">
            <v>0</v>
          </cell>
          <cell r="AE515" t="b">
            <v>0</v>
          </cell>
          <cell r="AF515" t="str">
            <v/>
          </cell>
        </row>
        <row r="516">
          <cell r="AA516" t="b">
            <v>0</v>
          </cell>
          <cell r="AB516" t="b">
            <v>0</v>
          </cell>
          <cell r="AC516" t="b">
            <v>0</v>
          </cell>
          <cell r="AD516" t="b">
            <v>0</v>
          </cell>
          <cell r="AE516" t="b">
            <v>0</v>
          </cell>
          <cell r="AF516" t="str">
            <v/>
          </cell>
        </row>
        <row r="517">
          <cell r="AA517" t="b">
            <v>0</v>
          </cell>
          <cell r="AB517" t="b">
            <v>0</v>
          </cell>
          <cell r="AC517" t="b">
            <v>0</v>
          </cell>
          <cell r="AD517" t="b">
            <v>0</v>
          </cell>
          <cell r="AE517" t="b">
            <v>0</v>
          </cell>
          <cell r="AF517" t="str">
            <v/>
          </cell>
        </row>
        <row r="518">
          <cell r="AA518" t="b">
            <v>0</v>
          </cell>
          <cell r="AB518" t="b">
            <v>0</v>
          </cell>
          <cell r="AC518" t="b">
            <v>0</v>
          </cell>
          <cell r="AD518" t="b">
            <v>0</v>
          </cell>
          <cell r="AE518" t="b">
            <v>0</v>
          </cell>
          <cell r="AF518" t="str">
            <v/>
          </cell>
        </row>
        <row r="519">
          <cell r="AA519" t="b">
            <v>0</v>
          </cell>
          <cell r="AB519" t="b">
            <v>0</v>
          </cell>
          <cell r="AC519" t="b">
            <v>0</v>
          </cell>
          <cell r="AD519" t="b">
            <v>0</v>
          </cell>
          <cell r="AE519" t="b">
            <v>0</v>
          </cell>
          <cell r="AF519" t="str">
            <v/>
          </cell>
        </row>
        <row r="520">
          <cell r="AA520" t="b">
            <v>0</v>
          </cell>
          <cell r="AB520" t="b">
            <v>0</v>
          </cell>
          <cell r="AC520" t="b">
            <v>0</v>
          </cell>
          <cell r="AD520" t="b">
            <v>0</v>
          </cell>
          <cell r="AE520" t="b">
            <v>0</v>
          </cell>
          <cell r="AF520" t="str">
            <v/>
          </cell>
        </row>
        <row r="521">
          <cell r="AA521" t="b">
            <v>0</v>
          </cell>
          <cell r="AB521" t="b">
            <v>0</v>
          </cell>
          <cell r="AC521" t="b">
            <v>0</v>
          </cell>
          <cell r="AD521" t="b">
            <v>0</v>
          </cell>
          <cell r="AE521" t="b">
            <v>0</v>
          </cell>
          <cell r="AF521" t="str">
            <v/>
          </cell>
        </row>
        <row r="522">
          <cell r="AA522" t="b">
            <v>0</v>
          </cell>
          <cell r="AB522" t="b">
            <v>0</v>
          </cell>
          <cell r="AC522" t="b">
            <v>0</v>
          </cell>
          <cell r="AD522" t="b">
            <v>0</v>
          </cell>
          <cell r="AE522" t="b">
            <v>0</v>
          </cell>
          <cell r="AF522" t="str">
            <v/>
          </cell>
        </row>
        <row r="523">
          <cell r="AA523" t="b">
            <v>0</v>
          </cell>
          <cell r="AB523" t="b">
            <v>0</v>
          </cell>
          <cell r="AC523" t="b">
            <v>0</v>
          </cell>
          <cell r="AD523" t="b">
            <v>0</v>
          </cell>
          <cell r="AE523" t="b">
            <v>0</v>
          </cell>
          <cell r="AF523" t="str">
            <v/>
          </cell>
        </row>
        <row r="524">
          <cell r="AA524" t="b">
            <v>0</v>
          </cell>
          <cell r="AB524" t="b">
            <v>0</v>
          </cell>
          <cell r="AC524" t="b">
            <v>0</v>
          </cell>
          <cell r="AD524" t="b">
            <v>0</v>
          </cell>
          <cell r="AE524" t="b">
            <v>0</v>
          </cell>
          <cell r="AF524" t="str">
            <v/>
          </cell>
        </row>
        <row r="525">
          <cell r="AA525" t="b">
            <v>0</v>
          </cell>
          <cell r="AB525" t="b">
            <v>0</v>
          </cell>
          <cell r="AC525" t="b">
            <v>0</v>
          </cell>
          <cell r="AD525" t="b">
            <v>0</v>
          </cell>
          <cell r="AE525" t="b">
            <v>0</v>
          </cell>
          <cell r="AF525" t="str">
            <v/>
          </cell>
        </row>
        <row r="526">
          <cell r="AA526" t="b">
            <v>0</v>
          </cell>
          <cell r="AB526" t="b">
            <v>0</v>
          </cell>
          <cell r="AC526" t="b">
            <v>0</v>
          </cell>
          <cell r="AD526" t="b">
            <v>0</v>
          </cell>
          <cell r="AE526" t="b">
            <v>0</v>
          </cell>
          <cell r="AF526" t="str">
            <v/>
          </cell>
        </row>
        <row r="527">
          <cell r="AA527" t="b">
            <v>0</v>
          </cell>
          <cell r="AB527" t="b">
            <v>0</v>
          </cell>
          <cell r="AC527" t="b">
            <v>0</v>
          </cell>
          <cell r="AD527" t="b">
            <v>0</v>
          </cell>
          <cell r="AE527" t="b">
            <v>0</v>
          </cell>
          <cell r="AF527" t="str">
            <v/>
          </cell>
        </row>
        <row r="528">
          <cell r="AA528" t="b">
            <v>0</v>
          </cell>
          <cell r="AB528" t="b">
            <v>0</v>
          </cell>
          <cell r="AC528" t="b">
            <v>0</v>
          </cell>
          <cell r="AD528" t="b">
            <v>0</v>
          </cell>
          <cell r="AE528" t="b">
            <v>0</v>
          </cell>
          <cell r="AF528" t="str">
            <v/>
          </cell>
        </row>
        <row r="529">
          <cell r="AA529" t="b">
            <v>0</v>
          </cell>
          <cell r="AB529" t="b">
            <v>0</v>
          </cell>
          <cell r="AC529" t="b">
            <v>0</v>
          </cell>
          <cell r="AD529" t="b">
            <v>0</v>
          </cell>
          <cell r="AE529" t="b">
            <v>0</v>
          </cell>
          <cell r="AF529" t="str">
            <v/>
          </cell>
        </row>
        <row r="530">
          <cell r="AA530" t="b">
            <v>0</v>
          </cell>
          <cell r="AB530" t="b">
            <v>0</v>
          </cell>
          <cell r="AC530" t="b">
            <v>0</v>
          </cell>
          <cell r="AD530" t="b">
            <v>0</v>
          </cell>
          <cell r="AE530" t="b">
            <v>0</v>
          </cell>
          <cell r="AF530" t="str">
            <v/>
          </cell>
        </row>
        <row r="531">
          <cell r="AA531" t="b">
            <v>0</v>
          </cell>
          <cell r="AB531" t="b">
            <v>0</v>
          </cell>
          <cell r="AC531" t="b">
            <v>0</v>
          </cell>
          <cell r="AD531" t="b">
            <v>0</v>
          </cell>
          <cell r="AE531" t="b">
            <v>0</v>
          </cell>
          <cell r="AF531" t="str">
            <v/>
          </cell>
        </row>
        <row r="532">
          <cell r="AA532" t="b">
            <v>0</v>
          </cell>
          <cell r="AB532" t="b">
            <v>0</v>
          </cell>
          <cell r="AC532" t="b">
            <v>0</v>
          </cell>
          <cell r="AD532" t="b">
            <v>0</v>
          </cell>
          <cell r="AE532" t="b">
            <v>0</v>
          </cell>
          <cell r="AF532" t="str">
            <v/>
          </cell>
        </row>
        <row r="533">
          <cell r="AA533" t="b">
            <v>0</v>
          </cell>
          <cell r="AB533" t="b">
            <v>0</v>
          </cell>
          <cell r="AC533" t="b">
            <v>0</v>
          </cell>
          <cell r="AD533" t="b">
            <v>0</v>
          </cell>
          <cell r="AE533" t="b">
            <v>0</v>
          </cell>
          <cell r="AF533" t="str">
            <v/>
          </cell>
        </row>
        <row r="534">
          <cell r="AA534" t="b">
            <v>0</v>
          </cell>
          <cell r="AB534" t="b">
            <v>0</v>
          </cell>
          <cell r="AC534" t="b">
            <v>0</v>
          </cell>
          <cell r="AD534" t="b">
            <v>0</v>
          </cell>
          <cell r="AE534" t="b">
            <v>0</v>
          </cell>
          <cell r="AF534" t="str">
            <v/>
          </cell>
        </row>
        <row r="535">
          <cell r="AA535" t="b">
            <v>0</v>
          </cell>
          <cell r="AB535" t="b">
            <v>0</v>
          </cell>
          <cell r="AC535" t="b">
            <v>0</v>
          </cell>
          <cell r="AD535" t="b">
            <v>0</v>
          </cell>
          <cell r="AE535" t="b">
            <v>0</v>
          </cell>
          <cell r="AF535" t="str">
            <v/>
          </cell>
        </row>
        <row r="536">
          <cell r="AA536" t="b">
            <v>0</v>
          </cell>
          <cell r="AB536" t="b">
            <v>0</v>
          </cell>
          <cell r="AC536" t="b">
            <v>0</v>
          </cell>
          <cell r="AD536" t="b">
            <v>0</v>
          </cell>
          <cell r="AE536" t="b">
            <v>0</v>
          </cell>
          <cell r="AF536" t="str">
            <v/>
          </cell>
        </row>
        <row r="537">
          <cell r="AA537" t="b">
            <v>0</v>
          </cell>
          <cell r="AB537" t="b">
            <v>0</v>
          </cell>
          <cell r="AC537" t="b">
            <v>0</v>
          </cell>
          <cell r="AD537" t="b">
            <v>0</v>
          </cell>
          <cell r="AE537" t="b">
            <v>0</v>
          </cell>
          <cell r="AF537" t="str">
            <v/>
          </cell>
        </row>
        <row r="538">
          <cell r="AA538" t="b">
            <v>0</v>
          </cell>
          <cell r="AB538" t="b">
            <v>0</v>
          </cell>
          <cell r="AC538" t="b">
            <v>0</v>
          </cell>
          <cell r="AD538" t="b">
            <v>0</v>
          </cell>
          <cell r="AE538" t="b">
            <v>0</v>
          </cell>
          <cell r="AF538" t="str">
            <v/>
          </cell>
        </row>
        <row r="539">
          <cell r="AA539" t="b">
            <v>0</v>
          </cell>
          <cell r="AB539" t="b">
            <v>0</v>
          </cell>
          <cell r="AC539" t="b">
            <v>0</v>
          </cell>
          <cell r="AD539" t="b">
            <v>0</v>
          </cell>
          <cell r="AE539" t="b">
            <v>0</v>
          </cell>
          <cell r="AF539" t="str">
            <v/>
          </cell>
        </row>
        <row r="540">
          <cell r="AA540" t="b">
            <v>0</v>
          </cell>
          <cell r="AB540" t="b">
            <v>0</v>
          </cell>
          <cell r="AC540" t="b">
            <v>0</v>
          </cell>
          <cell r="AD540" t="b">
            <v>0</v>
          </cell>
          <cell r="AE540" t="b">
            <v>0</v>
          </cell>
          <cell r="AF540" t="str">
            <v/>
          </cell>
        </row>
        <row r="541">
          <cell r="AA541" t="b">
            <v>0</v>
          </cell>
          <cell r="AB541" t="b">
            <v>0</v>
          </cell>
          <cell r="AC541" t="b">
            <v>0</v>
          </cell>
          <cell r="AD541" t="b">
            <v>0</v>
          </cell>
          <cell r="AE541" t="b">
            <v>0</v>
          </cell>
          <cell r="AF541" t="str">
            <v/>
          </cell>
        </row>
        <row r="542">
          <cell r="AA542" t="b">
            <v>0</v>
          </cell>
          <cell r="AB542" t="b">
            <v>0</v>
          </cell>
          <cell r="AC542" t="b">
            <v>0</v>
          </cell>
          <cell r="AD542" t="b">
            <v>0</v>
          </cell>
          <cell r="AE542" t="b">
            <v>0</v>
          </cell>
          <cell r="AF542" t="str">
            <v/>
          </cell>
        </row>
        <row r="543">
          <cell r="AA543" t="b">
            <v>0</v>
          </cell>
          <cell r="AB543" t="b">
            <v>0</v>
          </cell>
          <cell r="AC543" t="b">
            <v>0</v>
          </cell>
          <cell r="AD543" t="b">
            <v>0</v>
          </cell>
          <cell r="AE543" t="b">
            <v>0</v>
          </cell>
          <cell r="AF543" t="str">
            <v/>
          </cell>
        </row>
        <row r="544">
          <cell r="AA544" t="b">
            <v>0</v>
          </cell>
          <cell r="AB544" t="b">
            <v>0</v>
          </cell>
          <cell r="AC544" t="b">
            <v>0</v>
          </cell>
          <cell r="AD544" t="b">
            <v>0</v>
          </cell>
          <cell r="AE544" t="b">
            <v>0</v>
          </cell>
          <cell r="AF544" t="str">
            <v/>
          </cell>
        </row>
        <row r="545">
          <cell r="AA545" t="b">
            <v>0</v>
          </cell>
          <cell r="AB545" t="b">
            <v>0</v>
          </cell>
          <cell r="AC545" t="b">
            <v>0</v>
          </cell>
          <cell r="AD545" t="b">
            <v>0</v>
          </cell>
          <cell r="AE545" t="b">
            <v>0</v>
          </cell>
          <cell r="AF545" t="str">
            <v/>
          </cell>
        </row>
        <row r="546">
          <cell r="AA546" t="b">
            <v>0</v>
          </cell>
          <cell r="AB546" t="b">
            <v>0</v>
          </cell>
          <cell r="AC546" t="b">
            <v>0</v>
          </cell>
          <cell r="AD546" t="b">
            <v>0</v>
          </cell>
          <cell r="AE546" t="b">
            <v>0</v>
          </cell>
          <cell r="AF546" t="str">
            <v/>
          </cell>
        </row>
        <row r="547">
          <cell r="AA547" t="b">
            <v>0</v>
          </cell>
          <cell r="AB547" t="b">
            <v>0</v>
          </cell>
          <cell r="AC547" t="b">
            <v>0</v>
          </cell>
          <cell r="AD547" t="b">
            <v>0</v>
          </cell>
          <cell r="AE547" t="b">
            <v>0</v>
          </cell>
          <cell r="AF547" t="str">
            <v/>
          </cell>
        </row>
        <row r="548">
          <cell r="AA548" t="b">
            <v>0</v>
          </cell>
          <cell r="AB548" t="b">
            <v>0</v>
          </cell>
          <cell r="AC548" t="b">
            <v>0</v>
          </cell>
          <cell r="AD548" t="b">
            <v>0</v>
          </cell>
          <cell r="AE548" t="b">
            <v>0</v>
          </cell>
          <cell r="AF548" t="str">
            <v/>
          </cell>
        </row>
        <row r="549">
          <cell r="AA549" t="b">
            <v>0</v>
          </cell>
          <cell r="AB549" t="b">
            <v>0</v>
          </cell>
          <cell r="AC549" t="b">
            <v>0</v>
          </cell>
          <cell r="AD549" t="b">
            <v>0</v>
          </cell>
          <cell r="AE549" t="b">
            <v>0</v>
          </cell>
          <cell r="AF549" t="str">
            <v/>
          </cell>
        </row>
        <row r="550">
          <cell r="AA550" t="b">
            <v>0</v>
          </cell>
          <cell r="AB550" t="b">
            <v>0</v>
          </cell>
          <cell r="AC550" t="b">
            <v>0</v>
          </cell>
          <cell r="AD550" t="b">
            <v>0</v>
          </cell>
          <cell r="AE550" t="b">
            <v>0</v>
          </cell>
          <cell r="AF550" t="str">
            <v/>
          </cell>
        </row>
        <row r="551">
          <cell r="AA551" t="b">
            <v>0</v>
          </cell>
          <cell r="AB551" t="b">
            <v>0</v>
          </cell>
          <cell r="AC551" t="b">
            <v>0</v>
          </cell>
          <cell r="AD551" t="b">
            <v>0</v>
          </cell>
          <cell r="AE551" t="b">
            <v>0</v>
          </cell>
          <cell r="AF551" t="str">
            <v/>
          </cell>
        </row>
        <row r="552">
          <cell r="AA552" t="b">
            <v>0</v>
          </cell>
          <cell r="AB552" t="b">
            <v>0</v>
          </cell>
          <cell r="AC552" t="b">
            <v>0</v>
          </cell>
          <cell r="AD552" t="b">
            <v>0</v>
          </cell>
          <cell r="AE552" t="b">
            <v>0</v>
          </cell>
          <cell r="AF552" t="str">
            <v/>
          </cell>
        </row>
        <row r="553">
          <cell r="AA553" t="b">
            <v>0</v>
          </cell>
          <cell r="AB553" t="b">
            <v>0</v>
          </cell>
          <cell r="AC553" t="b">
            <v>0</v>
          </cell>
          <cell r="AD553" t="b">
            <v>0</v>
          </cell>
          <cell r="AE553" t="b">
            <v>0</v>
          </cell>
          <cell r="AF553" t="str">
            <v/>
          </cell>
        </row>
        <row r="554">
          <cell r="AA554" t="b">
            <v>0</v>
          </cell>
          <cell r="AB554" t="b">
            <v>0</v>
          </cell>
          <cell r="AC554" t="b">
            <v>0</v>
          </cell>
          <cell r="AD554" t="b">
            <v>0</v>
          </cell>
          <cell r="AE554" t="b">
            <v>0</v>
          </cell>
          <cell r="AF554" t="str">
            <v/>
          </cell>
        </row>
        <row r="555">
          <cell r="AA555" t="b">
            <v>0</v>
          </cell>
          <cell r="AB555" t="b">
            <v>0</v>
          </cell>
          <cell r="AC555" t="b">
            <v>0</v>
          </cell>
          <cell r="AD555" t="b">
            <v>0</v>
          </cell>
          <cell r="AE555" t="b">
            <v>0</v>
          </cell>
          <cell r="AF555" t="str">
            <v/>
          </cell>
        </row>
        <row r="556">
          <cell r="AA556" t="b">
            <v>0</v>
          </cell>
          <cell r="AB556" t="b">
            <v>0</v>
          </cell>
          <cell r="AC556" t="b">
            <v>0</v>
          </cell>
          <cell r="AD556" t="b">
            <v>0</v>
          </cell>
          <cell r="AE556" t="b">
            <v>0</v>
          </cell>
          <cell r="AF556" t="str">
            <v/>
          </cell>
        </row>
        <row r="557">
          <cell r="AA557" t="b">
            <v>0</v>
          </cell>
          <cell r="AB557" t="b">
            <v>0</v>
          </cell>
          <cell r="AC557" t="b">
            <v>0</v>
          </cell>
          <cell r="AD557" t="b">
            <v>0</v>
          </cell>
          <cell r="AE557" t="b">
            <v>0</v>
          </cell>
          <cell r="AF557" t="str">
            <v/>
          </cell>
        </row>
        <row r="558">
          <cell r="AA558" t="b">
            <v>0</v>
          </cell>
          <cell r="AB558" t="b">
            <v>0</v>
          </cell>
          <cell r="AC558" t="b">
            <v>0</v>
          </cell>
          <cell r="AD558" t="b">
            <v>0</v>
          </cell>
          <cell r="AE558" t="b">
            <v>0</v>
          </cell>
          <cell r="AF558" t="str">
            <v/>
          </cell>
        </row>
        <row r="559">
          <cell r="AA559" t="b">
            <v>0</v>
          </cell>
          <cell r="AB559" t="b">
            <v>0</v>
          </cell>
          <cell r="AC559" t="b">
            <v>0</v>
          </cell>
          <cell r="AD559" t="b">
            <v>0</v>
          </cell>
          <cell r="AE559" t="b">
            <v>0</v>
          </cell>
          <cell r="AF559" t="str">
            <v/>
          </cell>
        </row>
        <row r="560">
          <cell r="AA560" t="b">
            <v>0</v>
          </cell>
          <cell r="AB560" t="b">
            <v>0</v>
          </cell>
          <cell r="AC560" t="b">
            <v>0</v>
          </cell>
          <cell r="AD560" t="b">
            <v>0</v>
          </cell>
          <cell r="AE560" t="b">
            <v>0</v>
          </cell>
          <cell r="AF560" t="str">
            <v/>
          </cell>
        </row>
        <row r="561">
          <cell r="AA561" t="b">
            <v>0</v>
          </cell>
          <cell r="AB561" t="b">
            <v>0</v>
          </cell>
          <cell r="AC561" t="b">
            <v>0</v>
          </cell>
          <cell r="AD561" t="b">
            <v>0</v>
          </cell>
          <cell r="AE561" t="b">
            <v>0</v>
          </cell>
          <cell r="AF561" t="str">
            <v/>
          </cell>
        </row>
        <row r="562">
          <cell r="AA562" t="b">
            <v>0</v>
          </cell>
          <cell r="AB562" t="b">
            <v>0</v>
          </cell>
          <cell r="AC562" t="b">
            <v>0</v>
          </cell>
          <cell r="AD562" t="b">
            <v>0</v>
          </cell>
          <cell r="AE562" t="b">
            <v>0</v>
          </cell>
          <cell r="AF562" t="str">
            <v/>
          </cell>
        </row>
        <row r="563">
          <cell r="AA563" t="b">
            <v>0</v>
          </cell>
          <cell r="AB563" t="b">
            <v>0</v>
          </cell>
          <cell r="AC563" t="b">
            <v>0</v>
          </cell>
          <cell r="AD563" t="b">
            <v>0</v>
          </cell>
          <cell r="AE563" t="b">
            <v>0</v>
          </cell>
          <cell r="AF563" t="str">
            <v/>
          </cell>
        </row>
        <row r="564">
          <cell r="AA564" t="b">
            <v>0</v>
          </cell>
          <cell r="AB564" t="b">
            <v>0</v>
          </cell>
          <cell r="AC564" t="b">
            <v>0</v>
          </cell>
          <cell r="AD564" t="b">
            <v>0</v>
          </cell>
          <cell r="AE564" t="b">
            <v>0</v>
          </cell>
          <cell r="AF564" t="str">
            <v/>
          </cell>
        </row>
        <row r="565">
          <cell r="AA565" t="b">
            <v>0</v>
          </cell>
          <cell r="AB565" t="b">
            <v>0</v>
          </cell>
          <cell r="AC565" t="b">
            <v>0</v>
          </cell>
          <cell r="AD565" t="b">
            <v>0</v>
          </cell>
          <cell r="AE565" t="b">
            <v>0</v>
          </cell>
          <cell r="AF565" t="str">
            <v/>
          </cell>
        </row>
        <row r="566">
          <cell r="AA566" t="b">
            <v>0</v>
          </cell>
          <cell r="AB566" t="b">
            <v>0</v>
          </cell>
          <cell r="AC566" t="b">
            <v>0</v>
          </cell>
          <cell r="AD566" t="b">
            <v>0</v>
          </cell>
          <cell r="AE566" t="b">
            <v>0</v>
          </cell>
          <cell r="AF566" t="str">
            <v/>
          </cell>
        </row>
        <row r="567">
          <cell r="AA567" t="b">
            <v>0</v>
          </cell>
          <cell r="AB567" t="b">
            <v>0</v>
          </cell>
          <cell r="AC567" t="b">
            <v>0</v>
          </cell>
          <cell r="AD567" t="b">
            <v>0</v>
          </cell>
          <cell r="AE567" t="b">
            <v>0</v>
          </cell>
          <cell r="AF567" t="str">
            <v/>
          </cell>
        </row>
        <row r="568">
          <cell r="AA568" t="b">
            <v>0</v>
          </cell>
          <cell r="AB568" t="b">
            <v>0</v>
          </cell>
          <cell r="AC568" t="b">
            <v>0</v>
          </cell>
          <cell r="AD568" t="b">
            <v>0</v>
          </cell>
          <cell r="AE568" t="b">
            <v>0</v>
          </cell>
          <cell r="AF568" t="str">
            <v/>
          </cell>
        </row>
        <row r="569">
          <cell r="AA569" t="b">
            <v>0</v>
          </cell>
          <cell r="AB569" t="b">
            <v>0</v>
          </cell>
          <cell r="AC569" t="b">
            <v>0</v>
          </cell>
          <cell r="AD569" t="b">
            <v>0</v>
          </cell>
          <cell r="AE569" t="b">
            <v>0</v>
          </cell>
          <cell r="AF569" t="str">
            <v/>
          </cell>
        </row>
        <row r="570">
          <cell r="AA570" t="b">
            <v>0</v>
          </cell>
          <cell r="AB570" t="b">
            <v>0</v>
          </cell>
          <cell r="AC570" t="b">
            <v>0</v>
          </cell>
          <cell r="AD570" t="b">
            <v>0</v>
          </cell>
          <cell r="AE570" t="b">
            <v>0</v>
          </cell>
          <cell r="AF570" t="str">
            <v/>
          </cell>
        </row>
        <row r="571">
          <cell r="AA571" t="b">
            <v>0</v>
          </cell>
          <cell r="AB571" t="b">
            <v>0</v>
          </cell>
          <cell r="AC571" t="b">
            <v>0</v>
          </cell>
          <cell r="AD571" t="b">
            <v>0</v>
          </cell>
          <cell r="AE571" t="b">
            <v>0</v>
          </cell>
          <cell r="AF571" t="str">
            <v/>
          </cell>
        </row>
        <row r="572">
          <cell r="AA572" t="b">
            <v>0</v>
          </cell>
          <cell r="AB572" t="b">
            <v>0</v>
          </cell>
          <cell r="AC572" t="b">
            <v>0</v>
          </cell>
          <cell r="AD572" t="b">
            <v>0</v>
          </cell>
          <cell r="AE572" t="b">
            <v>0</v>
          </cell>
          <cell r="AF572" t="str">
            <v/>
          </cell>
        </row>
        <row r="573">
          <cell r="AA573" t="b">
            <v>0</v>
          </cell>
          <cell r="AB573" t="b">
            <v>0</v>
          </cell>
          <cell r="AC573" t="b">
            <v>0</v>
          </cell>
          <cell r="AD573" t="b">
            <v>0</v>
          </cell>
          <cell r="AE573" t="b">
            <v>0</v>
          </cell>
          <cell r="AF573" t="str">
            <v/>
          </cell>
        </row>
        <row r="574">
          <cell r="AA574" t="b">
            <v>0</v>
          </cell>
          <cell r="AB574" t="b">
            <v>0</v>
          </cell>
          <cell r="AC574" t="b">
            <v>0</v>
          </cell>
          <cell r="AD574" t="b">
            <v>0</v>
          </cell>
          <cell r="AE574" t="b">
            <v>0</v>
          </cell>
          <cell r="AF574" t="str">
            <v/>
          </cell>
        </row>
        <row r="575">
          <cell r="AA575" t="b">
            <v>0</v>
          </cell>
          <cell r="AB575" t="b">
            <v>0</v>
          </cell>
          <cell r="AC575" t="b">
            <v>0</v>
          </cell>
          <cell r="AD575" t="b">
            <v>0</v>
          </cell>
          <cell r="AE575" t="b">
            <v>0</v>
          </cell>
          <cell r="AF575" t="str">
            <v/>
          </cell>
        </row>
        <row r="576">
          <cell r="AA576" t="b">
            <v>0</v>
          </cell>
          <cell r="AB576" t="b">
            <v>0</v>
          </cell>
          <cell r="AC576" t="b">
            <v>0</v>
          </cell>
          <cell r="AD576" t="b">
            <v>0</v>
          </cell>
          <cell r="AE576" t="b">
            <v>0</v>
          </cell>
          <cell r="AF576" t="str">
            <v/>
          </cell>
        </row>
        <row r="577">
          <cell r="AA577" t="b">
            <v>0</v>
          </cell>
          <cell r="AB577" t="b">
            <v>0</v>
          </cell>
          <cell r="AC577" t="b">
            <v>0</v>
          </cell>
          <cell r="AD577" t="b">
            <v>0</v>
          </cell>
          <cell r="AE577" t="b">
            <v>0</v>
          </cell>
          <cell r="AF577" t="str">
            <v/>
          </cell>
        </row>
        <row r="578">
          <cell r="AA578" t="b">
            <v>0</v>
          </cell>
          <cell r="AB578" t="b">
            <v>0</v>
          </cell>
          <cell r="AC578" t="b">
            <v>0</v>
          </cell>
          <cell r="AD578" t="b">
            <v>0</v>
          </cell>
          <cell r="AE578" t="b">
            <v>0</v>
          </cell>
          <cell r="AF578" t="str">
            <v/>
          </cell>
        </row>
        <row r="579">
          <cell r="AA579" t="b">
            <v>0</v>
          </cell>
          <cell r="AB579" t="b">
            <v>0</v>
          </cell>
          <cell r="AC579" t="b">
            <v>0</v>
          </cell>
          <cell r="AD579" t="b">
            <v>0</v>
          </cell>
          <cell r="AE579" t="b">
            <v>0</v>
          </cell>
          <cell r="AF579" t="str">
            <v/>
          </cell>
        </row>
        <row r="580">
          <cell r="AA580" t="b">
            <v>0</v>
          </cell>
          <cell r="AB580" t="b">
            <v>0</v>
          </cell>
          <cell r="AC580" t="b">
            <v>0</v>
          </cell>
          <cell r="AD580" t="b">
            <v>0</v>
          </cell>
          <cell r="AE580" t="b">
            <v>0</v>
          </cell>
          <cell r="AF580" t="str">
            <v/>
          </cell>
        </row>
        <row r="581">
          <cell r="AA581" t="b">
            <v>0</v>
          </cell>
          <cell r="AB581" t="b">
            <v>0</v>
          </cell>
          <cell r="AC581" t="b">
            <v>0</v>
          </cell>
          <cell r="AD581" t="b">
            <v>0</v>
          </cell>
          <cell r="AE581" t="b">
            <v>0</v>
          </cell>
          <cell r="AF581" t="str">
            <v/>
          </cell>
        </row>
        <row r="582">
          <cell r="AA582" t="b">
            <v>0</v>
          </cell>
          <cell r="AB582" t="b">
            <v>0</v>
          </cell>
          <cell r="AC582" t="b">
            <v>0</v>
          </cell>
          <cell r="AD582" t="b">
            <v>0</v>
          </cell>
          <cell r="AE582" t="b">
            <v>0</v>
          </cell>
          <cell r="AF582" t="str">
            <v/>
          </cell>
        </row>
        <row r="583">
          <cell r="AA583" t="b">
            <v>0</v>
          </cell>
          <cell r="AB583" t="b">
            <v>0</v>
          </cell>
          <cell r="AC583" t="b">
            <v>0</v>
          </cell>
          <cell r="AD583" t="b">
            <v>0</v>
          </cell>
          <cell r="AE583" t="b">
            <v>0</v>
          </cell>
          <cell r="AF583" t="str">
            <v/>
          </cell>
        </row>
        <row r="584">
          <cell r="AA584" t="b">
            <v>0</v>
          </cell>
          <cell r="AB584" t="b">
            <v>0</v>
          </cell>
          <cell r="AC584" t="b">
            <v>0</v>
          </cell>
          <cell r="AD584" t="b">
            <v>0</v>
          </cell>
          <cell r="AE584" t="b">
            <v>0</v>
          </cell>
          <cell r="AF584" t="str">
            <v/>
          </cell>
        </row>
        <row r="585">
          <cell r="AA585" t="b">
            <v>0</v>
          </cell>
          <cell r="AB585" t="b">
            <v>0</v>
          </cell>
          <cell r="AC585" t="b">
            <v>0</v>
          </cell>
          <cell r="AD585" t="b">
            <v>0</v>
          </cell>
          <cell r="AE585" t="b">
            <v>0</v>
          </cell>
          <cell r="AF585" t="str">
            <v/>
          </cell>
        </row>
        <row r="586">
          <cell r="AA586" t="b">
            <v>0</v>
          </cell>
          <cell r="AB586" t="b">
            <v>0</v>
          </cell>
          <cell r="AC586" t="b">
            <v>0</v>
          </cell>
          <cell r="AD586" t="b">
            <v>0</v>
          </cell>
          <cell r="AE586" t="b">
            <v>0</v>
          </cell>
          <cell r="AF586" t="str">
            <v/>
          </cell>
        </row>
        <row r="587">
          <cell r="AA587" t="b">
            <v>0</v>
          </cell>
          <cell r="AB587" t="b">
            <v>0</v>
          </cell>
          <cell r="AC587" t="b">
            <v>0</v>
          </cell>
          <cell r="AD587" t="b">
            <v>0</v>
          </cell>
          <cell r="AE587" t="b">
            <v>0</v>
          </cell>
          <cell r="AF587" t="str">
            <v/>
          </cell>
        </row>
        <row r="588">
          <cell r="AA588" t="b">
            <v>0</v>
          </cell>
          <cell r="AB588" t="b">
            <v>0</v>
          </cell>
          <cell r="AC588" t="b">
            <v>0</v>
          </cell>
          <cell r="AD588" t="b">
            <v>0</v>
          </cell>
          <cell r="AE588" t="b">
            <v>0</v>
          </cell>
          <cell r="AF588" t="str">
            <v/>
          </cell>
        </row>
        <row r="589">
          <cell r="AA589" t="b">
            <v>0</v>
          </cell>
          <cell r="AB589" t="b">
            <v>0</v>
          </cell>
          <cell r="AC589" t="b">
            <v>0</v>
          </cell>
          <cell r="AD589" t="b">
            <v>0</v>
          </cell>
          <cell r="AE589" t="b">
            <v>0</v>
          </cell>
          <cell r="AF589" t="str">
            <v/>
          </cell>
        </row>
        <row r="590">
          <cell r="AA590" t="b">
            <v>0</v>
          </cell>
          <cell r="AB590" t="b">
            <v>0</v>
          </cell>
          <cell r="AC590" t="b">
            <v>0</v>
          </cell>
          <cell r="AD590" t="b">
            <v>0</v>
          </cell>
          <cell r="AE590" t="b">
            <v>0</v>
          </cell>
          <cell r="AF590" t="str">
            <v/>
          </cell>
        </row>
        <row r="591">
          <cell r="AA591" t="b">
            <v>0</v>
          </cell>
          <cell r="AB591" t="b">
            <v>0</v>
          </cell>
          <cell r="AC591" t="b">
            <v>0</v>
          </cell>
          <cell r="AD591" t="b">
            <v>0</v>
          </cell>
          <cell r="AE591" t="b">
            <v>0</v>
          </cell>
          <cell r="AF591" t="str">
            <v/>
          </cell>
        </row>
        <row r="592">
          <cell r="AA592" t="b">
            <v>0</v>
          </cell>
          <cell r="AB592" t="b">
            <v>0</v>
          </cell>
          <cell r="AC592" t="b">
            <v>0</v>
          </cell>
          <cell r="AD592" t="b">
            <v>0</v>
          </cell>
          <cell r="AE592" t="b">
            <v>0</v>
          </cell>
          <cell r="AF592" t="str">
            <v/>
          </cell>
        </row>
        <row r="593">
          <cell r="AA593" t="b">
            <v>0</v>
          </cell>
          <cell r="AB593" t="b">
            <v>0</v>
          </cell>
          <cell r="AC593" t="b">
            <v>0</v>
          </cell>
          <cell r="AD593" t="b">
            <v>0</v>
          </cell>
          <cell r="AE593" t="b">
            <v>0</v>
          </cell>
          <cell r="AF593" t="str">
            <v/>
          </cell>
        </row>
        <row r="594">
          <cell r="AA594" t="b">
            <v>0</v>
          </cell>
          <cell r="AB594" t="b">
            <v>0</v>
          </cell>
          <cell r="AC594" t="b">
            <v>0</v>
          </cell>
          <cell r="AD594" t="b">
            <v>0</v>
          </cell>
          <cell r="AE594" t="b">
            <v>0</v>
          </cell>
          <cell r="AF594" t="str">
            <v/>
          </cell>
        </row>
        <row r="595">
          <cell r="AA595" t="b">
            <v>0</v>
          </cell>
          <cell r="AB595" t="b">
            <v>0</v>
          </cell>
          <cell r="AC595" t="b">
            <v>0</v>
          </cell>
          <cell r="AD595" t="b">
            <v>0</v>
          </cell>
          <cell r="AE595" t="b">
            <v>0</v>
          </cell>
          <cell r="AF595" t="str">
            <v/>
          </cell>
        </row>
        <row r="596">
          <cell r="AA596" t="b">
            <v>0</v>
          </cell>
          <cell r="AB596" t="b">
            <v>0</v>
          </cell>
          <cell r="AC596" t="b">
            <v>0</v>
          </cell>
          <cell r="AD596" t="b">
            <v>0</v>
          </cell>
          <cell r="AE596" t="b">
            <v>0</v>
          </cell>
          <cell r="AF596" t="str">
            <v/>
          </cell>
        </row>
        <row r="597">
          <cell r="AA597" t="b">
            <v>0</v>
          </cell>
          <cell r="AB597" t="b">
            <v>0</v>
          </cell>
          <cell r="AC597" t="b">
            <v>0</v>
          </cell>
          <cell r="AD597" t="b">
            <v>0</v>
          </cell>
          <cell r="AE597" t="b">
            <v>0</v>
          </cell>
          <cell r="AF597" t="str">
            <v/>
          </cell>
        </row>
        <row r="598">
          <cell r="AA598" t="b">
            <v>0</v>
          </cell>
          <cell r="AB598" t="b">
            <v>0</v>
          </cell>
          <cell r="AC598" t="b">
            <v>0</v>
          </cell>
          <cell r="AD598" t="b">
            <v>0</v>
          </cell>
          <cell r="AE598" t="b">
            <v>0</v>
          </cell>
          <cell r="AF598" t="str">
            <v/>
          </cell>
        </row>
        <row r="599">
          <cell r="AA599" t="b">
            <v>0</v>
          </cell>
          <cell r="AB599" t="b">
            <v>0</v>
          </cell>
          <cell r="AC599" t="b">
            <v>0</v>
          </cell>
          <cell r="AD599" t="b">
            <v>0</v>
          </cell>
          <cell r="AE599" t="b">
            <v>0</v>
          </cell>
          <cell r="AF599" t="str">
            <v/>
          </cell>
        </row>
        <row r="600">
          <cell r="AA600" t="b">
            <v>0</v>
          </cell>
          <cell r="AB600" t="b">
            <v>0</v>
          </cell>
          <cell r="AC600" t="b">
            <v>0</v>
          </cell>
          <cell r="AD600" t="b">
            <v>0</v>
          </cell>
          <cell r="AE600" t="b">
            <v>0</v>
          </cell>
          <cell r="AF600" t="str">
            <v/>
          </cell>
        </row>
        <row r="601">
          <cell r="AA601" t="b">
            <v>0</v>
          </cell>
          <cell r="AB601" t="b">
            <v>0</v>
          </cell>
          <cell r="AC601" t="b">
            <v>0</v>
          </cell>
          <cell r="AD601" t="b">
            <v>0</v>
          </cell>
          <cell r="AE601" t="b">
            <v>0</v>
          </cell>
          <cell r="AF601" t="str">
            <v/>
          </cell>
        </row>
        <row r="602">
          <cell r="AA602" t="b">
            <v>0</v>
          </cell>
          <cell r="AB602" t="b">
            <v>0</v>
          </cell>
          <cell r="AC602" t="b">
            <v>0</v>
          </cell>
          <cell r="AD602" t="b">
            <v>0</v>
          </cell>
          <cell r="AE602" t="b">
            <v>0</v>
          </cell>
          <cell r="AF602" t="str">
            <v/>
          </cell>
        </row>
        <row r="603">
          <cell r="AA603" t="b">
            <v>0</v>
          </cell>
          <cell r="AB603" t="b">
            <v>0</v>
          </cell>
          <cell r="AC603" t="b">
            <v>0</v>
          </cell>
          <cell r="AD603" t="b">
            <v>0</v>
          </cell>
          <cell r="AE603" t="b">
            <v>0</v>
          </cell>
          <cell r="AF603" t="str">
            <v/>
          </cell>
        </row>
        <row r="604">
          <cell r="AA604" t="b">
            <v>0</v>
          </cell>
          <cell r="AB604" t="b">
            <v>0</v>
          </cell>
          <cell r="AC604" t="b">
            <v>0</v>
          </cell>
          <cell r="AD604" t="b">
            <v>0</v>
          </cell>
          <cell r="AE604" t="b">
            <v>0</v>
          </cell>
          <cell r="AF604" t="str">
            <v/>
          </cell>
        </row>
        <row r="605">
          <cell r="AA605" t="b">
            <v>0</v>
          </cell>
          <cell r="AB605" t="b">
            <v>0</v>
          </cell>
          <cell r="AC605" t="b">
            <v>0</v>
          </cell>
          <cell r="AD605" t="b">
            <v>0</v>
          </cell>
          <cell r="AE605" t="b">
            <v>0</v>
          </cell>
          <cell r="AF605" t="str">
            <v/>
          </cell>
        </row>
        <row r="606">
          <cell r="AA606" t="b">
            <v>0</v>
          </cell>
          <cell r="AB606" t="b">
            <v>0</v>
          </cell>
          <cell r="AC606" t="b">
            <v>0</v>
          </cell>
          <cell r="AD606" t="b">
            <v>0</v>
          </cell>
          <cell r="AE606" t="b">
            <v>0</v>
          </cell>
          <cell r="AF606" t="str">
            <v/>
          </cell>
        </row>
        <row r="607">
          <cell r="AA607" t="b">
            <v>0</v>
          </cell>
          <cell r="AB607" t="b">
            <v>0</v>
          </cell>
          <cell r="AC607" t="b">
            <v>0</v>
          </cell>
          <cell r="AD607" t="b">
            <v>0</v>
          </cell>
          <cell r="AE607" t="b">
            <v>0</v>
          </cell>
          <cell r="AF607" t="str">
            <v/>
          </cell>
        </row>
        <row r="608">
          <cell r="AA608" t="b">
            <v>0</v>
          </cell>
          <cell r="AB608" t="b">
            <v>0</v>
          </cell>
          <cell r="AC608" t="b">
            <v>0</v>
          </cell>
          <cell r="AD608" t="b">
            <v>0</v>
          </cell>
          <cell r="AE608" t="b">
            <v>0</v>
          </cell>
          <cell r="AF608" t="str">
            <v/>
          </cell>
        </row>
        <row r="609">
          <cell r="AA609" t="b">
            <v>0</v>
          </cell>
          <cell r="AB609" t="b">
            <v>0</v>
          </cell>
          <cell r="AC609" t="b">
            <v>0</v>
          </cell>
          <cell r="AD609" t="b">
            <v>0</v>
          </cell>
          <cell r="AE609" t="b">
            <v>0</v>
          </cell>
          <cell r="AF609" t="str">
            <v/>
          </cell>
        </row>
        <row r="610">
          <cell r="AA610" t="b">
            <v>0</v>
          </cell>
          <cell r="AB610" t="b">
            <v>0</v>
          </cell>
          <cell r="AC610" t="b">
            <v>0</v>
          </cell>
          <cell r="AD610" t="b">
            <v>0</v>
          </cell>
          <cell r="AE610" t="b">
            <v>0</v>
          </cell>
          <cell r="AF610" t="str">
            <v/>
          </cell>
        </row>
        <row r="611">
          <cell r="AA611" t="b">
            <v>0</v>
          </cell>
          <cell r="AB611" t="b">
            <v>0</v>
          </cell>
          <cell r="AC611" t="b">
            <v>0</v>
          </cell>
          <cell r="AD611" t="b">
            <v>0</v>
          </cell>
          <cell r="AE611" t="b">
            <v>0</v>
          </cell>
          <cell r="AF611" t="str">
            <v/>
          </cell>
        </row>
        <row r="612">
          <cell r="AA612" t="b">
            <v>0</v>
          </cell>
          <cell r="AB612" t="b">
            <v>0</v>
          </cell>
          <cell r="AC612" t="b">
            <v>0</v>
          </cell>
          <cell r="AD612" t="b">
            <v>0</v>
          </cell>
          <cell r="AE612" t="b">
            <v>0</v>
          </cell>
          <cell r="AF612" t="str">
            <v/>
          </cell>
        </row>
        <row r="613">
          <cell r="AA613" t="b">
            <v>0</v>
          </cell>
          <cell r="AB613" t="b">
            <v>0</v>
          </cell>
          <cell r="AC613" t="b">
            <v>0</v>
          </cell>
          <cell r="AD613" t="b">
            <v>0</v>
          </cell>
          <cell r="AE613" t="b">
            <v>0</v>
          </cell>
          <cell r="AF613" t="str">
            <v/>
          </cell>
        </row>
        <row r="614">
          <cell r="AA614" t="b">
            <v>0</v>
          </cell>
          <cell r="AB614" t="b">
            <v>0</v>
          </cell>
          <cell r="AC614" t="b">
            <v>0</v>
          </cell>
          <cell r="AD614" t="b">
            <v>0</v>
          </cell>
          <cell r="AE614" t="b">
            <v>0</v>
          </cell>
          <cell r="AF614" t="str">
            <v/>
          </cell>
        </row>
        <row r="615">
          <cell r="AA615" t="b">
            <v>0</v>
          </cell>
          <cell r="AB615" t="b">
            <v>0</v>
          </cell>
          <cell r="AC615" t="b">
            <v>0</v>
          </cell>
          <cell r="AD615" t="b">
            <v>0</v>
          </cell>
          <cell r="AE615" t="b">
            <v>0</v>
          </cell>
          <cell r="AF615" t="str">
            <v/>
          </cell>
        </row>
        <row r="616">
          <cell r="AA616" t="b">
            <v>0</v>
          </cell>
          <cell r="AB616" t="b">
            <v>0</v>
          </cell>
          <cell r="AC616" t="b">
            <v>0</v>
          </cell>
          <cell r="AD616" t="b">
            <v>0</v>
          </cell>
          <cell r="AE616" t="b">
            <v>0</v>
          </cell>
          <cell r="AF616" t="str">
            <v/>
          </cell>
        </row>
        <row r="617">
          <cell r="AA617" t="b">
            <v>0</v>
          </cell>
          <cell r="AB617" t="b">
            <v>0</v>
          </cell>
          <cell r="AC617" t="b">
            <v>0</v>
          </cell>
          <cell r="AD617" t="b">
            <v>0</v>
          </cell>
          <cell r="AE617" t="b">
            <v>0</v>
          </cell>
          <cell r="AF617" t="str">
            <v/>
          </cell>
        </row>
        <row r="618">
          <cell r="AA618" t="b">
            <v>0</v>
          </cell>
          <cell r="AB618" t="b">
            <v>0</v>
          </cell>
          <cell r="AC618" t="b">
            <v>0</v>
          </cell>
          <cell r="AD618" t="b">
            <v>0</v>
          </cell>
          <cell r="AE618" t="b">
            <v>0</v>
          </cell>
          <cell r="AF618" t="str">
            <v/>
          </cell>
        </row>
        <row r="619">
          <cell r="AA619" t="b">
            <v>0</v>
          </cell>
          <cell r="AB619" t="b">
            <v>0</v>
          </cell>
          <cell r="AC619" t="b">
            <v>0</v>
          </cell>
          <cell r="AD619" t="b">
            <v>0</v>
          </cell>
          <cell r="AE619" t="b">
            <v>0</v>
          </cell>
          <cell r="AF619" t="str">
            <v/>
          </cell>
        </row>
        <row r="620">
          <cell r="AA620" t="b">
            <v>0</v>
          </cell>
          <cell r="AB620" t="b">
            <v>0</v>
          </cell>
          <cell r="AC620" t="b">
            <v>0</v>
          </cell>
          <cell r="AD620" t="b">
            <v>0</v>
          </cell>
          <cell r="AE620" t="b">
            <v>0</v>
          </cell>
          <cell r="AF620" t="str">
            <v/>
          </cell>
        </row>
        <row r="621">
          <cell r="AA621" t="b">
            <v>0</v>
          </cell>
          <cell r="AB621" t="b">
            <v>0</v>
          </cell>
          <cell r="AC621" t="b">
            <v>0</v>
          </cell>
          <cell r="AD621" t="b">
            <v>0</v>
          </cell>
          <cell r="AE621" t="b">
            <v>0</v>
          </cell>
          <cell r="AF621" t="str">
            <v/>
          </cell>
        </row>
        <row r="622">
          <cell r="AA622" t="b">
            <v>0</v>
          </cell>
          <cell r="AB622" t="b">
            <v>0</v>
          </cell>
          <cell r="AC622" t="b">
            <v>0</v>
          </cell>
          <cell r="AD622" t="b">
            <v>0</v>
          </cell>
          <cell r="AE622" t="b">
            <v>0</v>
          </cell>
          <cell r="AF622" t="str">
            <v/>
          </cell>
        </row>
        <row r="623">
          <cell r="AA623" t="b">
            <v>0</v>
          </cell>
          <cell r="AB623" t="b">
            <v>0</v>
          </cell>
          <cell r="AC623" t="b">
            <v>0</v>
          </cell>
          <cell r="AD623" t="b">
            <v>0</v>
          </cell>
          <cell r="AE623" t="b">
            <v>0</v>
          </cell>
          <cell r="AF623" t="str">
            <v/>
          </cell>
        </row>
        <row r="624">
          <cell r="AA624" t="b">
            <v>0</v>
          </cell>
          <cell r="AB624" t="b">
            <v>0</v>
          </cell>
          <cell r="AC624" t="b">
            <v>0</v>
          </cell>
          <cell r="AD624" t="b">
            <v>0</v>
          </cell>
          <cell r="AE624" t="b">
            <v>0</v>
          </cell>
          <cell r="AF624" t="str">
            <v/>
          </cell>
        </row>
        <row r="625">
          <cell r="AA625" t="b">
            <v>0</v>
          </cell>
          <cell r="AB625" t="b">
            <v>0</v>
          </cell>
          <cell r="AC625" t="b">
            <v>0</v>
          </cell>
          <cell r="AD625" t="b">
            <v>0</v>
          </cell>
          <cell r="AE625" t="b">
            <v>0</v>
          </cell>
          <cell r="AF625" t="str">
            <v/>
          </cell>
        </row>
        <row r="626">
          <cell r="AA626" t="b">
            <v>0</v>
          </cell>
          <cell r="AB626" t="b">
            <v>0</v>
          </cell>
          <cell r="AC626" t="b">
            <v>0</v>
          </cell>
          <cell r="AD626" t="b">
            <v>0</v>
          </cell>
          <cell r="AE626" t="b">
            <v>0</v>
          </cell>
          <cell r="AF626" t="str">
            <v/>
          </cell>
        </row>
        <row r="627">
          <cell r="AA627" t="b">
            <v>0</v>
          </cell>
          <cell r="AB627" t="b">
            <v>0</v>
          </cell>
          <cell r="AC627" t="b">
            <v>0</v>
          </cell>
          <cell r="AD627" t="b">
            <v>0</v>
          </cell>
          <cell r="AE627" t="b">
            <v>0</v>
          </cell>
          <cell r="AF627" t="str">
            <v/>
          </cell>
        </row>
        <row r="628">
          <cell r="AA628" t="b">
            <v>0</v>
          </cell>
          <cell r="AB628" t="b">
            <v>0</v>
          </cell>
          <cell r="AC628" t="b">
            <v>0</v>
          </cell>
          <cell r="AD628" t="b">
            <v>0</v>
          </cell>
          <cell r="AE628" t="b">
            <v>0</v>
          </cell>
          <cell r="AF628" t="str">
            <v/>
          </cell>
        </row>
        <row r="629">
          <cell r="AA629" t="b">
            <v>0</v>
          </cell>
          <cell r="AB629" t="b">
            <v>0</v>
          </cell>
          <cell r="AC629" t="b">
            <v>0</v>
          </cell>
          <cell r="AD629" t="b">
            <v>0</v>
          </cell>
          <cell r="AE629" t="b">
            <v>0</v>
          </cell>
          <cell r="AF629" t="str">
            <v/>
          </cell>
        </row>
        <row r="630">
          <cell r="AA630" t="b">
            <v>0</v>
          </cell>
          <cell r="AB630" t="b">
            <v>0</v>
          </cell>
          <cell r="AC630" t="b">
            <v>0</v>
          </cell>
          <cell r="AD630" t="b">
            <v>0</v>
          </cell>
          <cell r="AE630" t="b">
            <v>0</v>
          </cell>
          <cell r="AF630" t="str">
            <v/>
          </cell>
        </row>
        <row r="631">
          <cell r="AA631" t="b">
            <v>0</v>
          </cell>
          <cell r="AB631" t="b">
            <v>0</v>
          </cell>
          <cell r="AC631" t="b">
            <v>0</v>
          </cell>
          <cell r="AD631" t="b">
            <v>0</v>
          </cell>
          <cell r="AE631" t="b">
            <v>0</v>
          </cell>
          <cell r="AF631" t="str">
            <v/>
          </cell>
        </row>
        <row r="632">
          <cell r="AA632" t="b">
            <v>0</v>
          </cell>
          <cell r="AB632" t="b">
            <v>0</v>
          </cell>
          <cell r="AC632" t="b">
            <v>0</v>
          </cell>
          <cell r="AD632" t="b">
            <v>0</v>
          </cell>
          <cell r="AE632" t="b">
            <v>0</v>
          </cell>
          <cell r="AF632" t="str">
            <v/>
          </cell>
        </row>
        <row r="633">
          <cell r="AA633" t="b">
            <v>0</v>
          </cell>
          <cell r="AB633" t="b">
            <v>0</v>
          </cell>
          <cell r="AC633" t="b">
            <v>0</v>
          </cell>
          <cell r="AD633" t="b">
            <v>0</v>
          </cell>
          <cell r="AE633" t="b">
            <v>0</v>
          </cell>
          <cell r="AF633" t="str">
            <v/>
          </cell>
        </row>
        <row r="634">
          <cell r="AA634" t="b">
            <v>0</v>
          </cell>
          <cell r="AB634" t="b">
            <v>0</v>
          </cell>
          <cell r="AC634" t="b">
            <v>0</v>
          </cell>
          <cell r="AD634" t="b">
            <v>0</v>
          </cell>
          <cell r="AE634" t="b">
            <v>0</v>
          </cell>
          <cell r="AF634" t="str">
            <v/>
          </cell>
        </row>
        <row r="635">
          <cell r="AA635" t="b">
            <v>0</v>
          </cell>
          <cell r="AB635" t="b">
            <v>0</v>
          </cell>
          <cell r="AC635" t="b">
            <v>0</v>
          </cell>
          <cell r="AD635" t="b">
            <v>0</v>
          </cell>
          <cell r="AE635" t="b">
            <v>0</v>
          </cell>
          <cell r="AF635" t="str">
            <v/>
          </cell>
        </row>
        <row r="636">
          <cell r="AA636" t="b">
            <v>0</v>
          </cell>
          <cell r="AB636" t="b">
            <v>0</v>
          </cell>
          <cell r="AC636" t="b">
            <v>0</v>
          </cell>
          <cell r="AD636" t="b">
            <v>0</v>
          </cell>
          <cell r="AE636" t="b">
            <v>0</v>
          </cell>
          <cell r="AF636" t="str">
            <v/>
          </cell>
        </row>
        <row r="637">
          <cell r="AA637" t="b">
            <v>0</v>
          </cell>
          <cell r="AB637" t="b">
            <v>0</v>
          </cell>
          <cell r="AC637" t="b">
            <v>0</v>
          </cell>
          <cell r="AD637" t="b">
            <v>0</v>
          </cell>
          <cell r="AE637" t="b">
            <v>0</v>
          </cell>
          <cell r="AF637" t="str">
            <v/>
          </cell>
        </row>
        <row r="638">
          <cell r="AA638" t="b">
            <v>0</v>
          </cell>
          <cell r="AB638" t="b">
            <v>0</v>
          </cell>
          <cell r="AC638" t="b">
            <v>0</v>
          </cell>
          <cell r="AD638" t="b">
            <v>0</v>
          </cell>
          <cell r="AE638" t="b">
            <v>0</v>
          </cell>
          <cell r="AF638" t="str">
            <v/>
          </cell>
        </row>
        <row r="639">
          <cell r="AA639" t="b">
            <v>0</v>
          </cell>
          <cell r="AB639" t="b">
            <v>0</v>
          </cell>
          <cell r="AC639" t="b">
            <v>0</v>
          </cell>
          <cell r="AD639" t="b">
            <v>0</v>
          </cell>
          <cell r="AE639" t="b">
            <v>0</v>
          </cell>
          <cell r="AF639" t="str">
            <v/>
          </cell>
        </row>
        <row r="640">
          <cell r="AA640" t="b">
            <v>0</v>
          </cell>
          <cell r="AB640" t="b">
            <v>0</v>
          </cell>
          <cell r="AC640" t="b">
            <v>0</v>
          </cell>
          <cell r="AD640" t="b">
            <v>0</v>
          </cell>
          <cell r="AE640" t="b">
            <v>0</v>
          </cell>
          <cell r="AF640" t="str">
            <v/>
          </cell>
        </row>
        <row r="641">
          <cell r="AA641" t="b">
            <v>0</v>
          </cell>
          <cell r="AB641" t="b">
            <v>0</v>
          </cell>
          <cell r="AC641" t="b">
            <v>0</v>
          </cell>
          <cell r="AD641" t="b">
            <v>0</v>
          </cell>
          <cell r="AE641" t="b">
            <v>0</v>
          </cell>
          <cell r="AF641" t="str">
            <v/>
          </cell>
        </row>
        <row r="642">
          <cell r="AA642" t="b">
            <v>0</v>
          </cell>
          <cell r="AB642" t="b">
            <v>0</v>
          </cell>
          <cell r="AC642" t="b">
            <v>0</v>
          </cell>
          <cell r="AD642" t="b">
            <v>0</v>
          </cell>
          <cell r="AE642" t="b">
            <v>0</v>
          </cell>
          <cell r="AF642" t="str">
            <v/>
          </cell>
        </row>
        <row r="643">
          <cell r="AA643" t="b">
            <v>0</v>
          </cell>
          <cell r="AB643" t="b">
            <v>0</v>
          </cell>
          <cell r="AC643" t="b">
            <v>0</v>
          </cell>
          <cell r="AD643" t="b">
            <v>0</v>
          </cell>
          <cell r="AE643" t="b">
            <v>0</v>
          </cell>
          <cell r="AF643" t="str">
            <v/>
          </cell>
        </row>
        <row r="644">
          <cell r="AA644" t="b">
            <v>0</v>
          </cell>
          <cell r="AB644" t="b">
            <v>0</v>
          </cell>
          <cell r="AC644" t="b">
            <v>0</v>
          </cell>
          <cell r="AD644" t="b">
            <v>0</v>
          </cell>
          <cell r="AE644" t="b">
            <v>0</v>
          </cell>
          <cell r="AF644" t="str">
            <v/>
          </cell>
        </row>
        <row r="645">
          <cell r="AA645" t="b">
            <v>0</v>
          </cell>
          <cell r="AB645" t="b">
            <v>0</v>
          </cell>
          <cell r="AC645" t="b">
            <v>0</v>
          </cell>
          <cell r="AD645" t="b">
            <v>0</v>
          </cell>
          <cell r="AE645" t="b">
            <v>0</v>
          </cell>
          <cell r="AF645" t="str">
            <v/>
          </cell>
        </row>
        <row r="646">
          <cell r="AA646" t="b">
            <v>0</v>
          </cell>
          <cell r="AB646" t="b">
            <v>0</v>
          </cell>
          <cell r="AC646" t="b">
            <v>0</v>
          </cell>
          <cell r="AD646" t="b">
            <v>0</v>
          </cell>
          <cell r="AE646" t="b">
            <v>0</v>
          </cell>
          <cell r="AF646" t="str">
            <v/>
          </cell>
        </row>
        <row r="647">
          <cell r="AA647" t="b">
            <v>0</v>
          </cell>
          <cell r="AB647" t="b">
            <v>0</v>
          </cell>
          <cell r="AC647" t="b">
            <v>0</v>
          </cell>
          <cell r="AD647" t="b">
            <v>0</v>
          </cell>
          <cell r="AE647" t="b">
            <v>0</v>
          </cell>
          <cell r="AF647" t="str">
            <v/>
          </cell>
        </row>
        <row r="648">
          <cell r="AA648" t="b">
            <v>0</v>
          </cell>
          <cell r="AB648" t="b">
            <v>0</v>
          </cell>
          <cell r="AC648" t="b">
            <v>0</v>
          </cell>
          <cell r="AD648" t="b">
            <v>0</v>
          </cell>
          <cell r="AE648" t="b">
            <v>0</v>
          </cell>
          <cell r="AF648" t="str">
            <v/>
          </cell>
        </row>
        <row r="649">
          <cell r="AA649" t="b">
            <v>0</v>
          </cell>
          <cell r="AB649" t="b">
            <v>0</v>
          </cell>
          <cell r="AC649" t="b">
            <v>0</v>
          </cell>
          <cell r="AD649" t="b">
            <v>0</v>
          </cell>
          <cell r="AE649" t="b">
            <v>0</v>
          </cell>
          <cell r="AF649" t="str">
            <v/>
          </cell>
        </row>
        <row r="650">
          <cell r="AA650" t="b">
            <v>0</v>
          </cell>
          <cell r="AB650" t="b">
            <v>0</v>
          </cell>
          <cell r="AC650" t="b">
            <v>0</v>
          </cell>
          <cell r="AD650" t="b">
            <v>0</v>
          </cell>
          <cell r="AE650" t="b">
            <v>0</v>
          </cell>
          <cell r="AF650" t="str">
            <v/>
          </cell>
        </row>
        <row r="651">
          <cell r="AA651" t="b">
            <v>0</v>
          </cell>
          <cell r="AB651" t="b">
            <v>0</v>
          </cell>
          <cell r="AC651" t="b">
            <v>0</v>
          </cell>
          <cell r="AD651" t="b">
            <v>0</v>
          </cell>
          <cell r="AE651" t="b">
            <v>0</v>
          </cell>
          <cell r="AF651" t="str">
            <v/>
          </cell>
        </row>
        <row r="652">
          <cell r="AA652" t="b">
            <v>0</v>
          </cell>
          <cell r="AB652" t="b">
            <v>0</v>
          </cell>
          <cell r="AC652" t="b">
            <v>0</v>
          </cell>
          <cell r="AD652" t="b">
            <v>0</v>
          </cell>
          <cell r="AE652" t="b">
            <v>0</v>
          </cell>
          <cell r="AF652" t="str">
            <v/>
          </cell>
        </row>
        <row r="653">
          <cell r="AA653" t="b">
            <v>0</v>
          </cell>
          <cell r="AB653" t="b">
            <v>0</v>
          </cell>
          <cell r="AC653" t="b">
            <v>0</v>
          </cell>
          <cell r="AD653" t="b">
            <v>0</v>
          </cell>
          <cell r="AE653" t="b">
            <v>0</v>
          </cell>
          <cell r="AF653" t="str">
            <v/>
          </cell>
        </row>
        <row r="654">
          <cell r="AA654" t="b">
            <v>0</v>
          </cell>
          <cell r="AB654" t="b">
            <v>0</v>
          </cell>
          <cell r="AC654" t="b">
            <v>0</v>
          </cell>
          <cell r="AD654" t="b">
            <v>0</v>
          </cell>
          <cell r="AE654" t="b">
            <v>0</v>
          </cell>
          <cell r="AF654" t="str">
            <v/>
          </cell>
        </row>
        <row r="655">
          <cell r="AA655" t="b">
            <v>0</v>
          </cell>
          <cell r="AB655" t="b">
            <v>0</v>
          </cell>
          <cell r="AC655" t="b">
            <v>0</v>
          </cell>
          <cell r="AD655" t="b">
            <v>0</v>
          </cell>
          <cell r="AE655" t="b">
            <v>0</v>
          </cell>
          <cell r="AF655" t="str">
            <v/>
          </cell>
        </row>
        <row r="656">
          <cell r="AA656" t="b">
            <v>0</v>
          </cell>
          <cell r="AB656" t="b">
            <v>0</v>
          </cell>
          <cell r="AC656" t="b">
            <v>0</v>
          </cell>
          <cell r="AD656" t="b">
            <v>0</v>
          </cell>
          <cell r="AE656" t="b">
            <v>0</v>
          </cell>
          <cell r="AF656" t="str">
            <v/>
          </cell>
        </row>
        <row r="657">
          <cell r="AA657" t="b">
            <v>0</v>
          </cell>
          <cell r="AB657" t="b">
            <v>0</v>
          </cell>
          <cell r="AC657" t="b">
            <v>0</v>
          </cell>
          <cell r="AD657" t="b">
            <v>0</v>
          </cell>
          <cell r="AE657" t="b">
            <v>0</v>
          </cell>
          <cell r="AF657" t="str">
            <v/>
          </cell>
        </row>
        <row r="658">
          <cell r="AA658" t="b">
            <v>0</v>
          </cell>
          <cell r="AB658" t="b">
            <v>0</v>
          </cell>
          <cell r="AC658" t="b">
            <v>0</v>
          </cell>
          <cell r="AD658" t="b">
            <v>0</v>
          </cell>
          <cell r="AE658" t="b">
            <v>0</v>
          </cell>
          <cell r="AF658" t="str">
            <v/>
          </cell>
        </row>
        <row r="659">
          <cell r="AA659" t="b">
            <v>0</v>
          </cell>
          <cell r="AB659" t="b">
            <v>0</v>
          </cell>
          <cell r="AC659" t="b">
            <v>0</v>
          </cell>
          <cell r="AD659" t="b">
            <v>0</v>
          </cell>
          <cell r="AE659" t="b">
            <v>0</v>
          </cell>
          <cell r="AF659" t="str">
            <v/>
          </cell>
        </row>
        <row r="660">
          <cell r="AA660" t="b">
            <v>0</v>
          </cell>
          <cell r="AB660" t="b">
            <v>0</v>
          </cell>
          <cell r="AC660" t="b">
            <v>0</v>
          </cell>
          <cell r="AD660" t="b">
            <v>0</v>
          </cell>
          <cell r="AE660" t="b">
            <v>0</v>
          </cell>
          <cell r="AF660" t="str">
            <v/>
          </cell>
        </row>
        <row r="661">
          <cell r="AA661" t="b">
            <v>0</v>
          </cell>
          <cell r="AB661" t="b">
            <v>0</v>
          </cell>
          <cell r="AC661" t="b">
            <v>0</v>
          </cell>
          <cell r="AD661" t="b">
            <v>0</v>
          </cell>
          <cell r="AE661" t="b">
            <v>0</v>
          </cell>
          <cell r="AF661" t="str">
            <v/>
          </cell>
        </row>
        <row r="662">
          <cell r="AA662" t="b">
            <v>0</v>
          </cell>
          <cell r="AB662" t="b">
            <v>0</v>
          </cell>
          <cell r="AC662" t="b">
            <v>0</v>
          </cell>
          <cell r="AD662" t="b">
            <v>0</v>
          </cell>
          <cell r="AE662" t="b">
            <v>0</v>
          </cell>
          <cell r="AF662" t="str">
            <v/>
          </cell>
        </row>
        <row r="663">
          <cell r="AA663" t="b">
            <v>0</v>
          </cell>
          <cell r="AB663" t="b">
            <v>0</v>
          </cell>
          <cell r="AC663" t="b">
            <v>0</v>
          </cell>
          <cell r="AD663" t="b">
            <v>0</v>
          </cell>
          <cell r="AE663" t="b">
            <v>0</v>
          </cell>
          <cell r="AF663" t="str">
            <v/>
          </cell>
        </row>
        <row r="664">
          <cell r="AA664" t="b">
            <v>0</v>
          </cell>
          <cell r="AB664" t="b">
            <v>0</v>
          </cell>
          <cell r="AC664" t="b">
            <v>0</v>
          </cell>
          <cell r="AD664" t="b">
            <v>0</v>
          </cell>
          <cell r="AE664" t="b">
            <v>0</v>
          </cell>
          <cell r="AF664" t="str">
            <v/>
          </cell>
        </row>
        <row r="665">
          <cell r="AA665" t="b">
            <v>0</v>
          </cell>
          <cell r="AB665" t="b">
            <v>0</v>
          </cell>
          <cell r="AC665" t="b">
            <v>0</v>
          </cell>
          <cell r="AD665" t="b">
            <v>0</v>
          </cell>
          <cell r="AE665" t="b">
            <v>0</v>
          </cell>
          <cell r="AF665" t="str">
            <v/>
          </cell>
        </row>
        <row r="666">
          <cell r="AA666" t="b">
            <v>0</v>
          </cell>
          <cell r="AB666" t="b">
            <v>0</v>
          </cell>
          <cell r="AC666" t="b">
            <v>0</v>
          </cell>
          <cell r="AD666" t="b">
            <v>0</v>
          </cell>
          <cell r="AE666" t="b">
            <v>0</v>
          </cell>
          <cell r="AF666" t="str">
            <v/>
          </cell>
        </row>
        <row r="667">
          <cell r="AA667" t="b">
            <v>0</v>
          </cell>
          <cell r="AB667" t="b">
            <v>0</v>
          </cell>
          <cell r="AC667" t="b">
            <v>0</v>
          </cell>
          <cell r="AD667" t="b">
            <v>0</v>
          </cell>
          <cell r="AE667" t="b">
            <v>0</v>
          </cell>
          <cell r="AF667" t="str">
            <v/>
          </cell>
        </row>
        <row r="668">
          <cell r="AA668" t="b">
            <v>0</v>
          </cell>
          <cell r="AB668" t="b">
            <v>0</v>
          </cell>
          <cell r="AC668" t="b">
            <v>0</v>
          </cell>
          <cell r="AD668" t="b">
            <v>0</v>
          </cell>
          <cell r="AE668" t="b">
            <v>0</v>
          </cell>
          <cell r="AF668" t="str">
            <v/>
          </cell>
        </row>
        <row r="669">
          <cell r="AA669" t="b">
            <v>0</v>
          </cell>
          <cell r="AB669" t="b">
            <v>0</v>
          </cell>
          <cell r="AC669" t="b">
            <v>0</v>
          </cell>
          <cell r="AD669" t="b">
            <v>0</v>
          </cell>
          <cell r="AE669" t="b">
            <v>0</v>
          </cell>
          <cell r="AF669" t="str">
            <v/>
          </cell>
        </row>
        <row r="670">
          <cell r="AA670" t="b">
            <v>0</v>
          </cell>
          <cell r="AB670" t="b">
            <v>0</v>
          </cell>
          <cell r="AC670" t="b">
            <v>0</v>
          </cell>
          <cell r="AD670" t="b">
            <v>0</v>
          </cell>
          <cell r="AE670" t="b">
            <v>0</v>
          </cell>
          <cell r="AF670" t="str">
            <v/>
          </cell>
        </row>
        <row r="671">
          <cell r="AA671" t="b">
            <v>0</v>
          </cell>
          <cell r="AB671" t="b">
            <v>0</v>
          </cell>
          <cell r="AC671" t="b">
            <v>0</v>
          </cell>
          <cell r="AD671" t="b">
            <v>0</v>
          </cell>
          <cell r="AE671" t="b">
            <v>0</v>
          </cell>
          <cell r="AF671" t="str">
            <v/>
          </cell>
        </row>
        <row r="672">
          <cell r="AA672" t="b">
            <v>0</v>
          </cell>
          <cell r="AB672" t="b">
            <v>0</v>
          </cell>
          <cell r="AC672" t="b">
            <v>0</v>
          </cell>
          <cell r="AD672" t="b">
            <v>0</v>
          </cell>
          <cell r="AE672" t="b">
            <v>0</v>
          </cell>
          <cell r="AF672" t="str">
            <v/>
          </cell>
        </row>
        <row r="673">
          <cell r="AA673" t="b">
            <v>0</v>
          </cell>
          <cell r="AB673" t="b">
            <v>0</v>
          </cell>
          <cell r="AC673" t="b">
            <v>0</v>
          </cell>
          <cell r="AD673" t="b">
            <v>0</v>
          </cell>
          <cell r="AE673" t="b">
            <v>0</v>
          </cell>
          <cell r="AF673" t="str">
            <v/>
          </cell>
        </row>
        <row r="674">
          <cell r="AA674" t="b">
            <v>0</v>
          </cell>
          <cell r="AB674" t="b">
            <v>0</v>
          </cell>
          <cell r="AC674" t="b">
            <v>0</v>
          </cell>
          <cell r="AD674" t="b">
            <v>0</v>
          </cell>
          <cell r="AE674" t="b">
            <v>0</v>
          </cell>
          <cell r="AF674" t="str">
            <v/>
          </cell>
        </row>
        <row r="675">
          <cell r="AA675" t="b">
            <v>0</v>
          </cell>
          <cell r="AB675" t="b">
            <v>0</v>
          </cell>
          <cell r="AC675" t="b">
            <v>0</v>
          </cell>
          <cell r="AD675" t="b">
            <v>0</v>
          </cell>
          <cell r="AE675" t="b">
            <v>0</v>
          </cell>
          <cell r="AF675" t="str">
            <v/>
          </cell>
        </row>
        <row r="676">
          <cell r="AA676" t="b">
            <v>0</v>
          </cell>
          <cell r="AB676" t="b">
            <v>0</v>
          </cell>
          <cell r="AC676" t="b">
            <v>0</v>
          </cell>
          <cell r="AD676" t="b">
            <v>0</v>
          </cell>
          <cell r="AE676" t="b">
            <v>0</v>
          </cell>
          <cell r="AF676" t="str">
            <v/>
          </cell>
        </row>
        <row r="677">
          <cell r="AA677" t="b">
            <v>0</v>
          </cell>
          <cell r="AB677" t="b">
            <v>0</v>
          </cell>
          <cell r="AC677" t="b">
            <v>0</v>
          </cell>
          <cell r="AD677" t="b">
            <v>0</v>
          </cell>
          <cell r="AE677" t="b">
            <v>0</v>
          </cell>
          <cell r="AF677" t="str">
            <v/>
          </cell>
        </row>
        <row r="678">
          <cell r="AA678" t="b">
            <v>0</v>
          </cell>
          <cell r="AB678" t="b">
            <v>0</v>
          </cell>
          <cell r="AC678" t="b">
            <v>0</v>
          </cell>
          <cell r="AD678" t="b">
            <v>0</v>
          </cell>
          <cell r="AE678" t="b">
            <v>0</v>
          </cell>
          <cell r="AF678" t="str">
            <v/>
          </cell>
        </row>
        <row r="679">
          <cell r="AA679" t="b">
            <v>0</v>
          </cell>
          <cell r="AB679" t="b">
            <v>0</v>
          </cell>
          <cell r="AC679" t="b">
            <v>0</v>
          </cell>
          <cell r="AD679" t="b">
            <v>0</v>
          </cell>
          <cell r="AE679" t="b">
            <v>0</v>
          </cell>
          <cell r="AF679" t="str">
            <v/>
          </cell>
        </row>
        <row r="680">
          <cell r="AA680" t="b">
            <v>0</v>
          </cell>
          <cell r="AB680" t="b">
            <v>0</v>
          </cell>
          <cell r="AC680" t="b">
            <v>0</v>
          </cell>
          <cell r="AD680" t="b">
            <v>0</v>
          </cell>
          <cell r="AE680" t="b">
            <v>0</v>
          </cell>
          <cell r="AF680" t="str">
            <v/>
          </cell>
        </row>
        <row r="681">
          <cell r="AA681" t="b">
            <v>0</v>
          </cell>
          <cell r="AB681" t="b">
            <v>0</v>
          </cell>
          <cell r="AC681" t="b">
            <v>0</v>
          </cell>
          <cell r="AD681" t="b">
            <v>0</v>
          </cell>
          <cell r="AE681" t="b">
            <v>0</v>
          </cell>
          <cell r="AF681" t="str">
            <v/>
          </cell>
        </row>
        <row r="682">
          <cell r="AA682" t="b">
            <v>0</v>
          </cell>
          <cell r="AB682" t="b">
            <v>0</v>
          </cell>
          <cell r="AC682" t="b">
            <v>0</v>
          </cell>
          <cell r="AD682" t="b">
            <v>0</v>
          </cell>
          <cell r="AE682" t="b">
            <v>0</v>
          </cell>
          <cell r="AF682" t="str">
            <v/>
          </cell>
        </row>
        <row r="683">
          <cell r="AA683" t="b">
            <v>0</v>
          </cell>
          <cell r="AB683" t="b">
            <v>0</v>
          </cell>
          <cell r="AC683" t="b">
            <v>0</v>
          </cell>
          <cell r="AD683" t="b">
            <v>0</v>
          </cell>
          <cell r="AE683" t="b">
            <v>0</v>
          </cell>
          <cell r="AF683" t="str">
            <v/>
          </cell>
        </row>
        <row r="684">
          <cell r="AA684" t="b">
            <v>0</v>
          </cell>
          <cell r="AB684" t="b">
            <v>0</v>
          </cell>
          <cell r="AC684" t="b">
            <v>0</v>
          </cell>
          <cell r="AD684" t="b">
            <v>0</v>
          </cell>
          <cell r="AE684" t="b">
            <v>0</v>
          </cell>
          <cell r="AF684" t="str">
            <v/>
          </cell>
        </row>
        <row r="685">
          <cell r="AA685" t="b">
            <v>0</v>
          </cell>
          <cell r="AB685" t="b">
            <v>0</v>
          </cell>
          <cell r="AC685" t="b">
            <v>0</v>
          </cell>
          <cell r="AD685" t="b">
            <v>0</v>
          </cell>
          <cell r="AE685" t="b">
            <v>0</v>
          </cell>
          <cell r="AF685" t="str">
            <v/>
          </cell>
        </row>
        <row r="686">
          <cell r="AA686" t="b">
            <v>0</v>
          </cell>
          <cell r="AB686" t="b">
            <v>0</v>
          </cell>
          <cell r="AC686" t="b">
            <v>0</v>
          </cell>
          <cell r="AD686" t="b">
            <v>0</v>
          </cell>
          <cell r="AE686" t="b">
            <v>0</v>
          </cell>
          <cell r="AF686" t="str">
            <v/>
          </cell>
        </row>
        <row r="687">
          <cell r="AA687" t="b">
            <v>0</v>
          </cell>
          <cell r="AB687" t="b">
            <v>0</v>
          </cell>
          <cell r="AC687" t="b">
            <v>0</v>
          </cell>
          <cell r="AD687" t="b">
            <v>0</v>
          </cell>
          <cell r="AE687" t="b">
            <v>0</v>
          </cell>
          <cell r="AF687" t="str">
            <v/>
          </cell>
        </row>
        <row r="688">
          <cell r="AA688" t="b">
            <v>0</v>
          </cell>
          <cell r="AB688" t="b">
            <v>0</v>
          </cell>
          <cell r="AC688" t="b">
            <v>0</v>
          </cell>
          <cell r="AD688" t="b">
            <v>0</v>
          </cell>
          <cell r="AE688" t="b">
            <v>0</v>
          </cell>
          <cell r="AF688" t="str">
            <v/>
          </cell>
        </row>
        <row r="689">
          <cell r="AA689" t="b">
            <v>0</v>
          </cell>
          <cell r="AB689" t="b">
            <v>0</v>
          </cell>
          <cell r="AC689" t="b">
            <v>0</v>
          </cell>
          <cell r="AD689" t="b">
            <v>0</v>
          </cell>
          <cell r="AE689" t="b">
            <v>0</v>
          </cell>
          <cell r="AF689" t="str">
            <v/>
          </cell>
        </row>
        <row r="690">
          <cell r="AA690" t="b">
            <v>0</v>
          </cell>
          <cell r="AB690" t="b">
            <v>0</v>
          </cell>
          <cell r="AC690" t="b">
            <v>0</v>
          </cell>
          <cell r="AD690" t="b">
            <v>0</v>
          </cell>
          <cell r="AE690" t="b">
            <v>0</v>
          </cell>
          <cell r="AF690" t="str">
            <v/>
          </cell>
        </row>
        <row r="691">
          <cell r="AA691" t="b">
            <v>0</v>
          </cell>
          <cell r="AB691" t="b">
            <v>0</v>
          </cell>
          <cell r="AC691" t="b">
            <v>0</v>
          </cell>
          <cell r="AD691" t="b">
            <v>0</v>
          </cell>
          <cell r="AE691" t="b">
            <v>0</v>
          </cell>
          <cell r="AF691" t="str">
            <v/>
          </cell>
        </row>
        <row r="692">
          <cell r="AA692" t="b">
            <v>0</v>
          </cell>
          <cell r="AB692" t="b">
            <v>0</v>
          </cell>
          <cell r="AC692" t="b">
            <v>0</v>
          </cell>
          <cell r="AD692" t="b">
            <v>0</v>
          </cell>
          <cell r="AE692" t="b">
            <v>0</v>
          </cell>
          <cell r="AF692" t="str">
            <v/>
          </cell>
        </row>
        <row r="693">
          <cell r="AA693" t="b">
            <v>0</v>
          </cell>
          <cell r="AB693" t="b">
            <v>0</v>
          </cell>
          <cell r="AC693" t="b">
            <v>0</v>
          </cell>
          <cell r="AD693" t="b">
            <v>0</v>
          </cell>
          <cell r="AE693" t="b">
            <v>0</v>
          </cell>
          <cell r="AF693" t="str">
            <v/>
          </cell>
        </row>
        <row r="694">
          <cell r="AA694" t="b">
            <v>0</v>
          </cell>
          <cell r="AB694" t="b">
            <v>0</v>
          </cell>
          <cell r="AC694" t="b">
            <v>0</v>
          </cell>
          <cell r="AD694" t="b">
            <v>0</v>
          </cell>
          <cell r="AE694" t="b">
            <v>0</v>
          </cell>
          <cell r="AF694" t="str">
            <v/>
          </cell>
        </row>
        <row r="695">
          <cell r="AA695" t="b">
            <v>0</v>
          </cell>
          <cell r="AB695" t="b">
            <v>0</v>
          </cell>
          <cell r="AC695" t="b">
            <v>0</v>
          </cell>
          <cell r="AD695" t="b">
            <v>0</v>
          </cell>
          <cell r="AE695" t="b">
            <v>0</v>
          </cell>
          <cell r="AF695" t="str">
            <v/>
          </cell>
        </row>
        <row r="696">
          <cell r="AA696" t="b">
            <v>0</v>
          </cell>
          <cell r="AB696" t="b">
            <v>0</v>
          </cell>
          <cell r="AC696" t="b">
            <v>0</v>
          </cell>
          <cell r="AD696" t="b">
            <v>0</v>
          </cell>
          <cell r="AE696" t="b">
            <v>0</v>
          </cell>
          <cell r="AF696" t="str">
            <v/>
          </cell>
        </row>
        <row r="697">
          <cell r="AA697" t="b">
            <v>0</v>
          </cell>
          <cell r="AB697" t="b">
            <v>0</v>
          </cell>
          <cell r="AC697" t="b">
            <v>0</v>
          </cell>
          <cell r="AD697" t="b">
            <v>0</v>
          </cell>
          <cell r="AE697" t="b">
            <v>0</v>
          </cell>
          <cell r="AF697" t="str">
            <v/>
          </cell>
        </row>
        <row r="698">
          <cell r="AA698" t="b">
            <v>0</v>
          </cell>
          <cell r="AB698" t="b">
            <v>0</v>
          </cell>
          <cell r="AC698" t="b">
            <v>0</v>
          </cell>
          <cell r="AD698" t="b">
            <v>0</v>
          </cell>
          <cell r="AE698" t="b">
            <v>0</v>
          </cell>
          <cell r="AF698" t="str">
            <v/>
          </cell>
        </row>
        <row r="699">
          <cell r="AA699" t="b">
            <v>0</v>
          </cell>
          <cell r="AB699" t="b">
            <v>0</v>
          </cell>
          <cell r="AC699" t="b">
            <v>0</v>
          </cell>
          <cell r="AD699" t="b">
            <v>0</v>
          </cell>
          <cell r="AE699" t="b">
            <v>0</v>
          </cell>
          <cell r="AF699" t="str">
            <v/>
          </cell>
        </row>
        <row r="700">
          <cell r="AA700" t="b">
            <v>0</v>
          </cell>
          <cell r="AB700" t="b">
            <v>0</v>
          </cell>
          <cell r="AC700" t="b">
            <v>0</v>
          </cell>
          <cell r="AD700" t="b">
            <v>0</v>
          </cell>
          <cell r="AE700" t="b">
            <v>0</v>
          </cell>
          <cell r="AF700" t="str">
            <v/>
          </cell>
        </row>
        <row r="701">
          <cell r="AA701" t="b">
            <v>0</v>
          </cell>
          <cell r="AB701" t="b">
            <v>0</v>
          </cell>
          <cell r="AC701" t="b">
            <v>0</v>
          </cell>
          <cell r="AD701" t="b">
            <v>0</v>
          </cell>
          <cell r="AE701" t="b">
            <v>0</v>
          </cell>
          <cell r="AF701" t="str">
            <v/>
          </cell>
        </row>
        <row r="702">
          <cell r="AA702" t="b">
            <v>0</v>
          </cell>
          <cell r="AB702" t="b">
            <v>0</v>
          </cell>
          <cell r="AC702" t="b">
            <v>0</v>
          </cell>
          <cell r="AD702" t="b">
            <v>0</v>
          </cell>
          <cell r="AE702" t="b">
            <v>0</v>
          </cell>
          <cell r="AF702" t="str">
            <v/>
          </cell>
        </row>
        <row r="703">
          <cell r="AA703" t="b">
            <v>0</v>
          </cell>
          <cell r="AB703" t="b">
            <v>0</v>
          </cell>
          <cell r="AC703" t="b">
            <v>0</v>
          </cell>
          <cell r="AD703" t="b">
            <v>0</v>
          </cell>
          <cell r="AE703" t="b">
            <v>0</v>
          </cell>
          <cell r="AF703" t="str">
            <v/>
          </cell>
        </row>
        <row r="704">
          <cell r="AA704" t="b">
            <v>0</v>
          </cell>
          <cell r="AB704" t="b">
            <v>0</v>
          </cell>
          <cell r="AC704" t="b">
            <v>0</v>
          </cell>
          <cell r="AD704" t="b">
            <v>0</v>
          </cell>
          <cell r="AE704" t="b">
            <v>0</v>
          </cell>
          <cell r="AF704" t="str">
            <v/>
          </cell>
        </row>
        <row r="705">
          <cell r="AA705" t="b">
            <v>0</v>
          </cell>
          <cell r="AB705" t="b">
            <v>0</v>
          </cell>
          <cell r="AC705" t="b">
            <v>0</v>
          </cell>
          <cell r="AD705" t="b">
            <v>0</v>
          </cell>
          <cell r="AE705" t="b">
            <v>0</v>
          </cell>
          <cell r="AF705" t="str">
            <v/>
          </cell>
        </row>
        <row r="706">
          <cell r="AA706" t="b">
            <v>0</v>
          </cell>
          <cell r="AB706" t="b">
            <v>0</v>
          </cell>
          <cell r="AC706" t="b">
            <v>0</v>
          </cell>
          <cell r="AD706" t="b">
            <v>0</v>
          </cell>
          <cell r="AE706" t="b">
            <v>0</v>
          </cell>
          <cell r="AF706" t="str">
            <v/>
          </cell>
        </row>
        <row r="707">
          <cell r="AA707" t="b">
            <v>0</v>
          </cell>
          <cell r="AB707" t="b">
            <v>0</v>
          </cell>
          <cell r="AC707" t="b">
            <v>0</v>
          </cell>
          <cell r="AD707" t="b">
            <v>0</v>
          </cell>
          <cell r="AE707" t="b">
            <v>0</v>
          </cell>
          <cell r="AF707" t="str">
            <v/>
          </cell>
        </row>
        <row r="708">
          <cell r="AA708" t="b">
            <v>0</v>
          </cell>
          <cell r="AB708" t="b">
            <v>0</v>
          </cell>
          <cell r="AC708" t="b">
            <v>0</v>
          </cell>
          <cell r="AD708" t="b">
            <v>0</v>
          </cell>
          <cell r="AE708" t="b">
            <v>0</v>
          </cell>
          <cell r="AF708" t="str">
            <v/>
          </cell>
        </row>
        <row r="709">
          <cell r="AA709" t="b">
            <v>0</v>
          </cell>
          <cell r="AB709" t="b">
            <v>0</v>
          </cell>
          <cell r="AC709" t="b">
            <v>0</v>
          </cell>
          <cell r="AD709" t="b">
            <v>0</v>
          </cell>
          <cell r="AE709" t="b">
            <v>0</v>
          </cell>
          <cell r="AF709" t="str">
            <v/>
          </cell>
        </row>
        <row r="710">
          <cell r="AA710" t="b">
            <v>0</v>
          </cell>
          <cell r="AB710" t="b">
            <v>0</v>
          </cell>
          <cell r="AC710" t="b">
            <v>0</v>
          </cell>
          <cell r="AD710" t="b">
            <v>0</v>
          </cell>
          <cell r="AE710" t="b">
            <v>0</v>
          </cell>
          <cell r="AF710" t="str">
            <v/>
          </cell>
        </row>
        <row r="711">
          <cell r="AA711" t="b">
            <v>0</v>
          </cell>
          <cell r="AB711" t="b">
            <v>0</v>
          </cell>
          <cell r="AC711" t="b">
            <v>0</v>
          </cell>
          <cell r="AD711" t="b">
            <v>0</v>
          </cell>
          <cell r="AE711" t="b">
            <v>0</v>
          </cell>
          <cell r="AF711" t="str">
            <v/>
          </cell>
        </row>
        <row r="712">
          <cell r="AA712" t="b">
            <v>0</v>
          </cell>
          <cell r="AB712" t="b">
            <v>0</v>
          </cell>
          <cell r="AC712" t="b">
            <v>0</v>
          </cell>
          <cell r="AD712" t="b">
            <v>0</v>
          </cell>
          <cell r="AE712" t="b">
            <v>0</v>
          </cell>
          <cell r="AF712" t="str">
            <v/>
          </cell>
        </row>
        <row r="713">
          <cell r="AA713" t="b">
            <v>0</v>
          </cell>
          <cell r="AB713" t="b">
            <v>0</v>
          </cell>
          <cell r="AC713" t="b">
            <v>0</v>
          </cell>
          <cell r="AD713" t="b">
            <v>0</v>
          </cell>
          <cell r="AE713" t="b">
            <v>0</v>
          </cell>
          <cell r="AF713" t="str">
            <v/>
          </cell>
        </row>
        <row r="714">
          <cell r="AA714" t="b">
            <v>0</v>
          </cell>
          <cell r="AB714" t="b">
            <v>0</v>
          </cell>
          <cell r="AC714" t="b">
            <v>0</v>
          </cell>
          <cell r="AD714" t="b">
            <v>0</v>
          </cell>
          <cell r="AE714" t="b">
            <v>0</v>
          </cell>
          <cell r="AF714" t="str">
            <v/>
          </cell>
        </row>
        <row r="715">
          <cell r="AA715" t="b">
            <v>0</v>
          </cell>
          <cell r="AB715" t="b">
            <v>0</v>
          </cell>
          <cell r="AC715" t="b">
            <v>0</v>
          </cell>
          <cell r="AD715" t="b">
            <v>0</v>
          </cell>
          <cell r="AE715" t="b">
            <v>0</v>
          </cell>
          <cell r="AF715" t="str">
            <v/>
          </cell>
        </row>
        <row r="716">
          <cell r="AA716" t="b">
            <v>0</v>
          </cell>
          <cell r="AB716" t="b">
            <v>0</v>
          </cell>
          <cell r="AC716" t="b">
            <v>0</v>
          </cell>
          <cell r="AD716" t="b">
            <v>0</v>
          </cell>
          <cell r="AE716" t="b">
            <v>0</v>
          </cell>
          <cell r="AF716" t="str">
            <v/>
          </cell>
        </row>
        <row r="717">
          <cell r="AA717" t="b">
            <v>0</v>
          </cell>
          <cell r="AB717" t="b">
            <v>0</v>
          </cell>
          <cell r="AC717" t="b">
            <v>0</v>
          </cell>
          <cell r="AD717" t="b">
            <v>0</v>
          </cell>
          <cell r="AE717" t="b">
            <v>0</v>
          </cell>
          <cell r="AF717" t="str">
            <v/>
          </cell>
        </row>
        <row r="718">
          <cell r="AA718" t="b">
            <v>0</v>
          </cell>
          <cell r="AB718" t="b">
            <v>0</v>
          </cell>
          <cell r="AC718" t="b">
            <v>0</v>
          </cell>
          <cell r="AD718" t="b">
            <v>0</v>
          </cell>
          <cell r="AE718" t="b">
            <v>0</v>
          </cell>
          <cell r="AF718" t="str">
            <v/>
          </cell>
        </row>
        <row r="719">
          <cell r="AA719" t="b">
            <v>0</v>
          </cell>
          <cell r="AB719" t="b">
            <v>0</v>
          </cell>
          <cell r="AC719" t="b">
            <v>0</v>
          </cell>
          <cell r="AD719" t="b">
            <v>0</v>
          </cell>
          <cell r="AE719" t="b">
            <v>0</v>
          </cell>
          <cell r="AF719" t="str">
            <v/>
          </cell>
        </row>
        <row r="720">
          <cell r="AA720" t="b">
            <v>0</v>
          </cell>
          <cell r="AB720" t="b">
            <v>0</v>
          </cell>
          <cell r="AC720" t="b">
            <v>0</v>
          </cell>
          <cell r="AD720" t="b">
            <v>0</v>
          </cell>
          <cell r="AE720" t="b">
            <v>0</v>
          </cell>
          <cell r="AF720" t="str">
            <v/>
          </cell>
        </row>
        <row r="721">
          <cell r="AA721" t="b">
            <v>0</v>
          </cell>
          <cell r="AB721" t="b">
            <v>0</v>
          </cell>
          <cell r="AC721" t="b">
            <v>0</v>
          </cell>
          <cell r="AD721" t="b">
            <v>0</v>
          </cell>
          <cell r="AE721" t="b">
            <v>0</v>
          </cell>
          <cell r="AF721" t="str">
            <v/>
          </cell>
        </row>
        <row r="722">
          <cell r="AA722" t="b">
            <v>0</v>
          </cell>
          <cell r="AB722" t="b">
            <v>0</v>
          </cell>
          <cell r="AC722" t="b">
            <v>0</v>
          </cell>
          <cell r="AD722" t="b">
            <v>0</v>
          </cell>
          <cell r="AE722" t="b">
            <v>0</v>
          </cell>
          <cell r="AF722" t="str">
            <v/>
          </cell>
        </row>
        <row r="723">
          <cell r="AA723" t="b">
            <v>0</v>
          </cell>
          <cell r="AB723" t="b">
            <v>0</v>
          </cell>
          <cell r="AC723" t="b">
            <v>0</v>
          </cell>
          <cell r="AD723" t="b">
            <v>0</v>
          </cell>
          <cell r="AE723" t="b">
            <v>0</v>
          </cell>
          <cell r="AF723" t="str">
            <v/>
          </cell>
        </row>
        <row r="724">
          <cell r="AA724" t="b">
            <v>0</v>
          </cell>
          <cell r="AB724" t="b">
            <v>0</v>
          </cell>
          <cell r="AC724" t="b">
            <v>0</v>
          </cell>
          <cell r="AD724" t="b">
            <v>0</v>
          </cell>
          <cell r="AE724" t="b">
            <v>0</v>
          </cell>
          <cell r="AF724" t="str">
            <v/>
          </cell>
        </row>
        <row r="725">
          <cell r="AA725" t="b">
            <v>0</v>
          </cell>
          <cell r="AB725" t="b">
            <v>0</v>
          </cell>
          <cell r="AC725" t="b">
            <v>0</v>
          </cell>
          <cell r="AD725" t="b">
            <v>0</v>
          </cell>
          <cell r="AE725" t="b">
            <v>0</v>
          </cell>
          <cell r="AF725" t="str">
            <v/>
          </cell>
        </row>
        <row r="726">
          <cell r="AA726" t="b">
            <v>0</v>
          </cell>
          <cell r="AB726" t="b">
            <v>0</v>
          </cell>
          <cell r="AC726" t="b">
            <v>0</v>
          </cell>
          <cell r="AD726" t="b">
            <v>0</v>
          </cell>
          <cell r="AE726" t="b">
            <v>0</v>
          </cell>
          <cell r="AF726" t="str">
            <v/>
          </cell>
        </row>
        <row r="727">
          <cell r="AA727" t="b">
            <v>0</v>
          </cell>
          <cell r="AB727" t="b">
            <v>0</v>
          </cell>
          <cell r="AC727" t="b">
            <v>0</v>
          </cell>
          <cell r="AD727" t="b">
            <v>0</v>
          </cell>
          <cell r="AE727" t="b">
            <v>0</v>
          </cell>
          <cell r="AF727" t="str">
            <v/>
          </cell>
        </row>
        <row r="728">
          <cell r="AA728" t="b">
            <v>0</v>
          </cell>
          <cell r="AB728" t="b">
            <v>0</v>
          </cell>
          <cell r="AC728" t="b">
            <v>0</v>
          </cell>
          <cell r="AD728" t="b">
            <v>0</v>
          </cell>
          <cell r="AE728" t="b">
            <v>0</v>
          </cell>
          <cell r="AF728" t="str">
            <v/>
          </cell>
        </row>
        <row r="729">
          <cell r="AA729" t="b">
            <v>0</v>
          </cell>
          <cell r="AB729" t="b">
            <v>0</v>
          </cell>
          <cell r="AC729" t="b">
            <v>0</v>
          </cell>
          <cell r="AD729" t="b">
            <v>0</v>
          </cell>
          <cell r="AE729" t="b">
            <v>0</v>
          </cell>
          <cell r="AF729" t="str">
            <v/>
          </cell>
        </row>
        <row r="730">
          <cell r="AA730" t="b">
            <v>0</v>
          </cell>
          <cell r="AB730" t="b">
            <v>0</v>
          </cell>
          <cell r="AC730" t="b">
            <v>0</v>
          </cell>
          <cell r="AD730" t="b">
            <v>0</v>
          </cell>
          <cell r="AE730" t="b">
            <v>0</v>
          </cell>
          <cell r="AF730" t="str">
            <v/>
          </cell>
        </row>
        <row r="731">
          <cell r="AA731" t="b">
            <v>0</v>
          </cell>
          <cell r="AB731" t="b">
            <v>0</v>
          </cell>
          <cell r="AC731" t="b">
            <v>0</v>
          </cell>
          <cell r="AD731" t="b">
            <v>0</v>
          </cell>
          <cell r="AE731" t="b">
            <v>0</v>
          </cell>
          <cell r="AF731" t="str">
            <v/>
          </cell>
        </row>
        <row r="732">
          <cell r="AA732" t="b">
            <v>0</v>
          </cell>
          <cell r="AB732" t="b">
            <v>0</v>
          </cell>
          <cell r="AC732" t="b">
            <v>0</v>
          </cell>
          <cell r="AD732" t="b">
            <v>0</v>
          </cell>
          <cell r="AE732" t="b">
            <v>0</v>
          </cell>
          <cell r="AF732" t="str">
            <v/>
          </cell>
        </row>
        <row r="733">
          <cell r="AA733" t="b">
            <v>0</v>
          </cell>
          <cell r="AB733" t="b">
            <v>0</v>
          </cell>
          <cell r="AC733" t="b">
            <v>0</v>
          </cell>
          <cell r="AD733" t="b">
            <v>0</v>
          </cell>
          <cell r="AE733" t="b">
            <v>0</v>
          </cell>
          <cell r="AF733" t="str">
            <v/>
          </cell>
        </row>
        <row r="734">
          <cell r="AA734" t="b">
            <v>0</v>
          </cell>
          <cell r="AB734" t="b">
            <v>0</v>
          </cell>
          <cell r="AC734" t="b">
            <v>0</v>
          </cell>
          <cell r="AD734" t="b">
            <v>0</v>
          </cell>
          <cell r="AE734" t="b">
            <v>0</v>
          </cell>
          <cell r="AF734" t="str">
            <v/>
          </cell>
        </row>
        <row r="735">
          <cell r="AA735" t="b">
            <v>0</v>
          </cell>
          <cell r="AB735" t="b">
            <v>0</v>
          </cell>
          <cell r="AC735" t="b">
            <v>0</v>
          </cell>
          <cell r="AD735" t="b">
            <v>0</v>
          </cell>
          <cell r="AE735" t="b">
            <v>0</v>
          </cell>
          <cell r="AF735" t="str">
            <v/>
          </cell>
        </row>
        <row r="736">
          <cell r="AA736" t="b">
            <v>0</v>
          </cell>
          <cell r="AB736" t="b">
            <v>0</v>
          </cell>
          <cell r="AC736" t="b">
            <v>0</v>
          </cell>
          <cell r="AD736" t="b">
            <v>0</v>
          </cell>
          <cell r="AE736" t="b">
            <v>0</v>
          </cell>
          <cell r="AF736" t="str">
            <v/>
          </cell>
        </row>
        <row r="737">
          <cell r="AA737" t="b">
            <v>0</v>
          </cell>
          <cell r="AB737" t="b">
            <v>0</v>
          </cell>
          <cell r="AC737" t="b">
            <v>0</v>
          </cell>
          <cell r="AD737" t="b">
            <v>0</v>
          </cell>
          <cell r="AE737" t="b">
            <v>0</v>
          </cell>
          <cell r="AF737" t="str">
            <v/>
          </cell>
        </row>
        <row r="738">
          <cell r="AA738" t="b">
            <v>0</v>
          </cell>
          <cell r="AB738" t="b">
            <v>0</v>
          </cell>
          <cell r="AC738" t="b">
            <v>0</v>
          </cell>
          <cell r="AD738" t="b">
            <v>0</v>
          </cell>
          <cell r="AE738" t="b">
            <v>0</v>
          </cell>
          <cell r="AF738" t="str">
            <v/>
          </cell>
        </row>
        <row r="739">
          <cell r="AA739" t="b">
            <v>0</v>
          </cell>
          <cell r="AB739" t="b">
            <v>0</v>
          </cell>
          <cell r="AC739" t="b">
            <v>0</v>
          </cell>
          <cell r="AD739" t="b">
            <v>0</v>
          </cell>
          <cell r="AE739" t="b">
            <v>0</v>
          </cell>
          <cell r="AF739" t="str">
            <v/>
          </cell>
        </row>
        <row r="740">
          <cell r="AA740" t="b">
            <v>0</v>
          </cell>
          <cell r="AB740" t="b">
            <v>0</v>
          </cell>
          <cell r="AC740" t="b">
            <v>0</v>
          </cell>
          <cell r="AD740" t="b">
            <v>0</v>
          </cell>
          <cell r="AE740" t="b">
            <v>0</v>
          </cell>
          <cell r="AF740" t="str">
            <v/>
          </cell>
        </row>
        <row r="741">
          <cell r="AA741" t="b">
            <v>0</v>
          </cell>
          <cell r="AB741" t="b">
            <v>0</v>
          </cell>
          <cell r="AC741" t="b">
            <v>0</v>
          </cell>
          <cell r="AD741" t="b">
            <v>0</v>
          </cell>
          <cell r="AE741" t="b">
            <v>0</v>
          </cell>
          <cell r="AF741" t="str">
            <v/>
          </cell>
        </row>
        <row r="742">
          <cell r="AA742" t="b">
            <v>0</v>
          </cell>
          <cell r="AB742" t="b">
            <v>0</v>
          </cell>
          <cell r="AC742" t="b">
            <v>0</v>
          </cell>
          <cell r="AD742" t="b">
            <v>0</v>
          </cell>
          <cell r="AE742" t="b">
            <v>0</v>
          </cell>
          <cell r="AF742" t="str">
            <v/>
          </cell>
        </row>
        <row r="743">
          <cell r="AA743" t="b">
            <v>0</v>
          </cell>
          <cell r="AB743" t="b">
            <v>0</v>
          </cell>
          <cell r="AC743" t="b">
            <v>0</v>
          </cell>
          <cell r="AD743" t="b">
            <v>0</v>
          </cell>
          <cell r="AE743" t="b">
            <v>0</v>
          </cell>
          <cell r="AF743" t="str">
            <v/>
          </cell>
        </row>
        <row r="744">
          <cell r="AA744" t="b">
            <v>0</v>
          </cell>
          <cell r="AB744" t="b">
            <v>0</v>
          </cell>
          <cell r="AC744" t="b">
            <v>0</v>
          </cell>
          <cell r="AD744" t="b">
            <v>0</v>
          </cell>
          <cell r="AE744" t="b">
            <v>0</v>
          </cell>
          <cell r="AF744" t="str">
            <v/>
          </cell>
        </row>
        <row r="745">
          <cell r="AA745" t="b">
            <v>0</v>
          </cell>
          <cell r="AB745" t="b">
            <v>0</v>
          </cell>
          <cell r="AC745" t="b">
            <v>0</v>
          </cell>
          <cell r="AD745" t="b">
            <v>0</v>
          </cell>
          <cell r="AE745" t="b">
            <v>0</v>
          </cell>
          <cell r="AF745" t="str">
            <v/>
          </cell>
        </row>
        <row r="746">
          <cell r="AA746" t="b">
            <v>0</v>
          </cell>
          <cell r="AB746" t="b">
            <v>0</v>
          </cell>
          <cell r="AC746" t="b">
            <v>0</v>
          </cell>
          <cell r="AD746" t="b">
            <v>0</v>
          </cell>
          <cell r="AE746" t="b">
            <v>0</v>
          </cell>
          <cell r="AF746" t="str">
            <v/>
          </cell>
        </row>
        <row r="747">
          <cell r="AA747" t="b">
            <v>0</v>
          </cell>
          <cell r="AB747" t="b">
            <v>0</v>
          </cell>
          <cell r="AC747" t="b">
            <v>0</v>
          </cell>
          <cell r="AD747" t="b">
            <v>0</v>
          </cell>
          <cell r="AE747" t="b">
            <v>0</v>
          </cell>
          <cell r="AF747" t="str">
            <v/>
          </cell>
        </row>
        <row r="748">
          <cell r="AA748" t="b">
            <v>0</v>
          </cell>
          <cell r="AB748" t="b">
            <v>0</v>
          </cell>
          <cell r="AC748" t="b">
            <v>0</v>
          </cell>
          <cell r="AD748" t="b">
            <v>0</v>
          </cell>
          <cell r="AE748" t="b">
            <v>0</v>
          </cell>
          <cell r="AF748" t="str">
            <v/>
          </cell>
        </row>
        <row r="749">
          <cell r="AA749" t="b">
            <v>0</v>
          </cell>
          <cell r="AB749" t="b">
            <v>0</v>
          </cell>
          <cell r="AC749" t="b">
            <v>0</v>
          </cell>
          <cell r="AD749" t="b">
            <v>0</v>
          </cell>
          <cell r="AE749" t="b">
            <v>0</v>
          </cell>
          <cell r="AF749" t="str">
            <v/>
          </cell>
        </row>
        <row r="750">
          <cell r="AA750" t="b">
            <v>0</v>
          </cell>
          <cell r="AB750" t="b">
            <v>0</v>
          </cell>
          <cell r="AC750" t="b">
            <v>0</v>
          </cell>
          <cell r="AD750" t="b">
            <v>0</v>
          </cell>
          <cell r="AE750" t="b">
            <v>0</v>
          </cell>
          <cell r="AF750" t="str">
            <v/>
          </cell>
        </row>
        <row r="751">
          <cell r="AA751" t="b">
            <v>0</v>
          </cell>
          <cell r="AB751" t="b">
            <v>0</v>
          </cell>
          <cell r="AC751" t="b">
            <v>0</v>
          </cell>
          <cell r="AD751" t="b">
            <v>0</v>
          </cell>
          <cell r="AE751" t="b">
            <v>0</v>
          </cell>
          <cell r="AF751" t="str">
            <v/>
          </cell>
        </row>
        <row r="752">
          <cell r="AA752" t="b">
            <v>0</v>
          </cell>
          <cell r="AB752" t="b">
            <v>0</v>
          </cell>
          <cell r="AC752" t="b">
            <v>0</v>
          </cell>
          <cell r="AD752" t="b">
            <v>0</v>
          </cell>
          <cell r="AE752" t="b">
            <v>0</v>
          </cell>
          <cell r="AF752" t="str">
            <v/>
          </cell>
        </row>
        <row r="753">
          <cell r="AA753" t="b">
            <v>0</v>
          </cell>
          <cell r="AB753" t="b">
            <v>0</v>
          </cell>
          <cell r="AC753" t="b">
            <v>0</v>
          </cell>
          <cell r="AD753" t="b">
            <v>0</v>
          </cell>
          <cell r="AE753" t="b">
            <v>0</v>
          </cell>
          <cell r="AF753" t="str">
            <v/>
          </cell>
        </row>
        <row r="754">
          <cell r="AA754" t="b">
            <v>0</v>
          </cell>
          <cell r="AB754" t="b">
            <v>0</v>
          </cell>
          <cell r="AC754" t="b">
            <v>0</v>
          </cell>
          <cell r="AD754" t="b">
            <v>0</v>
          </cell>
          <cell r="AE754" t="b">
            <v>0</v>
          </cell>
          <cell r="AF754" t="str">
            <v/>
          </cell>
        </row>
        <row r="755">
          <cell r="AA755" t="b">
            <v>0</v>
          </cell>
          <cell r="AB755" t="b">
            <v>0</v>
          </cell>
          <cell r="AC755" t="b">
            <v>0</v>
          </cell>
          <cell r="AD755" t="b">
            <v>0</v>
          </cell>
          <cell r="AE755" t="b">
            <v>0</v>
          </cell>
          <cell r="AF755" t="str">
            <v/>
          </cell>
        </row>
        <row r="756">
          <cell r="AA756" t="b">
            <v>0</v>
          </cell>
          <cell r="AB756" t="b">
            <v>0</v>
          </cell>
          <cell r="AC756" t="b">
            <v>0</v>
          </cell>
          <cell r="AD756" t="b">
            <v>0</v>
          </cell>
          <cell r="AE756" t="b">
            <v>0</v>
          </cell>
          <cell r="AF756" t="str">
            <v/>
          </cell>
        </row>
        <row r="757">
          <cell r="AA757" t="b">
            <v>0</v>
          </cell>
          <cell r="AB757" t="b">
            <v>0</v>
          </cell>
          <cell r="AC757" t="b">
            <v>0</v>
          </cell>
          <cell r="AD757" t="b">
            <v>0</v>
          </cell>
          <cell r="AE757" t="b">
            <v>0</v>
          </cell>
          <cell r="AF757" t="str">
            <v/>
          </cell>
        </row>
        <row r="758">
          <cell r="AA758" t="b">
            <v>0</v>
          </cell>
          <cell r="AB758" t="b">
            <v>0</v>
          </cell>
          <cell r="AC758" t="b">
            <v>0</v>
          </cell>
          <cell r="AD758" t="b">
            <v>0</v>
          </cell>
          <cell r="AE758" t="b">
            <v>0</v>
          </cell>
          <cell r="AF758" t="str">
            <v/>
          </cell>
        </row>
        <row r="759">
          <cell r="AA759" t="b">
            <v>0</v>
          </cell>
          <cell r="AB759" t="b">
            <v>0</v>
          </cell>
          <cell r="AC759" t="b">
            <v>0</v>
          </cell>
          <cell r="AD759" t="b">
            <v>0</v>
          </cell>
          <cell r="AE759" t="b">
            <v>0</v>
          </cell>
          <cell r="AF759" t="str">
            <v/>
          </cell>
        </row>
        <row r="760">
          <cell r="AA760" t="b">
            <v>0</v>
          </cell>
          <cell r="AB760" t="b">
            <v>0</v>
          </cell>
          <cell r="AC760" t="b">
            <v>0</v>
          </cell>
          <cell r="AD760" t="b">
            <v>0</v>
          </cell>
          <cell r="AE760" t="b">
            <v>0</v>
          </cell>
          <cell r="AF760" t="str">
            <v/>
          </cell>
        </row>
        <row r="761">
          <cell r="AA761" t="b">
            <v>0</v>
          </cell>
          <cell r="AB761" t="b">
            <v>0</v>
          </cell>
          <cell r="AC761" t="b">
            <v>0</v>
          </cell>
          <cell r="AD761" t="b">
            <v>0</v>
          </cell>
          <cell r="AE761" t="b">
            <v>0</v>
          </cell>
          <cell r="AF761" t="str">
            <v/>
          </cell>
        </row>
        <row r="762">
          <cell r="AA762" t="b">
            <v>0</v>
          </cell>
          <cell r="AB762" t="b">
            <v>0</v>
          </cell>
          <cell r="AC762" t="b">
            <v>0</v>
          </cell>
          <cell r="AD762" t="b">
            <v>0</v>
          </cell>
          <cell r="AE762" t="b">
            <v>0</v>
          </cell>
          <cell r="AF762" t="str">
            <v/>
          </cell>
        </row>
        <row r="763">
          <cell r="AA763" t="b">
            <v>0</v>
          </cell>
          <cell r="AB763" t="b">
            <v>0</v>
          </cell>
          <cell r="AC763" t="b">
            <v>0</v>
          </cell>
          <cell r="AD763" t="b">
            <v>0</v>
          </cell>
          <cell r="AE763" t="b">
            <v>0</v>
          </cell>
          <cell r="AF763" t="str">
            <v/>
          </cell>
        </row>
        <row r="764">
          <cell r="AA764" t="b">
            <v>0</v>
          </cell>
          <cell r="AB764" t="b">
            <v>0</v>
          </cell>
          <cell r="AC764" t="b">
            <v>0</v>
          </cell>
          <cell r="AD764" t="b">
            <v>0</v>
          </cell>
          <cell r="AE764" t="b">
            <v>0</v>
          </cell>
          <cell r="AF764" t="str">
            <v/>
          </cell>
        </row>
        <row r="765">
          <cell r="AA765" t="b">
            <v>0</v>
          </cell>
          <cell r="AB765" t="b">
            <v>0</v>
          </cell>
          <cell r="AC765" t="b">
            <v>0</v>
          </cell>
          <cell r="AD765" t="b">
            <v>0</v>
          </cell>
          <cell r="AE765" t="b">
            <v>0</v>
          </cell>
          <cell r="AF765" t="str">
            <v/>
          </cell>
        </row>
        <row r="766">
          <cell r="AA766" t="b">
            <v>0</v>
          </cell>
          <cell r="AB766" t="b">
            <v>0</v>
          </cell>
          <cell r="AC766" t="b">
            <v>0</v>
          </cell>
          <cell r="AD766" t="b">
            <v>0</v>
          </cell>
          <cell r="AE766" t="b">
            <v>0</v>
          </cell>
          <cell r="AF766" t="str">
            <v/>
          </cell>
        </row>
        <row r="767">
          <cell r="AA767" t="b">
            <v>0</v>
          </cell>
          <cell r="AB767" t="b">
            <v>0</v>
          </cell>
          <cell r="AC767" t="b">
            <v>0</v>
          </cell>
          <cell r="AD767" t="b">
            <v>0</v>
          </cell>
          <cell r="AE767" t="b">
            <v>0</v>
          </cell>
          <cell r="AF767" t="str">
            <v/>
          </cell>
        </row>
        <row r="768">
          <cell r="AA768" t="b">
            <v>0</v>
          </cell>
          <cell r="AB768" t="b">
            <v>0</v>
          </cell>
          <cell r="AC768" t="b">
            <v>0</v>
          </cell>
          <cell r="AD768" t="b">
            <v>0</v>
          </cell>
          <cell r="AE768" t="b">
            <v>0</v>
          </cell>
          <cell r="AF768" t="str">
            <v/>
          </cell>
        </row>
        <row r="769">
          <cell r="AA769" t="b">
            <v>0</v>
          </cell>
          <cell r="AB769" t="b">
            <v>0</v>
          </cell>
          <cell r="AC769" t="b">
            <v>0</v>
          </cell>
          <cell r="AD769" t="b">
            <v>0</v>
          </cell>
          <cell r="AE769" t="b">
            <v>0</v>
          </cell>
          <cell r="AF769" t="str">
            <v/>
          </cell>
        </row>
        <row r="770">
          <cell r="AA770" t="b">
            <v>0</v>
          </cell>
          <cell r="AB770" t="b">
            <v>0</v>
          </cell>
          <cell r="AC770" t="b">
            <v>0</v>
          </cell>
          <cell r="AD770" t="b">
            <v>0</v>
          </cell>
          <cell r="AE770" t="b">
            <v>0</v>
          </cell>
          <cell r="AF770" t="str">
            <v/>
          </cell>
        </row>
        <row r="771">
          <cell r="AA771" t="b">
            <v>0</v>
          </cell>
          <cell r="AB771" t="b">
            <v>0</v>
          </cell>
          <cell r="AC771" t="b">
            <v>0</v>
          </cell>
          <cell r="AD771" t="b">
            <v>0</v>
          </cell>
          <cell r="AE771" t="b">
            <v>0</v>
          </cell>
          <cell r="AF771" t="str">
            <v/>
          </cell>
        </row>
        <row r="772">
          <cell r="AA772" t="b">
            <v>0</v>
          </cell>
          <cell r="AB772" t="b">
            <v>0</v>
          </cell>
          <cell r="AC772" t="b">
            <v>0</v>
          </cell>
          <cell r="AD772" t="b">
            <v>0</v>
          </cell>
          <cell r="AE772" t="b">
            <v>0</v>
          </cell>
          <cell r="AF772" t="str">
            <v/>
          </cell>
        </row>
        <row r="773">
          <cell r="AA773" t="b">
            <v>0</v>
          </cell>
          <cell r="AB773" t="b">
            <v>0</v>
          </cell>
          <cell r="AC773" t="b">
            <v>0</v>
          </cell>
          <cell r="AD773" t="b">
            <v>0</v>
          </cell>
          <cell r="AE773" t="b">
            <v>0</v>
          </cell>
          <cell r="AF773" t="str">
            <v/>
          </cell>
        </row>
        <row r="774">
          <cell r="AA774" t="b">
            <v>0</v>
          </cell>
          <cell r="AB774" t="b">
            <v>0</v>
          </cell>
          <cell r="AC774" t="b">
            <v>0</v>
          </cell>
          <cell r="AD774" t="b">
            <v>0</v>
          </cell>
          <cell r="AE774" t="b">
            <v>0</v>
          </cell>
          <cell r="AF774" t="str">
            <v/>
          </cell>
        </row>
        <row r="775">
          <cell r="AA775" t="b">
            <v>0</v>
          </cell>
          <cell r="AB775" t="b">
            <v>0</v>
          </cell>
          <cell r="AC775" t="b">
            <v>0</v>
          </cell>
          <cell r="AD775" t="b">
            <v>0</v>
          </cell>
          <cell r="AE775" t="b">
            <v>0</v>
          </cell>
          <cell r="AF775" t="str">
            <v/>
          </cell>
        </row>
        <row r="776">
          <cell r="AA776" t="b">
            <v>0</v>
          </cell>
          <cell r="AB776" t="b">
            <v>0</v>
          </cell>
          <cell r="AC776" t="b">
            <v>0</v>
          </cell>
          <cell r="AD776" t="b">
            <v>0</v>
          </cell>
          <cell r="AE776" t="b">
            <v>0</v>
          </cell>
          <cell r="AF776" t="str">
            <v/>
          </cell>
        </row>
        <row r="777">
          <cell r="AA777" t="b">
            <v>0</v>
          </cell>
          <cell r="AB777" t="b">
            <v>0</v>
          </cell>
          <cell r="AC777" t="b">
            <v>0</v>
          </cell>
          <cell r="AD777" t="b">
            <v>0</v>
          </cell>
          <cell r="AE777" t="b">
            <v>0</v>
          </cell>
          <cell r="AF777" t="str">
            <v/>
          </cell>
        </row>
        <row r="778">
          <cell r="AA778" t="b">
            <v>0</v>
          </cell>
          <cell r="AB778" t="b">
            <v>0</v>
          </cell>
          <cell r="AC778" t="b">
            <v>0</v>
          </cell>
          <cell r="AD778" t="b">
            <v>0</v>
          </cell>
          <cell r="AE778" t="b">
            <v>0</v>
          </cell>
          <cell r="AF778" t="str">
            <v/>
          </cell>
        </row>
        <row r="779">
          <cell r="AA779" t="b">
            <v>0</v>
          </cell>
          <cell r="AB779" t="b">
            <v>0</v>
          </cell>
          <cell r="AC779" t="b">
            <v>0</v>
          </cell>
          <cell r="AD779" t="b">
            <v>0</v>
          </cell>
          <cell r="AE779" t="b">
            <v>0</v>
          </cell>
          <cell r="AF779" t="str">
            <v/>
          </cell>
        </row>
        <row r="780">
          <cell r="AA780" t="b">
            <v>0</v>
          </cell>
          <cell r="AB780" t="b">
            <v>0</v>
          </cell>
          <cell r="AC780" t="b">
            <v>0</v>
          </cell>
          <cell r="AD780" t="b">
            <v>0</v>
          </cell>
          <cell r="AE780" t="b">
            <v>0</v>
          </cell>
          <cell r="AF780" t="str">
            <v/>
          </cell>
        </row>
        <row r="781">
          <cell r="AA781" t="b">
            <v>0</v>
          </cell>
          <cell r="AB781" t="b">
            <v>0</v>
          </cell>
          <cell r="AC781" t="b">
            <v>0</v>
          </cell>
          <cell r="AD781" t="b">
            <v>0</v>
          </cell>
          <cell r="AE781" t="b">
            <v>0</v>
          </cell>
          <cell r="AF781" t="str">
            <v/>
          </cell>
        </row>
        <row r="782">
          <cell r="AA782" t="b">
            <v>0</v>
          </cell>
          <cell r="AB782" t="b">
            <v>0</v>
          </cell>
          <cell r="AC782" t="b">
            <v>0</v>
          </cell>
          <cell r="AD782" t="b">
            <v>0</v>
          </cell>
          <cell r="AE782" t="b">
            <v>0</v>
          </cell>
          <cell r="AF782" t="str">
            <v/>
          </cell>
        </row>
        <row r="783">
          <cell r="AA783" t="b">
            <v>0</v>
          </cell>
          <cell r="AB783" t="b">
            <v>0</v>
          </cell>
          <cell r="AC783" t="b">
            <v>0</v>
          </cell>
          <cell r="AD783" t="b">
            <v>0</v>
          </cell>
          <cell r="AE783" t="b">
            <v>0</v>
          </cell>
          <cell r="AF783" t="str">
            <v/>
          </cell>
        </row>
        <row r="784">
          <cell r="AA784" t="b">
            <v>0</v>
          </cell>
          <cell r="AB784" t="b">
            <v>0</v>
          </cell>
          <cell r="AC784" t="b">
            <v>0</v>
          </cell>
          <cell r="AD784" t="b">
            <v>0</v>
          </cell>
          <cell r="AE784" t="b">
            <v>0</v>
          </cell>
          <cell r="AF784" t="str">
            <v/>
          </cell>
        </row>
        <row r="785">
          <cell r="AA785" t="b">
            <v>0</v>
          </cell>
          <cell r="AB785" t="b">
            <v>0</v>
          </cell>
          <cell r="AC785" t="b">
            <v>0</v>
          </cell>
          <cell r="AD785" t="b">
            <v>0</v>
          </cell>
          <cell r="AE785" t="b">
            <v>0</v>
          </cell>
          <cell r="AF785" t="str">
            <v/>
          </cell>
        </row>
        <row r="786">
          <cell r="AA786" t="b">
            <v>0</v>
          </cell>
          <cell r="AB786" t="b">
            <v>0</v>
          </cell>
          <cell r="AC786" t="b">
            <v>0</v>
          </cell>
          <cell r="AD786" t="b">
            <v>0</v>
          </cell>
          <cell r="AE786" t="b">
            <v>0</v>
          </cell>
          <cell r="AF786" t="str">
            <v/>
          </cell>
        </row>
        <row r="787">
          <cell r="AA787" t="b">
            <v>0</v>
          </cell>
          <cell r="AB787" t="b">
            <v>0</v>
          </cell>
          <cell r="AC787" t="b">
            <v>0</v>
          </cell>
          <cell r="AD787" t="b">
            <v>0</v>
          </cell>
          <cell r="AE787" t="b">
            <v>0</v>
          </cell>
          <cell r="AF787" t="str">
            <v/>
          </cell>
        </row>
        <row r="788">
          <cell r="AA788" t="b">
            <v>0</v>
          </cell>
          <cell r="AB788" t="b">
            <v>0</v>
          </cell>
          <cell r="AC788" t="b">
            <v>0</v>
          </cell>
          <cell r="AD788" t="b">
            <v>0</v>
          </cell>
          <cell r="AE788" t="b">
            <v>0</v>
          </cell>
          <cell r="AF788" t="str">
            <v/>
          </cell>
        </row>
        <row r="789">
          <cell r="AA789" t="b">
            <v>0</v>
          </cell>
          <cell r="AB789" t="b">
            <v>0</v>
          </cell>
          <cell r="AC789" t="b">
            <v>0</v>
          </cell>
          <cell r="AD789" t="b">
            <v>0</v>
          </cell>
          <cell r="AE789" t="b">
            <v>0</v>
          </cell>
          <cell r="AF789" t="str">
            <v/>
          </cell>
        </row>
        <row r="790">
          <cell r="AA790" t="b">
            <v>0</v>
          </cell>
          <cell r="AB790" t="b">
            <v>0</v>
          </cell>
          <cell r="AC790" t="b">
            <v>0</v>
          </cell>
          <cell r="AD790" t="b">
            <v>0</v>
          </cell>
          <cell r="AE790" t="b">
            <v>0</v>
          </cell>
          <cell r="AF790" t="str">
            <v/>
          </cell>
        </row>
        <row r="791">
          <cell r="AA791" t="b">
            <v>0</v>
          </cell>
          <cell r="AB791" t="b">
            <v>0</v>
          </cell>
          <cell r="AC791" t="b">
            <v>0</v>
          </cell>
          <cell r="AD791" t="b">
            <v>0</v>
          </cell>
          <cell r="AE791" t="b">
            <v>0</v>
          </cell>
          <cell r="AF791" t="str">
            <v/>
          </cell>
        </row>
        <row r="792">
          <cell r="AA792" t="b">
            <v>0</v>
          </cell>
          <cell r="AB792" t="b">
            <v>0</v>
          </cell>
          <cell r="AC792" t="b">
            <v>0</v>
          </cell>
          <cell r="AD792" t="b">
            <v>0</v>
          </cell>
          <cell r="AE792" t="b">
            <v>0</v>
          </cell>
          <cell r="AF792" t="str">
            <v/>
          </cell>
        </row>
        <row r="793">
          <cell r="AA793" t="b">
            <v>0</v>
          </cell>
          <cell r="AB793" t="b">
            <v>0</v>
          </cell>
          <cell r="AC793" t="b">
            <v>0</v>
          </cell>
          <cell r="AD793" t="b">
            <v>0</v>
          </cell>
          <cell r="AE793" t="b">
            <v>0</v>
          </cell>
          <cell r="AF793" t="str">
            <v/>
          </cell>
        </row>
        <row r="794">
          <cell r="AA794" t="b">
            <v>0</v>
          </cell>
          <cell r="AB794" t="b">
            <v>0</v>
          </cell>
          <cell r="AC794" t="b">
            <v>0</v>
          </cell>
          <cell r="AD794" t="b">
            <v>0</v>
          </cell>
          <cell r="AE794" t="b">
            <v>0</v>
          </cell>
          <cell r="AF794" t="str">
            <v/>
          </cell>
        </row>
        <row r="795">
          <cell r="AA795" t="b">
            <v>0</v>
          </cell>
          <cell r="AB795" t="b">
            <v>0</v>
          </cell>
          <cell r="AC795" t="b">
            <v>0</v>
          </cell>
          <cell r="AD795" t="b">
            <v>0</v>
          </cell>
          <cell r="AE795" t="b">
            <v>0</v>
          </cell>
          <cell r="AF795" t="str">
            <v/>
          </cell>
        </row>
        <row r="796">
          <cell r="AA796" t="b">
            <v>0</v>
          </cell>
          <cell r="AB796" t="b">
            <v>0</v>
          </cell>
          <cell r="AC796" t="b">
            <v>0</v>
          </cell>
          <cell r="AD796" t="b">
            <v>0</v>
          </cell>
          <cell r="AE796" t="b">
            <v>0</v>
          </cell>
          <cell r="AF796" t="str">
            <v/>
          </cell>
        </row>
        <row r="797">
          <cell r="AA797" t="b">
            <v>0</v>
          </cell>
          <cell r="AB797" t="b">
            <v>0</v>
          </cell>
          <cell r="AC797" t="b">
            <v>0</v>
          </cell>
          <cell r="AD797" t="b">
            <v>0</v>
          </cell>
          <cell r="AE797" t="b">
            <v>0</v>
          </cell>
          <cell r="AF797" t="str">
            <v/>
          </cell>
        </row>
        <row r="798">
          <cell r="AA798" t="b">
            <v>0</v>
          </cell>
          <cell r="AB798" t="b">
            <v>0</v>
          </cell>
          <cell r="AC798" t="b">
            <v>0</v>
          </cell>
          <cell r="AD798" t="b">
            <v>0</v>
          </cell>
          <cell r="AE798" t="b">
            <v>0</v>
          </cell>
          <cell r="AF798" t="str">
            <v/>
          </cell>
        </row>
        <row r="799">
          <cell r="AA799" t="b">
            <v>0</v>
          </cell>
          <cell r="AB799" t="b">
            <v>0</v>
          </cell>
          <cell r="AC799" t="b">
            <v>0</v>
          </cell>
          <cell r="AD799" t="b">
            <v>0</v>
          </cell>
          <cell r="AE799" t="b">
            <v>0</v>
          </cell>
          <cell r="AF799" t="str">
            <v/>
          </cell>
        </row>
        <row r="800">
          <cell r="AA800" t="b">
            <v>0</v>
          </cell>
          <cell r="AB800" t="b">
            <v>0</v>
          </cell>
          <cell r="AC800" t="b">
            <v>0</v>
          </cell>
          <cell r="AD800" t="b">
            <v>0</v>
          </cell>
          <cell r="AE800" t="b">
            <v>0</v>
          </cell>
          <cell r="AF800" t="str">
            <v/>
          </cell>
        </row>
        <row r="801">
          <cell r="AA801" t="b">
            <v>0</v>
          </cell>
          <cell r="AB801" t="b">
            <v>0</v>
          </cell>
          <cell r="AC801" t="b">
            <v>0</v>
          </cell>
          <cell r="AD801" t="b">
            <v>0</v>
          </cell>
          <cell r="AE801" t="b">
            <v>0</v>
          </cell>
          <cell r="AF801" t="str">
            <v/>
          </cell>
        </row>
        <row r="802">
          <cell r="AA802" t="b">
            <v>0</v>
          </cell>
          <cell r="AB802" t="b">
            <v>0</v>
          </cell>
          <cell r="AC802" t="b">
            <v>0</v>
          </cell>
          <cell r="AD802" t="b">
            <v>0</v>
          </cell>
          <cell r="AE802" t="b">
            <v>0</v>
          </cell>
          <cell r="AF802" t="str">
            <v/>
          </cell>
        </row>
        <row r="803">
          <cell r="AA803" t="b">
            <v>0</v>
          </cell>
          <cell r="AB803" t="b">
            <v>0</v>
          </cell>
          <cell r="AC803" t="b">
            <v>0</v>
          </cell>
          <cell r="AD803" t="b">
            <v>0</v>
          </cell>
          <cell r="AE803" t="b">
            <v>0</v>
          </cell>
          <cell r="AF803" t="str">
            <v/>
          </cell>
        </row>
        <row r="804">
          <cell r="AA804" t="b">
            <v>0</v>
          </cell>
          <cell r="AB804" t="b">
            <v>0</v>
          </cell>
          <cell r="AC804" t="b">
            <v>0</v>
          </cell>
          <cell r="AD804" t="b">
            <v>0</v>
          </cell>
          <cell r="AE804" t="b">
            <v>0</v>
          </cell>
          <cell r="AF804" t="str">
            <v/>
          </cell>
        </row>
        <row r="805">
          <cell r="AA805" t="b">
            <v>0</v>
          </cell>
          <cell r="AB805" t="b">
            <v>0</v>
          </cell>
          <cell r="AC805" t="b">
            <v>0</v>
          </cell>
          <cell r="AD805" t="b">
            <v>0</v>
          </cell>
          <cell r="AE805" t="b">
            <v>0</v>
          </cell>
          <cell r="AF805" t="str">
            <v/>
          </cell>
        </row>
        <row r="806">
          <cell r="AA806" t="b">
            <v>0</v>
          </cell>
          <cell r="AB806" t="b">
            <v>0</v>
          </cell>
          <cell r="AC806" t="b">
            <v>0</v>
          </cell>
          <cell r="AD806" t="b">
            <v>0</v>
          </cell>
          <cell r="AE806" t="b">
            <v>0</v>
          </cell>
          <cell r="AF806" t="str">
            <v/>
          </cell>
        </row>
        <row r="807">
          <cell r="AA807" t="b">
            <v>0</v>
          </cell>
          <cell r="AB807" t="b">
            <v>0</v>
          </cell>
          <cell r="AC807" t="b">
            <v>0</v>
          </cell>
          <cell r="AD807" t="b">
            <v>0</v>
          </cell>
          <cell r="AE807" t="b">
            <v>0</v>
          </cell>
          <cell r="AF807" t="str">
            <v/>
          </cell>
        </row>
        <row r="808">
          <cell r="AA808" t="b">
            <v>0</v>
          </cell>
          <cell r="AB808" t="b">
            <v>0</v>
          </cell>
          <cell r="AC808" t="b">
            <v>0</v>
          </cell>
          <cell r="AD808" t="b">
            <v>0</v>
          </cell>
          <cell r="AE808" t="b">
            <v>0</v>
          </cell>
          <cell r="AF808" t="str">
            <v/>
          </cell>
        </row>
        <row r="809">
          <cell r="AA809" t="b">
            <v>0</v>
          </cell>
          <cell r="AB809" t="b">
            <v>0</v>
          </cell>
          <cell r="AC809" t="b">
            <v>0</v>
          </cell>
          <cell r="AD809" t="b">
            <v>0</v>
          </cell>
          <cell r="AE809" t="b">
            <v>0</v>
          </cell>
          <cell r="AF809" t="str">
            <v/>
          </cell>
        </row>
        <row r="810">
          <cell r="AA810" t="b">
            <v>0</v>
          </cell>
          <cell r="AB810" t="b">
            <v>0</v>
          </cell>
          <cell r="AC810" t="b">
            <v>0</v>
          </cell>
          <cell r="AD810" t="b">
            <v>0</v>
          </cell>
          <cell r="AE810" t="b">
            <v>0</v>
          </cell>
          <cell r="AF810" t="str">
            <v/>
          </cell>
        </row>
        <row r="811">
          <cell r="AA811" t="b">
            <v>0</v>
          </cell>
          <cell r="AB811" t="b">
            <v>0</v>
          </cell>
          <cell r="AC811" t="b">
            <v>0</v>
          </cell>
          <cell r="AD811" t="b">
            <v>0</v>
          </cell>
          <cell r="AE811" t="b">
            <v>0</v>
          </cell>
          <cell r="AF811" t="str">
            <v/>
          </cell>
        </row>
        <row r="812">
          <cell r="AA812" t="b">
            <v>0</v>
          </cell>
          <cell r="AB812" t="b">
            <v>0</v>
          </cell>
          <cell r="AC812" t="b">
            <v>0</v>
          </cell>
          <cell r="AD812" t="b">
            <v>0</v>
          </cell>
          <cell r="AE812" t="b">
            <v>0</v>
          </cell>
          <cell r="AF812" t="str">
            <v/>
          </cell>
        </row>
        <row r="813">
          <cell r="AA813" t="b">
            <v>0</v>
          </cell>
          <cell r="AB813" t="b">
            <v>0</v>
          </cell>
          <cell r="AC813" t="b">
            <v>0</v>
          </cell>
          <cell r="AD813" t="b">
            <v>0</v>
          </cell>
          <cell r="AE813" t="b">
            <v>0</v>
          </cell>
          <cell r="AF813" t="str">
            <v/>
          </cell>
        </row>
        <row r="814">
          <cell r="AA814" t="b">
            <v>0</v>
          </cell>
          <cell r="AB814" t="b">
            <v>0</v>
          </cell>
          <cell r="AC814" t="b">
            <v>0</v>
          </cell>
          <cell r="AD814" t="b">
            <v>0</v>
          </cell>
          <cell r="AE814" t="b">
            <v>0</v>
          </cell>
          <cell r="AF814" t="str">
            <v/>
          </cell>
        </row>
        <row r="815">
          <cell r="AA815" t="b">
            <v>0</v>
          </cell>
          <cell r="AB815" t="b">
            <v>0</v>
          </cell>
          <cell r="AC815" t="b">
            <v>0</v>
          </cell>
          <cell r="AD815" t="b">
            <v>0</v>
          </cell>
          <cell r="AE815" t="b">
            <v>0</v>
          </cell>
          <cell r="AF815" t="str">
            <v/>
          </cell>
        </row>
        <row r="816">
          <cell r="AA816" t="b">
            <v>0</v>
          </cell>
          <cell r="AB816" t="b">
            <v>0</v>
          </cell>
          <cell r="AC816" t="b">
            <v>0</v>
          </cell>
          <cell r="AD816" t="b">
            <v>0</v>
          </cell>
          <cell r="AE816" t="b">
            <v>0</v>
          </cell>
          <cell r="AF816" t="str">
            <v/>
          </cell>
        </row>
        <row r="817">
          <cell r="AA817" t="b">
            <v>0</v>
          </cell>
          <cell r="AB817" t="b">
            <v>0</v>
          </cell>
          <cell r="AC817" t="b">
            <v>0</v>
          </cell>
          <cell r="AD817" t="b">
            <v>0</v>
          </cell>
          <cell r="AE817" t="b">
            <v>0</v>
          </cell>
          <cell r="AF817" t="str">
            <v/>
          </cell>
        </row>
        <row r="818">
          <cell r="AA818" t="b">
            <v>0</v>
          </cell>
          <cell r="AB818" t="b">
            <v>0</v>
          </cell>
          <cell r="AC818" t="b">
            <v>0</v>
          </cell>
          <cell r="AD818" t="b">
            <v>0</v>
          </cell>
          <cell r="AE818" t="b">
            <v>0</v>
          </cell>
          <cell r="AF818" t="str">
            <v/>
          </cell>
        </row>
        <row r="819">
          <cell r="AA819" t="b">
            <v>0</v>
          </cell>
          <cell r="AB819" t="b">
            <v>0</v>
          </cell>
          <cell r="AC819" t="b">
            <v>0</v>
          </cell>
          <cell r="AD819" t="b">
            <v>0</v>
          </cell>
          <cell r="AE819" t="b">
            <v>0</v>
          </cell>
          <cell r="AF819" t="str">
            <v/>
          </cell>
        </row>
        <row r="820">
          <cell r="AA820" t="b">
            <v>0</v>
          </cell>
          <cell r="AB820" t="b">
            <v>0</v>
          </cell>
          <cell r="AC820" t="b">
            <v>0</v>
          </cell>
          <cell r="AD820" t="b">
            <v>0</v>
          </cell>
          <cell r="AE820" t="b">
            <v>0</v>
          </cell>
          <cell r="AF820" t="str">
            <v/>
          </cell>
        </row>
        <row r="821">
          <cell r="AA821" t="b">
            <v>0</v>
          </cell>
          <cell r="AB821" t="b">
            <v>0</v>
          </cell>
          <cell r="AC821" t="b">
            <v>0</v>
          </cell>
          <cell r="AD821" t="b">
            <v>0</v>
          </cell>
          <cell r="AE821" t="b">
            <v>0</v>
          </cell>
          <cell r="AF821" t="str">
            <v/>
          </cell>
        </row>
        <row r="822">
          <cell r="AA822" t="b">
            <v>0</v>
          </cell>
          <cell r="AB822" t="b">
            <v>0</v>
          </cell>
          <cell r="AC822" t="b">
            <v>0</v>
          </cell>
          <cell r="AD822" t="b">
            <v>0</v>
          </cell>
          <cell r="AE822" t="b">
            <v>0</v>
          </cell>
          <cell r="AF822" t="str">
            <v/>
          </cell>
        </row>
        <row r="823">
          <cell r="AA823" t="b">
            <v>0</v>
          </cell>
          <cell r="AB823" t="b">
            <v>0</v>
          </cell>
          <cell r="AC823" t="b">
            <v>0</v>
          </cell>
          <cell r="AD823" t="b">
            <v>0</v>
          </cell>
          <cell r="AE823" t="b">
            <v>0</v>
          </cell>
          <cell r="AF823" t="str">
            <v/>
          </cell>
        </row>
        <row r="824">
          <cell r="AA824" t="b">
            <v>0</v>
          </cell>
          <cell r="AB824" t="b">
            <v>0</v>
          </cell>
          <cell r="AC824" t="b">
            <v>0</v>
          </cell>
          <cell r="AD824" t="b">
            <v>0</v>
          </cell>
          <cell r="AE824" t="b">
            <v>0</v>
          </cell>
          <cell r="AF824" t="str">
            <v/>
          </cell>
        </row>
        <row r="825">
          <cell r="AA825" t="b">
            <v>0</v>
          </cell>
          <cell r="AB825" t="b">
            <v>0</v>
          </cell>
          <cell r="AC825" t="b">
            <v>0</v>
          </cell>
          <cell r="AD825" t="b">
            <v>0</v>
          </cell>
          <cell r="AE825" t="b">
            <v>0</v>
          </cell>
          <cell r="AF825" t="str">
            <v/>
          </cell>
        </row>
        <row r="826">
          <cell r="AA826" t="b">
            <v>0</v>
          </cell>
          <cell r="AB826" t="b">
            <v>0</v>
          </cell>
          <cell r="AC826" t="b">
            <v>0</v>
          </cell>
          <cell r="AD826" t="b">
            <v>0</v>
          </cell>
          <cell r="AE826" t="b">
            <v>0</v>
          </cell>
          <cell r="AF826" t="str">
            <v/>
          </cell>
        </row>
        <row r="827">
          <cell r="AA827" t="b">
            <v>0</v>
          </cell>
          <cell r="AB827" t="b">
            <v>0</v>
          </cell>
          <cell r="AC827" t="b">
            <v>0</v>
          </cell>
          <cell r="AD827" t="b">
            <v>0</v>
          </cell>
          <cell r="AE827" t="b">
            <v>0</v>
          </cell>
          <cell r="AF827" t="str">
            <v/>
          </cell>
        </row>
        <row r="828">
          <cell r="AA828" t="b">
            <v>0</v>
          </cell>
          <cell r="AB828" t="b">
            <v>0</v>
          </cell>
          <cell r="AC828" t="b">
            <v>0</v>
          </cell>
          <cell r="AD828" t="b">
            <v>0</v>
          </cell>
          <cell r="AE828" t="b">
            <v>0</v>
          </cell>
          <cell r="AF828" t="str">
            <v/>
          </cell>
        </row>
        <row r="829">
          <cell r="AA829" t="b">
            <v>0</v>
          </cell>
          <cell r="AB829" t="b">
            <v>0</v>
          </cell>
          <cell r="AC829" t="b">
            <v>0</v>
          </cell>
          <cell r="AD829" t="b">
            <v>0</v>
          </cell>
          <cell r="AE829" t="b">
            <v>0</v>
          </cell>
          <cell r="AF829" t="str">
            <v/>
          </cell>
        </row>
        <row r="830">
          <cell r="AA830" t="b">
            <v>0</v>
          </cell>
          <cell r="AB830" t="b">
            <v>0</v>
          </cell>
          <cell r="AC830" t="b">
            <v>0</v>
          </cell>
          <cell r="AD830" t="b">
            <v>0</v>
          </cell>
          <cell r="AE830" t="b">
            <v>0</v>
          </cell>
          <cell r="AF830" t="str">
            <v/>
          </cell>
        </row>
        <row r="831">
          <cell r="AA831" t="b">
            <v>0</v>
          </cell>
          <cell r="AB831" t="b">
            <v>0</v>
          </cell>
          <cell r="AC831" t="b">
            <v>0</v>
          </cell>
          <cell r="AD831" t="b">
            <v>0</v>
          </cell>
          <cell r="AE831" t="b">
            <v>0</v>
          </cell>
          <cell r="AF831" t="str">
            <v/>
          </cell>
        </row>
        <row r="832">
          <cell r="AA832" t="b">
            <v>0</v>
          </cell>
          <cell r="AB832" t="b">
            <v>0</v>
          </cell>
          <cell r="AC832" t="b">
            <v>0</v>
          </cell>
          <cell r="AD832" t="b">
            <v>0</v>
          </cell>
          <cell r="AE832" t="b">
            <v>0</v>
          </cell>
          <cell r="AF832" t="str">
            <v/>
          </cell>
        </row>
        <row r="833">
          <cell r="AA833" t="b">
            <v>0</v>
          </cell>
          <cell r="AB833" t="b">
            <v>0</v>
          </cell>
          <cell r="AC833" t="b">
            <v>0</v>
          </cell>
          <cell r="AD833" t="b">
            <v>0</v>
          </cell>
          <cell r="AE833" t="b">
            <v>0</v>
          </cell>
          <cell r="AF833" t="str">
            <v/>
          </cell>
        </row>
        <row r="834">
          <cell r="AA834" t="b">
            <v>0</v>
          </cell>
          <cell r="AB834" t="b">
            <v>0</v>
          </cell>
          <cell r="AC834" t="b">
            <v>0</v>
          </cell>
          <cell r="AD834" t="b">
            <v>0</v>
          </cell>
          <cell r="AE834" t="b">
            <v>0</v>
          </cell>
          <cell r="AF834" t="str">
            <v/>
          </cell>
        </row>
        <row r="835">
          <cell r="AA835" t="b">
            <v>0</v>
          </cell>
          <cell r="AB835" t="b">
            <v>0</v>
          </cell>
          <cell r="AC835" t="b">
            <v>0</v>
          </cell>
          <cell r="AD835" t="b">
            <v>0</v>
          </cell>
          <cell r="AE835" t="b">
            <v>0</v>
          </cell>
          <cell r="AF835" t="str">
            <v/>
          </cell>
        </row>
        <row r="836">
          <cell r="AA836" t="b">
            <v>0</v>
          </cell>
          <cell r="AB836" t="b">
            <v>0</v>
          </cell>
          <cell r="AC836" t="b">
            <v>0</v>
          </cell>
          <cell r="AD836" t="b">
            <v>0</v>
          </cell>
          <cell r="AE836" t="b">
            <v>0</v>
          </cell>
          <cell r="AF836" t="str">
            <v/>
          </cell>
        </row>
        <row r="837">
          <cell r="AA837" t="b">
            <v>0</v>
          </cell>
          <cell r="AB837" t="b">
            <v>0</v>
          </cell>
          <cell r="AC837" t="b">
            <v>0</v>
          </cell>
          <cell r="AD837" t="b">
            <v>0</v>
          </cell>
          <cell r="AE837" t="b">
            <v>0</v>
          </cell>
          <cell r="AF837" t="str">
            <v/>
          </cell>
        </row>
        <row r="838">
          <cell r="AA838" t="b">
            <v>0</v>
          </cell>
          <cell r="AB838" t="b">
            <v>0</v>
          </cell>
          <cell r="AC838" t="b">
            <v>0</v>
          </cell>
          <cell r="AD838" t="b">
            <v>0</v>
          </cell>
          <cell r="AE838" t="b">
            <v>0</v>
          </cell>
          <cell r="AF838" t="str">
            <v/>
          </cell>
        </row>
        <row r="839">
          <cell r="AA839" t="b">
            <v>0</v>
          </cell>
          <cell r="AB839" t="b">
            <v>0</v>
          </cell>
          <cell r="AC839" t="b">
            <v>0</v>
          </cell>
          <cell r="AD839" t="b">
            <v>0</v>
          </cell>
          <cell r="AE839" t="b">
            <v>0</v>
          </cell>
          <cell r="AF839" t="str">
            <v/>
          </cell>
        </row>
        <row r="840">
          <cell r="AA840" t="b">
            <v>0</v>
          </cell>
          <cell r="AB840" t="b">
            <v>0</v>
          </cell>
          <cell r="AC840" t="b">
            <v>0</v>
          </cell>
          <cell r="AD840" t="b">
            <v>0</v>
          </cell>
          <cell r="AE840" t="b">
            <v>0</v>
          </cell>
          <cell r="AF840" t="str">
            <v/>
          </cell>
        </row>
        <row r="841">
          <cell r="AA841" t="b">
            <v>0</v>
          </cell>
          <cell r="AB841" t="b">
            <v>0</v>
          </cell>
          <cell r="AC841" t="b">
            <v>0</v>
          </cell>
          <cell r="AD841" t="b">
            <v>0</v>
          </cell>
          <cell r="AE841" t="b">
            <v>0</v>
          </cell>
          <cell r="AF841" t="str">
            <v/>
          </cell>
        </row>
        <row r="842">
          <cell r="AA842" t="b">
            <v>0</v>
          </cell>
          <cell r="AB842" t="b">
            <v>0</v>
          </cell>
          <cell r="AC842" t="b">
            <v>0</v>
          </cell>
          <cell r="AD842" t="b">
            <v>0</v>
          </cell>
          <cell r="AE842" t="b">
            <v>0</v>
          </cell>
          <cell r="AF842" t="str">
            <v/>
          </cell>
        </row>
        <row r="843">
          <cell r="AA843" t="b">
            <v>0</v>
          </cell>
          <cell r="AB843" t="b">
            <v>0</v>
          </cell>
          <cell r="AC843" t="b">
            <v>0</v>
          </cell>
          <cell r="AD843" t="b">
            <v>0</v>
          </cell>
          <cell r="AE843" t="b">
            <v>0</v>
          </cell>
          <cell r="AF843" t="str">
            <v/>
          </cell>
        </row>
        <row r="844">
          <cell r="AA844" t="b">
            <v>0</v>
          </cell>
          <cell r="AB844" t="b">
            <v>0</v>
          </cell>
          <cell r="AC844" t="b">
            <v>0</v>
          </cell>
          <cell r="AD844" t="b">
            <v>0</v>
          </cell>
          <cell r="AE844" t="b">
            <v>0</v>
          </cell>
          <cell r="AF844" t="str">
            <v/>
          </cell>
        </row>
        <row r="845">
          <cell r="AA845" t="b">
            <v>0</v>
          </cell>
          <cell r="AB845" t="b">
            <v>0</v>
          </cell>
          <cell r="AC845" t="b">
            <v>0</v>
          </cell>
          <cell r="AD845" t="b">
            <v>0</v>
          </cell>
          <cell r="AE845" t="b">
            <v>0</v>
          </cell>
          <cell r="AF845" t="str">
            <v/>
          </cell>
        </row>
        <row r="846">
          <cell r="AA846" t="b">
            <v>0</v>
          </cell>
          <cell r="AB846" t="b">
            <v>0</v>
          </cell>
          <cell r="AC846" t="b">
            <v>0</v>
          </cell>
          <cell r="AD846" t="b">
            <v>0</v>
          </cell>
          <cell r="AE846" t="b">
            <v>0</v>
          </cell>
          <cell r="AF846" t="str">
            <v/>
          </cell>
        </row>
        <row r="847">
          <cell r="AA847" t="b">
            <v>0</v>
          </cell>
          <cell r="AB847" t="b">
            <v>0</v>
          </cell>
          <cell r="AC847" t="b">
            <v>0</v>
          </cell>
          <cell r="AD847" t="b">
            <v>0</v>
          </cell>
          <cell r="AE847" t="b">
            <v>0</v>
          </cell>
          <cell r="AF847" t="str">
            <v/>
          </cell>
        </row>
        <row r="848">
          <cell r="AA848" t="b">
            <v>0</v>
          </cell>
          <cell r="AB848" t="b">
            <v>0</v>
          </cell>
          <cell r="AC848" t="b">
            <v>0</v>
          </cell>
          <cell r="AD848" t="b">
            <v>0</v>
          </cell>
          <cell r="AE848" t="b">
            <v>0</v>
          </cell>
          <cell r="AF848" t="str">
            <v/>
          </cell>
        </row>
        <row r="849">
          <cell r="AA849" t="b">
            <v>0</v>
          </cell>
          <cell r="AB849" t="b">
            <v>0</v>
          </cell>
          <cell r="AC849" t="b">
            <v>0</v>
          </cell>
          <cell r="AD849" t="b">
            <v>0</v>
          </cell>
          <cell r="AE849" t="b">
            <v>0</v>
          </cell>
          <cell r="AF849" t="str">
            <v/>
          </cell>
        </row>
        <row r="850">
          <cell r="AA850" t="b">
            <v>0</v>
          </cell>
          <cell r="AB850" t="b">
            <v>0</v>
          </cell>
          <cell r="AC850" t="b">
            <v>0</v>
          </cell>
          <cell r="AD850" t="b">
            <v>0</v>
          </cell>
          <cell r="AE850" t="b">
            <v>0</v>
          </cell>
          <cell r="AF850" t="str">
            <v/>
          </cell>
        </row>
        <row r="851">
          <cell r="AA851" t="b">
            <v>0</v>
          </cell>
          <cell r="AB851" t="b">
            <v>0</v>
          </cell>
          <cell r="AC851" t="b">
            <v>0</v>
          </cell>
          <cell r="AD851" t="b">
            <v>0</v>
          </cell>
          <cell r="AE851" t="b">
            <v>0</v>
          </cell>
          <cell r="AF851" t="str">
            <v/>
          </cell>
        </row>
        <row r="852">
          <cell r="AA852" t="b">
            <v>0</v>
          </cell>
          <cell r="AB852" t="b">
            <v>0</v>
          </cell>
          <cell r="AC852" t="b">
            <v>0</v>
          </cell>
          <cell r="AD852" t="b">
            <v>0</v>
          </cell>
          <cell r="AE852" t="b">
            <v>0</v>
          </cell>
          <cell r="AF852" t="str">
            <v/>
          </cell>
        </row>
        <row r="853">
          <cell r="AA853" t="b">
            <v>0</v>
          </cell>
          <cell r="AB853" t="b">
            <v>0</v>
          </cell>
          <cell r="AC853" t="b">
            <v>0</v>
          </cell>
          <cell r="AD853" t="b">
            <v>0</v>
          </cell>
          <cell r="AE853" t="b">
            <v>0</v>
          </cell>
          <cell r="AF853" t="str">
            <v/>
          </cell>
        </row>
        <row r="854">
          <cell r="AA854" t="b">
            <v>0</v>
          </cell>
          <cell r="AB854" t="b">
            <v>0</v>
          </cell>
          <cell r="AC854" t="b">
            <v>0</v>
          </cell>
          <cell r="AD854" t="b">
            <v>0</v>
          </cell>
          <cell r="AE854" t="b">
            <v>0</v>
          </cell>
          <cell r="AF854" t="str">
            <v/>
          </cell>
        </row>
        <row r="855">
          <cell r="AA855" t="b">
            <v>0</v>
          </cell>
          <cell r="AB855" t="b">
            <v>0</v>
          </cell>
          <cell r="AC855" t="b">
            <v>0</v>
          </cell>
          <cell r="AD855" t="b">
            <v>0</v>
          </cell>
          <cell r="AE855" t="b">
            <v>0</v>
          </cell>
          <cell r="AF855" t="str">
            <v/>
          </cell>
        </row>
        <row r="856">
          <cell r="AA856" t="b">
            <v>0</v>
          </cell>
          <cell r="AB856" t="b">
            <v>0</v>
          </cell>
          <cell r="AC856" t="b">
            <v>0</v>
          </cell>
          <cell r="AD856" t="b">
            <v>0</v>
          </cell>
          <cell r="AE856" t="b">
            <v>0</v>
          </cell>
          <cell r="AF856" t="str">
            <v/>
          </cell>
        </row>
        <row r="857">
          <cell r="AA857" t="b">
            <v>0</v>
          </cell>
          <cell r="AB857" t="b">
            <v>0</v>
          </cell>
          <cell r="AC857" t="b">
            <v>0</v>
          </cell>
          <cell r="AD857" t="b">
            <v>0</v>
          </cell>
          <cell r="AE857" t="b">
            <v>0</v>
          </cell>
          <cell r="AF857" t="str">
            <v/>
          </cell>
        </row>
        <row r="858">
          <cell r="AA858" t="b">
            <v>0</v>
          </cell>
          <cell r="AB858" t="b">
            <v>0</v>
          </cell>
          <cell r="AC858" t="b">
            <v>0</v>
          </cell>
          <cell r="AD858" t="b">
            <v>0</v>
          </cell>
          <cell r="AE858" t="b">
            <v>0</v>
          </cell>
          <cell r="AF858" t="str">
            <v/>
          </cell>
        </row>
        <row r="859">
          <cell r="AA859" t="b">
            <v>0</v>
          </cell>
          <cell r="AB859" t="b">
            <v>0</v>
          </cell>
          <cell r="AC859" t="b">
            <v>0</v>
          </cell>
          <cell r="AD859" t="b">
            <v>0</v>
          </cell>
          <cell r="AE859" t="b">
            <v>0</v>
          </cell>
          <cell r="AF859" t="str">
            <v/>
          </cell>
        </row>
        <row r="860">
          <cell r="AA860" t="b">
            <v>0</v>
          </cell>
          <cell r="AB860" t="b">
            <v>0</v>
          </cell>
          <cell r="AC860" t="b">
            <v>0</v>
          </cell>
          <cell r="AD860" t="b">
            <v>0</v>
          </cell>
          <cell r="AE860" t="b">
            <v>0</v>
          </cell>
          <cell r="AF860" t="str">
            <v/>
          </cell>
        </row>
        <row r="861">
          <cell r="AA861" t="b">
            <v>0</v>
          </cell>
          <cell r="AB861" t="b">
            <v>0</v>
          </cell>
          <cell r="AC861" t="b">
            <v>0</v>
          </cell>
          <cell r="AD861" t="b">
            <v>0</v>
          </cell>
          <cell r="AE861" t="b">
            <v>0</v>
          </cell>
          <cell r="AF861" t="str">
            <v/>
          </cell>
        </row>
        <row r="862">
          <cell r="AA862" t="b">
            <v>0</v>
          </cell>
          <cell r="AB862" t="b">
            <v>0</v>
          </cell>
          <cell r="AC862" t="b">
            <v>0</v>
          </cell>
          <cell r="AD862" t="b">
            <v>0</v>
          </cell>
          <cell r="AE862" t="b">
            <v>0</v>
          </cell>
          <cell r="AF862" t="str">
            <v/>
          </cell>
        </row>
        <row r="863">
          <cell r="AA863" t="b">
            <v>0</v>
          </cell>
          <cell r="AB863" t="b">
            <v>0</v>
          </cell>
          <cell r="AC863" t="b">
            <v>0</v>
          </cell>
          <cell r="AD863" t="b">
            <v>0</v>
          </cell>
          <cell r="AE863" t="b">
            <v>0</v>
          </cell>
          <cell r="AF863" t="str">
            <v/>
          </cell>
        </row>
        <row r="864">
          <cell r="AA864" t="b">
            <v>0</v>
          </cell>
          <cell r="AB864" t="b">
            <v>0</v>
          </cell>
          <cell r="AC864" t="b">
            <v>0</v>
          </cell>
          <cell r="AD864" t="b">
            <v>0</v>
          </cell>
          <cell r="AE864" t="b">
            <v>0</v>
          </cell>
          <cell r="AF864" t="str">
            <v/>
          </cell>
        </row>
        <row r="865">
          <cell r="AA865" t="b">
            <v>0</v>
          </cell>
          <cell r="AB865" t="b">
            <v>0</v>
          </cell>
          <cell r="AC865" t="b">
            <v>0</v>
          </cell>
          <cell r="AD865" t="b">
            <v>0</v>
          </cell>
          <cell r="AE865" t="b">
            <v>0</v>
          </cell>
          <cell r="AF865" t="str">
            <v/>
          </cell>
        </row>
        <row r="866">
          <cell r="AA866" t="b">
            <v>0</v>
          </cell>
          <cell r="AB866" t="b">
            <v>0</v>
          </cell>
          <cell r="AC866" t="b">
            <v>0</v>
          </cell>
          <cell r="AD866" t="b">
            <v>0</v>
          </cell>
          <cell r="AE866" t="b">
            <v>0</v>
          </cell>
          <cell r="AF866" t="str">
            <v/>
          </cell>
        </row>
        <row r="867">
          <cell r="AA867" t="b">
            <v>0</v>
          </cell>
          <cell r="AB867" t="b">
            <v>0</v>
          </cell>
          <cell r="AC867" t="b">
            <v>0</v>
          </cell>
          <cell r="AD867" t="b">
            <v>0</v>
          </cell>
          <cell r="AE867" t="b">
            <v>0</v>
          </cell>
          <cell r="AF867" t="str">
            <v/>
          </cell>
        </row>
        <row r="868">
          <cell r="AA868" t="b">
            <v>0</v>
          </cell>
          <cell r="AB868" t="b">
            <v>0</v>
          </cell>
          <cell r="AC868" t="b">
            <v>0</v>
          </cell>
          <cell r="AD868" t="b">
            <v>0</v>
          </cell>
          <cell r="AE868" t="b">
            <v>0</v>
          </cell>
          <cell r="AF868" t="str">
            <v/>
          </cell>
        </row>
        <row r="869">
          <cell r="AA869" t="b">
            <v>0</v>
          </cell>
          <cell r="AB869" t="b">
            <v>0</v>
          </cell>
          <cell r="AC869" t="b">
            <v>0</v>
          </cell>
          <cell r="AD869" t="b">
            <v>0</v>
          </cell>
          <cell r="AE869" t="b">
            <v>0</v>
          </cell>
          <cell r="AF869" t="str">
            <v/>
          </cell>
        </row>
        <row r="870">
          <cell r="AA870" t="b">
            <v>0</v>
          </cell>
          <cell r="AB870" t="b">
            <v>0</v>
          </cell>
          <cell r="AC870" t="b">
            <v>0</v>
          </cell>
          <cell r="AD870" t="b">
            <v>0</v>
          </cell>
          <cell r="AE870" t="b">
            <v>0</v>
          </cell>
          <cell r="AF870" t="str">
            <v/>
          </cell>
        </row>
        <row r="871">
          <cell r="AA871" t="b">
            <v>0</v>
          </cell>
          <cell r="AB871" t="b">
            <v>0</v>
          </cell>
          <cell r="AC871" t="b">
            <v>0</v>
          </cell>
          <cell r="AD871" t="b">
            <v>0</v>
          </cell>
          <cell r="AE871" t="b">
            <v>0</v>
          </cell>
          <cell r="AF871" t="str">
            <v/>
          </cell>
        </row>
        <row r="872">
          <cell r="AA872" t="b">
            <v>0</v>
          </cell>
          <cell r="AB872" t="b">
            <v>0</v>
          </cell>
          <cell r="AC872" t="b">
            <v>0</v>
          </cell>
          <cell r="AD872" t="b">
            <v>0</v>
          </cell>
          <cell r="AE872" t="b">
            <v>0</v>
          </cell>
          <cell r="AF872" t="str">
            <v/>
          </cell>
        </row>
        <row r="873">
          <cell r="AA873" t="b">
            <v>0</v>
          </cell>
          <cell r="AB873" t="b">
            <v>0</v>
          </cell>
          <cell r="AC873" t="b">
            <v>0</v>
          </cell>
          <cell r="AD873" t="b">
            <v>0</v>
          </cell>
          <cell r="AE873" t="b">
            <v>0</v>
          </cell>
          <cell r="AF873" t="str">
            <v/>
          </cell>
        </row>
        <row r="874">
          <cell r="AA874" t="b">
            <v>0</v>
          </cell>
          <cell r="AB874" t="b">
            <v>0</v>
          </cell>
          <cell r="AC874" t="b">
            <v>0</v>
          </cell>
          <cell r="AD874" t="b">
            <v>0</v>
          </cell>
          <cell r="AE874" t="b">
            <v>0</v>
          </cell>
          <cell r="AF874" t="str">
            <v/>
          </cell>
        </row>
        <row r="875">
          <cell r="AA875" t="b">
            <v>0</v>
          </cell>
          <cell r="AB875" t="b">
            <v>0</v>
          </cell>
          <cell r="AC875" t="b">
            <v>0</v>
          </cell>
          <cell r="AD875" t="b">
            <v>0</v>
          </cell>
          <cell r="AE875" t="b">
            <v>0</v>
          </cell>
          <cell r="AF875" t="str">
            <v/>
          </cell>
        </row>
        <row r="876">
          <cell r="AA876" t="b">
            <v>0</v>
          </cell>
          <cell r="AB876" t="b">
            <v>0</v>
          </cell>
          <cell r="AC876" t="b">
            <v>0</v>
          </cell>
          <cell r="AD876" t="b">
            <v>0</v>
          </cell>
          <cell r="AE876" t="b">
            <v>0</v>
          </cell>
          <cell r="AF876" t="str">
            <v/>
          </cell>
        </row>
        <row r="877">
          <cell r="AA877" t="b">
            <v>0</v>
          </cell>
          <cell r="AB877" t="b">
            <v>0</v>
          </cell>
          <cell r="AC877" t="b">
            <v>0</v>
          </cell>
          <cell r="AD877" t="b">
            <v>0</v>
          </cell>
          <cell r="AE877" t="b">
            <v>0</v>
          </cell>
          <cell r="AF877" t="str">
            <v/>
          </cell>
        </row>
        <row r="878">
          <cell r="AA878" t="b">
            <v>0</v>
          </cell>
          <cell r="AB878" t="b">
            <v>0</v>
          </cell>
          <cell r="AC878" t="b">
            <v>0</v>
          </cell>
          <cell r="AD878" t="b">
            <v>0</v>
          </cell>
          <cell r="AE878" t="b">
            <v>0</v>
          </cell>
          <cell r="AF878" t="str">
            <v/>
          </cell>
        </row>
        <row r="879">
          <cell r="AA879" t="b">
            <v>0</v>
          </cell>
          <cell r="AB879" t="b">
            <v>0</v>
          </cell>
          <cell r="AC879" t="b">
            <v>0</v>
          </cell>
          <cell r="AD879" t="b">
            <v>0</v>
          </cell>
          <cell r="AE879" t="b">
            <v>0</v>
          </cell>
          <cell r="AF879" t="str">
            <v/>
          </cell>
        </row>
        <row r="880">
          <cell r="AA880" t="b">
            <v>0</v>
          </cell>
          <cell r="AB880" t="b">
            <v>0</v>
          </cell>
          <cell r="AC880" t="b">
            <v>0</v>
          </cell>
          <cell r="AD880" t="b">
            <v>0</v>
          </cell>
          <cell r="AE880" t="b">
            <v>0</v>
          </cell>
          <cell r="AF880" t="str">
            <v/>
          </cell>
        </row>
        <row r="881">
          <cell r="AA881" t="b">
            <v>0</v>
          </cell>
          <cell r="AB881" t="b">
            <v>0</v>
          </cell>
          <cell r="AC881" t="b">
            <v>0</v>
          </cell>
          <cell r="AD881" t="b">
            <v>0</v>
          </cell>
          <cell r="AE881" t="b">
            <v>0</v>
          </cell>
          <cell r="AF881" t="str">
            <v/>
          </cell>
        </row>
        <row r="882">
          <cell r="AA882" t="b">
            <v>0</v>
          </cell>
          <cell r="AB882" t="b">
            <v>0</v>
          </cell>
          <cell r="AC882" t="b">
            <v>0</v>
          </cell>
          <cell r="AD882" t="b">
            <v>0</v>
          </cell>
          <cell r="AE882" t="b">
            <v>0</v>
          </cell>
          <cell r="AF882" t="str">
            <v/>
          </cell>
        </row>
        <row r="883">
          <cell r="AA883" t="b">
            <v>0</v>
          </cell>
          <cell r="AB883" t="b">
            <v>0</v>
          </cell>
          <cell r="AC883" t="b">
            <v>0</v>
          </cell>
          <cell r="AD883" t="b">
            <v>0</v>
          </cell>
          <cell r="AE883" t="b">
            <v>0</v>
          </cell>
          <cell r="AF883" t="str">
            <v/>
          </cell>
        </row>
        <row r="884">
          <cell r="AA884" t="b">
            <v>0</v>
          </cell>
          <cell r="AB884" t="b">
            <v>0</v>
          </cell>
          <cell r="AC884" t="b">
            <v>0</v>
          </cell>
          <cell r="AD884" t="b">
            <v>0</v>
          </cell>
          <cell r="AE884" t="b">
            <v>0</v>
          </cell>
          <cell r="AF884" t="str">
            <v/>
          </cell>
        </row>
        <row r="885">
          <cell r="AA885" t="b">
            <v>0</v>
          </cell>
          <cell r="AB885" t="b">
            <v>0</v>
          </cell>
          <cell r="AC885" t="b">
            <v>0</v>
          </cell>
          <cell r="AD885" t="b">
            <v>0</v>
          </cell>
          <cell r="AE885" t="b">
            <v>0</v>
          </cell>
          <cell r="AF885" t="str">
            <v/>
          </cell>
        </row>
        <row r="886">
          <cell r="AA886" t="b">
            <v>0</v>
          </cell>
          <cell r="AB886" t="b">
            <v>0</v>
          </cell>
          <cell r="AC886" t="b">
            <v>0</v>
          </cell>
          <cell r="AD886" t="b">
            <v>0</v>
          </cell>
          <cell r="AE886" t="b">
            <v>0</v>
          </cell>
          <cell r="AF886" t="str">
            <v/>
          </cell>
        </row>
        <row r="887">
          <cell r="AA887" t="b">
            <v>0</v>
          </cell>
          <cell r="AB887" t="b">
            <v>0</v>
          </cell>
          <cell r="AC887" t="b">
            <v>0</v>
          </cell>
          <cell r="AD887" t="b">
            <v>0</v>
          </cell>
          <cell r="AE887" t="b">
            <v>0</v>
          </cell>
          <cell r="AF887" t="str">
            <v/>
          </cell>
        </row>
        <row r="888">
          <cell r="AA888" t="b">
            <v>0</v>
          </cell>
          <cell r="AB888" t="b">
            <v>0</v>
          </cell>
          <cell r="AC888" t="b">
            <v>0</v>
          </cell>
          <cell r="AD888" t="b">
            <v>0</v>
          </cell>
          <cell r="AE888" t="b">
            <v>0</v>
          </cell>
          <cell r="AF888" t="str">
            <v/>
          </cell>
        </row>
        <row r="889">
          <cell r="AA889" t="b">
            <v>0</v>
          </cell>
          <cell r="AB889" t="b">
            <v>0</v>
          </cell>
          <cell r="AC889" t="b">
            <v>0</v>
          </cell>
          <cell r="AD889" t="b">
            <v>0</v>
          </cell>
          <cell r="AE889" t="b">
            <v>0</v>
          </cell>
          <cell r="AF889" t="str">
            <v/>
          </cell>
        </row>
        <row r="890">
          <cell r="AA890" t="b">
            <v>0</v>
          </cell>
          <cell r="AB890" t="b">
            <v>0</v>
          </cell>
          <cell r="AC890" t="b">
            <v>0</v>
          </cell>
          <cell r="AD890" t="b">
            <v>0</v>
          </cell>
          <cell r="AE890" t="b">
            <v>0</v>
          </cell>
          <cell r="AF890" t="str">
            <v/>
          </cell>
        </row>
        <row r="891">
          <cell r="AA891" t="b">
            <v>0</v>
          </cell>
          <cell r="AB891" t="b">
            <v>0</v>
          </cell>
          <cell r="AC891" t="b">
            <v>0</v>
          </cell>
          <cell r="AD891" t="b">
            <v>0</v>
          </cell>
          <cell r="AE891" t="b">
            <v>0</v>
          </cell>
          <cell r="AF891" t="str">
            <v/>
          </cell>
        </row>
        <row r="892">
          <cell r="AA892" t="b">
            <v>0</v>
          </cell>
          <cell r="AB892" t="b">
            <v>0</v>
          </cell>
          <cell r="AC892" t="b">
            <v>0</v>
          </cell>
          <cell r="AD892" t="b">
            <v>0</v>
          </cell>
          <cell r="AE892" t="b">
            <v>0</v>
          </cell>
          <cell r="AF892" t="str">
            <v/>
          </cell>
        </row>
        <row r="893">
          <cell r="AA893" t="b">
            <v>0</v>
          </cell>
          <cell r="AB893" t="b">
            <v>0</v>
          </cell>
          <cell r="AC893" t="b">
            <v>0</v>
          </cell>
          <cell r="AD893" t="b">
            <v>0</v>
          </cell>
          <cell r="AE893" t="b">
            <v>0</v>
          </cell>
          <cell r="AF893" t="str">
            <v/>
          </cell>
        </row>
        <row r="894">
          <cell r="AA894" t="b">
            <v>0</v>
          </cell>
          <cell r="AB894" t="b">
            <v>0</v>
          </cell>
          <cell r="AC894" t="b">
            <v>0</v>
          </cell>
          <cell r="AD894" t="b">
            <v>0</v>
          </cell>
          <cell r="AE894" t="b">
            <v>0</v>
          </cell>
          <cell r="AF894" t="str">
            <v/>
          </cell>
        </row>
        <row r="895">
          <cell r="AA895" t="b">
            <v>0</v>
          </cell>
          <cell r="AB895" t="b">
            <v>0</v>
          </cell>
          <cell r="AC895" t="b">
            <v>0</v>
          </cell>
          <cell r="AD895" t="b">
            <v>0</v>
          </cell>
          <cell r="AE895" t="b">
            <v>0</v>
          </cell>
          <cell r="AF895" t="str">
            <v/>
          </cell>
        </row>
        <row r="896">
          <cell r="AA896" t="b">
            <v>0</v>
          </cell>
          <cell r="AB896" t="b">
            <v>0</v>
          </cell>
          <cell r="AC896" t="b">
            <v>0</v>
          </cell>
          <cell r="AD896" t="b">
            <v>0</v>
          </cell>
          <cell r="AE896" t="b">
            <v>0</v>
          </cell>
          <cell r="AF896" t="str">
            <v/>
          </cell>
        </row>
        <row r="897">
          <cell r="AA897" t="b">
            <v>0</v>
          </cell>
          <cell r="AB897" t="b">
            <v>0</v>
          </cell>
          <cell r="AC897" t="b">
            <v>0</v>
          </cell>
          <cell r="AD897" t="b">
            <v>0</v>
          </cell>
          <cell r="AE897" t="b">
            <v>0</v>
          </cell>
          <cell r="AF897" t="str">
            <v/>
          </cell>
        </row>
        <row r="898">
          <cell r="AA898" t="b">
            <v>0</v>
          </cell>
          <cell r="AB898" t="b">
            <v>0</v>
          </cell>
          <cell r="AC898" t="b">
            <v>0</v>
          </cell>
          <cell r="AD898" t="b">
            <v>0</v>
          </cell>
          <cell r="AE898" t="b">
            <v>0</v>
          </cell>
          <cell r="AF898" t="str">
            <v/>
          </cell>
        </row>
        <row r="899">
          <cell r="AA899" t="b">
            <v>0</v>
          </cell>
          <cell r="AB899" t="b">
            <v>0</v>
          </cell>
          <cell r="AC899" t="b">
            <v>0</v>
          </cell>
          <cell r="AD899" t="b">
            <v>0</v>
          </cell>
          <cell r="AE899" t="b">
            <v>0</v>
          </cell>
          <cell r="AF899" t="str">
            <v/>
          </cell>
        </row>
        <row r="900">
          <cell r="AA900" t="b">
            <v>0</v>
          </cell>
          <cell r="AB900" t="b">
            <v>0</v>
          </cell>
          <cell r="AC900" t="b">
            <v>0</v>
          </cell>
          <cell r="AD900" t="b">
            <v>0</v>
          </cell>
          <cell r="AE900" t="b">
            <v>0</v>
          </cell>
          <cell r="AF900" t="str">
            <v/>
          </cell>
        </row>
        <row r="901">
          <cell r="AA901" t="b">
            <v>0</v>
          </cell>
          <cell r="AB901" t="b">
            <v>0</v>
          </cell>
          <cell r="AC901" t="b">
            <v>0</v>
          </cell>
          <cell r="AD901" t="b">
            <v>0</v>
          </cell>
          <cell r="AE901" t="b">
            <v>0</v>
          </cell>
          <cell r="AF901" t="str">
            <v/>
          </cell>
        </row>
        <row r="902">
          <cell r="AA902" t="b">
            <v>0</v>
          </cell>
          <cell r="AB902" t="b">
            <v>0</v>
          </cell>
          <cell r="AC902" t="b">
            <v>0</v>
          </cell>
          <cell r="AD902" t="b">
            <v>0</v>
          </cell>
          <cell r="AE902" t="b">
            <v>0</v>
          </cell>
          <cell r="AF902" t="str">
            <v/>
          </cell>
        </row>
        <row r="903">
          <cell r="AA903" t="b">
            <v>0</v>
          </cell>
          <cell r="AB903" t="b">
            <v>0</v>
          </cell>
          <cell r="AC903" t="b">
            <v>0</v>
          </cell>
          <cell r="AD903" t="b">
            <v>0</v>
          </cell>
          <cell r="AE903" t="b">
            <v>0</v>
          </cell>
          <cell r="AF903" t="str">
            <v/>
          </cell>
        </row>
        <row r="904">
          <cell r="AA904" t="b">
            <v>0</v>
          </cell>
          <cell r="AB904" t="b">
            <v>0</v>
          </cell>
          <cell r="AC904" t="b">
            <v>0</v>
          </cell>
          <cell r="AD904" t="b">
            <v>0</v>
          </cell>
          <cell r="AE904" t="b">
            <v>0</v>
          </cell>
          <cell r="AF904" t="str">
            <v/>
          </cell>
        </row>
        <row r="905">
          <cell r="AA905" t="b">
            <v>0</v>
          </cell>
          <cell r="AB905" t="b">
            <v>0</v>
          </cell>
          <cell r="AC905" t="b">
            <v>0</v>
          </cell>
          <cell r="AD905" t="b">
            <v>0</v>
          </cell>
          <cell r="AE905" t="b">
            <v>0</v>
          </cell>
          <cell r="AF905" t="str">
            <v/>
          </cell>
        </row>
        <row r="906">
          <cell r="AA906" t="b">
            <v>0</v>
          </cell>
          <cell r="AB906" t="b">
            <v>0</v>
          </cell>
          <cell r="AC906" t="b">
            <v>0</v>
          </cell>
          <cell r="AD906" t="b">
            <v>0</v>
          </cell>
          <cell r="AE906" t="b">
            <v>0</v>
          </cell>
          <cell r="AF906" t="str">
            <v/>
          </cell>
        </row>
        <row r="907">
          <cell r="AA907" t="b">
            <v>0</v>
          </cell>
          <cell r="AB907" t="b">
            <v>0</v>
          </cell>
          <cell r="AC907" t="b">
            <v>0</v>
          </cell>
          <cell r="AD907" t="b">
            <v>0</v>
          </cell>
          <cell r="AE907" t="b">
            <v>0</v>
          </cell>
          <cell r="AF907" t="str">
            <v/>
          </cell>
        </row>
        <row r="908">
          <cell r="AA908" t="b">
            <v>0</v>
          </cell>
          <cell r="AB908" t="b">
            <v>0</v>
          </cell>
          <cell r="AC908" t="b">
            <v>0</v>
          </cell>
          <cell r="AD908" t="b">
            <v>0</v>
          </cell>
          <cell r="AE908" t="b">
            <v>0</v>
          </cell>
          <cell r="AF908" t="str">
            <v/>
          </cell>
        </row>
        <row r="909">
          <cell r="AA909" t="b">
            <v>0</v>
          </cell>
          <cell r="AB909" t="b">
            <v>0</v>
          </cell>
          <cell r="AC909" t="b">
            <v>0</v>
          </cell>
          <cell r="AD909" t="b">
            <v>0</v>
          </cell>
          <cell r="AE909" t="b">
            <v>0</v>
          </cell>
          <cell r="AF909" t="str">
            <v/>
          </cell>
        </row>
        <row r="910">
          <cell r="AA910" t="b">
            <v>0</v>
          </cell>
          <cell r="AB910" t="b">
            <v>0</v>
          </cell>
          <cell r="AC910" t="b">
            <v>0</v>
          </cell>
          <cell r="AD910" t="b">
            <v>0</v>
          </cell>
          <cell r="AE910" t="b">
            <v>0</v>
          </cell>
          <cell r="AF910" t="str">
            <v/>
          </cell>
        </row>
        <row r="911">
          <cell r="AA911" t="b">
            <v>0</v>
          </cell>
          <cell r="AB911" t="b">
            <v>0</v>
          </cell>
          <cell r="AC911" t="b">
            <v>0</v>
          </cell>
          <cell r="AD911" t="b">
            <v>0</v>
          </cell>
          <cell r="AE911" t="b">
            <v>0</v>
          </cell>
          <cell r="AF911" t="str">
            <v/>
          </cell>
        </row>
        <row r="912">
          <cell r="AA912" t="b">
            <v>0</v>
          </cell>
          <cell r="AB912" t="b">
            <v>0</v>
          </cell>
          <cell r="AC912" t="b">
            <v>0</v>
          </cell>
          <cell r="AD912" t="b">
            <v>0</v>
          </cell>
          <cell r="AE912" t="b">
            <v>0</v>
          </cell>
          <cell r="AF912" t="str">
            <v/>
          </cell>
        </row>
        <row r="913">
          <cell r="AA913" t="b">
            <v>0</v>
          </cell>
          <cell r="AB913" t="b">
            <v>0</v>
          </cell>
          <cell r="AC913" t="b">
            <v>0</v>
          </cell>
          <cell r="AD913" t="b">
            <v>0</v>
          </cell>
          <cell r="AE913" t="b">
            <v>0</v>
          </cell>
          <cell r="AF913" t="str">
            <v/>
          </cell>
        </row>
        <row r="914">
          <cell r="AA914" t="b">
            <v>0</v>
          </cell>
          <cell r="AB914" t="b">
            <v>0</v>
          </cell>
          <cell r="AC914" t="b">
            <v>0</v>
          </cell>
          <cell r="AD914" t="b">
            <v>0</v>
          </cell>
          <cell r="AE914" t="b">
            <v>0</v>
          </cell>
          <cell r="AF914" t="str">
            <v/>
          </cell>
        </row>
        <row r="915">
          <cell r="AA915" t="b">
            <v>0</v>
          </cell>
          <cell r="AB915" t="b">
            <v>0</v>
          </cell>
          <cell r="AC915" t="b">
            <v>0</v>
          </cell>
          <cell r="AD915" t="b">
            <v>0</v>
          </cell>
          <cell r="AE915" t="b">
            <v>0</v>
          </cell>
          <cell r="AF915" t="str">
            <v/>
          </cell>
        </row>
        <row r="916">
          <cell r="AA916" t="b">
            <v>0</v>
          </cell>
          <cell r="AB916" t="b">
            <v>0</v>
          </cell>
          <cell r="AC916" t="b">
            <v>0</v>
          </cell>
          <cell r="AD916" t="b">
            <v>0</v>
          </cell>
          <cell r="AE916" t="b">
            <v>0</v>
          </cell>
          <cell r="AF916" t="str">
            <v/>
          </cell>
        </row>
        <row r="917">
          <cell r="AA917" t="b">
            <v>0</v>
          </cell>
          <cell r="AB917" t="b">
            <v>0</v>
          </cell>
          <cell r="AC917" t="b">
            <v>0</v>
          </cell>
          <cell r="AD917" t="b">
            <v>0</v>
          </cell>
          <cell r="AE917" t="b">
            <v>0</v>
          </cell>
          <cell r="AF917" t="str">
            <v/>
          </cell>
        </row>
        <row r="918">
          <cell r="AA918" t="b">
            <v>0</v>
          </cell>
          <cell r="AB918" t="b">
            <v>0</v>
          </cell>
          <cell r="AC918" t="b">
            <v>0</v>
          </cell>
          <cell r="AD918" t="b">
            <v>0</v>
          </cell>
          <cell r="AE918" t="b">
            <v>0</v>
          </cell>
          <cell r="AF918" t="str">
            <v/>
          </cell>
        </row>
        <row r="919">
          <cell r="AA919" t="b">
            <v>0</v>
          </cell>
          <cell r="AB919" t="b">
            <v>0</v>
          </cell>
          <cell r="AC919" t="b">
            <v>0</v>
          </cell>
          <cell r="AD919" t="b">
            <v>0</v>
          </cell>
          <cell r="AE919" t="b">
            <v>0</v>
          </cell>
          <cell r="AF919" t="str">
            <v/>
          </cell>
        </row>
        <row r="920">
          <cell r="AA920" t="b">
            <v>0</v>
          </cell>
          <cell r="AB920" t="b">
            <v>0</v>
          </cell>
          <cell r="AC920" t="b">
            <v>0</v>
          </cell>
          <cell r="AD920" t="b">
            <v>0</v>
          </cell>
          <cell r="AE920" t="b">
            <v>0</v>
          </cell>
          <cell r="AF920" t="str">
            <v/>
          </cell>
        </row>
        <row r="921">
          <cell r="AA921" t="b">
            <v>0</v>
          </cell>
          <cell r="AB921" t="b">
            <v>0</v>
          </cell>
          <cell r="AC921" t="b">
            <v>0</v>
          </cell>
          <cell r="AD921" t="b">
            <v>0</v>
          </cell>
          <cell r="AE921" t="b">
            <v>0</v>
          </cell>
          <cell r="AF921" t="str">
            <v/>
          </cell>
        </row>
        <row r="922">
          <cell r="AA922" t="b">
            <v>0</v>
          </cell>
          <cell r="AB922" t="b">
            <v>0</v>
          </cell>
          <cell r="AC922" t="b">
            <v>0</v>
          </cell>
          <cell r="AD922" t="b">
            <v>0</v>
          </cell>
          <cell r="AE922" t="b">
            <v>0</v>
          </cell>
          <cell r="AF922" t="str">
            <v/>
          </cell>
        </row>
        <row r="923">
          <cell r="AA923" t="b">
            <v>0</v>
          </cell>
          <cell r="AB923" t="b">
            <v>0</v>
          </cell>
          <cell r="AC923" t="b">
            <v>0</v>
          </cell>
          <cell r="AD923" t="b">
            <v>0</v>
          </cell>
          <cell r="AE923" t="b">
            <v>0</v>
          </cell>
          <cell r="AF923" t="str">
            <v/>
          </cell>
        </row>
        <row r="924">
          <cell r="AA924" t="b">
            <v>0</v>
          </cell>
          <cell r="AB924" t="b">
            <v>0</v>
          </cell>
          <cell r="AC924" t="b">
            <v>0</v>
          </cell>
          <cell r="AD924" t="b">
            <v>0</v>
          </cell>
          <cell r="AE924" t="b">
            <v>0</v>
          </cell>
          <cell r="AF924" t="str">
            <v/>
          </cell>
        </row>
        <row r="925">
          <cell r="AA925" t="b">
            <v>0</v>
          </cell>
          <cell r="AB925" t="b">
            <v>0</v>
          </cell>
          <cell r="AC925" t="b">
            <v>0</v>
          </cell>
          <cell r="AD925" t="b">
            <v>0</v>
          </cell>
          <cell r="AE925" t="b">
            <v>0</v>
          </cell>
          <cell r="AF925" t="str">
            <v/>
          </cell>
        </row>
        <row r="926">
          <cell r="AA926" t="b">
            <v>0</v>
          </cell>
          <cell r="AB926" t="b">
            <v>0</v>
          </cell>
          <cell r="AC926" t="b">
            <v>0</v>
          </cell>
          <cell r="AD926" t="b">
            <v>0</v>
          </cell>
          <cell r="AE926" t="b">
            <v>0</v>
          </cell>
          <cell r="AF926" t="str">
            <v/>
          </cell>
        </row>
        <row r="927">
          <cell r="AA927" t="b">
            <v>0</v>
          </cell>
          <cell r="AB927" t="b">
            <v>0</v>
          </cell>
          <cell r="AC927" t="b">
            <v>0</v>
          </cell>
          <cell r="AD927" t="b">
            <v>0</v>
          </cell>
          <cell r="AE927" t="b">
            <v>0</v>
          </cell>
          <cell r="AF927" t="str">
            <v/>
          </cell>
        </row>
        <row r="928">
          <cell r="AA928" t="b">
            <v>0</v>
          </cell>
          <cell r="AB928" t="b">
            <v>0</v>
          </cell>
          <cell r="AC928" t="b">
            <v>0</v>
          </cell>
          <cell r="AD928" t="b">
            <v>0</v>
          </cell>
          <cell r="AE928" t="b">
            <v>0</v>
          </cell>
          <cell r="AF928" t="str">
            <v/>
          </cell>
        </row>
        <row r="929">
          <cell r="AA929" t="b">
            <v>0</v>
          </cell>
          <cell r="AB929" t="b">
            <v>0</v>
          </cell>
          <cell r="AC929" t="b">
            <v>0</v>
          </cell>
          <cell r="AD929" t="b">
            <v>0</v>
          </cell>
          <cell r="AE929" t="b">
            <v>0</v>
          </cell>
          <cell r="AF929" t="str">
            <v/>
          </cell>
        </row>
        <row r="930">
          <cell r="AA930" t="b">
            <v>0</v>
          </cell>
          <cell r="AB930" t="b">
            <v>0</v>
          </cell>
          <cell r="AC930" t="b">
            <v>0</v>
          </cell>
          <cell r="AD930" t="b">
            <v>0</v>
          </cell>
          <cell r="AE930" t="b">
            <v>0</v>
          </cell>
          <cell r="AF930" t="str">
            <v/>
          </cell>
        </row>
        <row r="931">
          <cell r="AA931" t="b">
            <v>0</v>
          </cell>
          <cell r="AB931" t="b">
            <v>0</v>
          </cell>
          <cell r="AC931" t="b">
            <v>0</v>
          </cell>
          <cell r="AD931" t="b">
            <v>0</v>
          </cell>
          <cell r="AE931" t="b">
            <v>0</v>
          </cell>
          <cell r="AF931" t="str">
            <v/>
          </cell>
        </row>
        <row r="932">
          <cell r="AA932" t="b">
            <v>0</v>
          </cell>
          <cell r="AB932" t="b">
            <v>0</v>
          </cell>
          <cell r="AC932" t="b">
            <v>0</v>
          </cell>
          <cell r="AD932" t="b">
            <v>0</v>
          </cell>
          <cell r="AE932" t="b">
            <v>0</v>
          </cell>
          <cell r="AF932" t="str">
            <v/>
          </cell>
        </row>
        <row r="933">
          <cell r="AA933" t="b">
            <v>0</v>
          </cell>
          <cell r="AB933" t="b">
            <v>0</v>
          </cell>
          <cell r="AC933" t="b">
            <v>0</v>
          </cell>
          <cell r="AD933" t="b">
            <v>0</v>
          </cell>
          <cell r="AE933" t="b">
            <v>0</v>
          </cell>
          <cell r="AF933" t="str">
            <v/>
          </cell>
        </row>
        <row r="934">
          <cell r="AA934" t="b">
            <v>0</v>
          </cell>
          <cell r="AB934" t="b">
            <v>0</v>
          </cell>
          <cell r="AC934" t="b">
            <v>0</v>
          </cell>
          <cell r="AD934" t="b">
            <v>0</v>
          </cell>
          <cell r="AE934" t="b">
            <v>0</v>
          </cell>
          <cell r="AF934" t="str">
            <v/>
          </cell>
        </row>
        <row r="935">
          <cell r="AA935" t="b">
            <v>0</v>
          </cell>
          <cell r="AB935" t="b">
            <v>0</v>
          </cell>
          <cell r="AC935" t="b">
            <v>0</v>
          </cell>
          <cell r="AD935" t="b">
            <v>0</v>
          </cell>
          <cell r="AE935" t="b">
            <v>0</v>
          </cell>
          <cell r="AF935" t="str">
            <v/>
          </cell>
        </row>
        <row r="936">
          <cell r="AA936" t="b">
            <v>0</v>
          </cell>
          <cell r="AB936" t="b">
            <v>0</v>
          </cell>
          <cell r="AC936" t="b">
            <v>0</v>
          </cell>
          <cell r="AD936" t="b">
            <v>0</v>
          </cell>
          <cell r="AE936" t="b">
            <v>0</v>
          </cell>
          <cell r="AF936" t="str">
            <v/>
          </cell>
        </row>
        <row r="937">
          <cell r="AA937" t="b">
            <v>0</v>
          </cell>
          <cell r="AB937" t="b">
            <v>0</v>
          </cell>
          <cell r="AC937" t="b">
            <v>0</v>
          </cell>
          <cell r="AD937" t="b">
            <v>0</v>
          </cell>
          <cell r="AE937" t="b">
            <v>0</v>
          </cell>
          <cell r="AF937" t="str">
            <v/>
          </cell>
        </row>
        <row r="938">
          <cell r="AA938" t="b">
            <v>0</v>
          </cell>
          <cell r="AB938" t="b">
            <v>0</v>
          </cell>
          <cell r="AC938" t="b">
            <v>0</v>
          </cell>
          <cell r="AD938" t="b">
            <v>0</v>
          </cell>
          <cell r="AE938" t="b">
            <v>0</v>
          </cell>
          <cell r="AF938" t="str">
            <v/>
          </cell>
        </row>
        <row r="939">
          <cell r="AA939" t="b">
            <v>0</v>
          </cell>
          <cell r="AB939" t="b">
            <v>0</v>
          </cell>
          <cell r="AC939" t="b">
            <v>0</v>
          </cell>
          <cell r="AD939" t="b">
            <v>0</v>
          </cell>
          <cell r="AE939" t="b">
            <v>0</v>
          </cell>
          <cell r="AF939" t="str">
            <v/>
          </cell>
        </row>
        <row r="940">
          <cell r="AA940" t="b">
            <v>0</v>
          </cell>
          <cell r="AB940" t="b">
            <v>0</v>
          </cell>
          <cell r="AC940" t="b">
            <v>0</v>
          </cell>
          <cell r="AD940" t="b">
            <v>0</v>
          </cell>
          <cell r="AE940" t="b">
            <v>0</v>
          </cell>
          <cell r="AF940" t="str">
            <v/>
          </cell>
        </row>
        <row r="941">
          <cell r="AA941" t="b">
            <v>0</v>
          </cell>
          <cell r="AB941" t="b">
            <v>0</v>
          </cell>
          <cell r="AC941" t="b">
            <v>0</v>
          </cell>
          <cell r="AD941" t="b">
            <v>0</v>
          </cell>
          <cell r="AE941" t="b">
            <v>0</v>
          </cell>
          <cell r="AF941" t="str">
            <v/>
          </cell>
        </row>
        <row r="942">
          <cell r="AA942" t="b">
            <v>0</v>
          </cell>
          <cell r="AB942" t="b">
            <v>0</v>
          </cell>
          <cell r="AC942" t="b">
            <v>0</v>
          </cell>
          <cell r="AD942" t="b">
            <v>0</v>
          </cell>
          <cell r="AE942" t="b">
            <v>0</v>
          </cell>
          <cell r="AF942" t="str">
            <v/>
          </cell>
        </row>
        <row r="943">
          <cell r="AA943" t="b">
            <v>0</v>
          </cell>
          <cell r="AB943" t="b">
            <v>0</v>
          </cell>
          <cell r="AC943" t="b">
            <v>0</v>
          </cell>
          <cell r="AD943" t="b">
            <v>0</v>
          </cell>
          <cell r="AE943" t="b">
            <v>0</v>
          </cell>
          <cell r="AF943" t="str">
            <v/>
          </cell>
        </row>
        <row r="944">
          <cell r="AA944" t="b">
            <v>0</v>
          </cell>
          <cell r="AB944" t="b">
            <v>0</v>
          </cell>
          <cell r="AC944" t="b">
            <v>0</v>
          </cell>
          <cell r="AD944" t="b">
            <v>0</v>
          </cell>
          <cell r="AE944" t="b">
            <v>0</v>
          </cell>
          <cell r="AF944" t="str">
            <v/>
          </cell>
        </row>
        <row r="945">
          <cell r="AA945" t="b">
            <v>0</v>
          </cell>
          <cell r="AB945" t="b">
            <v>0</v>
          </cell>
          <cell r="AC945" t="b">
            <v>0</v>
          </cell>
          <cell r="AD945" t="b">
            <v>0</v>
          </cell>
          <cell r="AE945" t="b">
            <v>0</v>
          </cell>
          <cell r="AF945" t="str">
            <v/>
          </cell>
        </row>
        <row r="946">
          <cell r="AA946" t="b">
            <v>0</v>
          </cell>
          <cell r="AB946" t="b">
            <v>0</v>
          </cell>
          <cell r="AC946" t="b">
            <v>0</v>
          </cell>
          <cell r="AD946" t="b">
            <v>0</v>
          </cell>
          <cell r="AE946" t="b">
            <v>0</v>
          </cell>
          <cell r="AF946" t="str">
            <v/>
          </cell>
        </row>
        <row r="947">
          <cell r="AA947" t="b">
            <v>0</v>
          </cell>
          <cell r="AB947" t="b">
            <v>0</v>
          </cell>
          <cell r="AC947" t="b">
            <v>0</v>
          </cell>
          <cell r="AD947" t="b">
            <v>0</v>
          </cell>
          <cell r="AE947" t="b">
            <v>0</v>
          </cell>
          <cell r="AF947" t="str">
            <v/>
          </cell>
        </row>
        <row r="948">
          <cell r="AA948" t="b">
            <v>0</v>
          </cell>
          <cell r="AB948" t="b">
            <v>0</v>
          </cell>
          <cell r="AC948" t="b">
            <v>0</v>
          </cell>
          <cell r="AD948" t="b">
            <v>0</v>
          </cell>
          <cell r="AE948" t="b">
            <v>0</v>
          </cell>
          <cell r="AF948" t="str">
            <v/>
          </cell>
        </row>
        <row r="949">
          <cell r="AA949" t="b">
            <v>0</v>
          </cell>
          <cell r="AB949" t="b">
            <v>0</v>
          </cell>
          <cell r="AC949" t="b">
            <v>0</v>
          </cell>
          <cell r="AD949" t="b">
            <v>0</v>
          </cell>
          <cell r="AE949" t="b">
            <v>0</v>
          </cell>
          <cell r="AF949" t="str">
            <v/>
          </cell>
        </row>
        <row r="950">
          <cell r="AA950" t="b">
            <v>0</v>
          </cell>
          <cell r="AB950" t="b">
            <v>0</v>
          </cell>
          <cell r="AC950" t="b">
            <v>0</v>
          </cell>
          <cell r="AD950" t="b">
            <v>0</v>
          </cell>
          <cell r="AE950" t="b">
            <v>0</v>
          </cell>
          <cell r="AF950" t="str">
            <v/>
          </cell>
        </row>
        <row r="951">
          <cell r="AA951" t="b">
            <v>0</v>
          </cell>
          <cell r="AB951" t="b">
            <v>0</v>
          </cell>
          <cell r="AC951" t="b">
            <v>0</v>
          </cell>
          <cell r="AD951" t="b">
            <v>0</v>
          </cell>
          <cell r="AE951" t="b">
            <v>0</v>
          </cell>
          <cell r="AF951" t="str">
            <v/>
          </cell>
        </row>
        <row r="952">
          <cell r="AA952" t="b">
            <v>0</v>
          </cell>
          <cell r="AB952" t="b">
            <v>0</v>
          </cell>
          <cell r="AC952" t="b">
            <v>0</v>
          </cell>
          <cell r="AD952" t="b">
            <v>0</v>
          </cell>
          <cell r="AE952" t="b">
            <v>0</v>
          </cell>
          <cell r="AF952" t="str">
            <v/>
          </cell>
        </row>
        <row r="953">
          <cell r="AA953" t="b">
            <v>0</v>
          </cell>
          <cell r="AB953" t="b">
            <v>0</v>
          </cell>
          <cell r="AC953" t="b">
            <v>0</v>
          </cell>
          <cell r="AD953" t="b">
            <v>0</v>
          </cell>
          <cell r="AE953" t="b">
            <v>0</v>
          </cell>
          <cell r="AF953" t="str">
            <v/>
          </cell>
        </row>
        <row r="954">
          <cell r="AA954" t="b">
            <v>0</v>
          </cell>
          <cell r="AB954" t="b">
            <v>0</v>
          </cell>
          <cell r="AC954" t="b">
            <v>0</v>
          </cell>
          <cell r="AD954" t="b">
            <v>0</v>
          </cell>
          <cell r="AE954" t="b">
            <v>0</v>
          </cell>
          <cell r="AF954" t="str">
            <v/>
          </cell>
        </row>
        <row r="955">
          <cell r="AA955" t="b">
            <v>0</v>
          </cell>
          <cell r="AB955" t="b">
            <v>0</v>
          </cell>
          <cell r="AC955" t="b">
            <v>0</v>
          </cell>
          <cell r="AD955" t="b">
            <v>0</v>
          </cell>
          <cell r="AE955" t="b">
            <v>0</v>
          </cell>
          <cell r="AF955" t="str">
            <v/>
          </cell>
        </row>
        <row r="956">
          <cell r="AA956" t="b">
            <v>0</v>
          </cell>
          <cell r="AB956" t="b">
            <v>0</v>
          </cell>
          <cell r="AC956" t="b">
            <v>0</v>
          </cell>
          <cell r="AD956" t="b">
            <v>0</v>
          </cell>
          <cell r="AE956" t="b">
            <v>0</v>
          </cell>
          <cell r="AF956" t="str">
            <v/>
          </cell>
        </row>
        <row r="957">
          <cell r="AA957" t="b">
            <v>0</v>
          </cell>
          <cell r="AB957" t="b">
            <v>0</v>
          </cell>
          <cell r="AC957" t="b">
            <v>0</v>
          </cell>
          <cell r="AD957" t="b">
            <v>0</v>
          </cell>
          <cell r="AE957" t="b">
            <v>0</v>
          </cell>
          <cell r="AF957" t="str">
            <v/>
          </cell>
        </row>
        <row r="958">
          <cell r="AA958" t="b">
            <v>0</v>
          </cell>
          <cell r="AB958" t="b">
            <v>0</v>
          </cell>
          <cell r="AC958" t="b">
            <v>0</v>
          </cell>
          <cell r="AD958" t="b">
            <v>0</v>
          </cell>
          <cell r="AE958" t="b">
            <v>0</v>
          </cell>
          <cell r="AF958" t="str">
            <v/>
          </cell>
        </row>
        <row r="959">
          <cell r="AA959" t="b">
            <v>0</v>
          </cell>
          <cell r="AB959" t="b">
            <v>0</v>
          </cell>
          <cell r="AC959" t="b">
            <v>0</v>
          </cell>
          <cell r="AD959" t="b">
            <v>0</v>
          </cell>
          <cell r="AE959" t="b">
            <v>0</v>
          </cell>
          <cell r="AF959" t="str">
            <v/>
          </cell>
        </row>
        <row r="960">
          <cell r="AA960" t="b">
            <v>0</v>
          </cell>
          <cell r="AB960" t="b">
            <v>0</v>
          </cell>
          <cell r="AC960" t="b">
            <v>0</v>
          </cell>
          <cell r="AD960" t="b">
            <v>0</v>
          </cell>
          <cell r="AE960" t="b">
            <v>0</v>
          </cell>
          <cell r="AF960" t="str">
            <v/>
          </cell>
        </row>
        <row r="961">
          <cell r="AA961" t="b">
            <v>0</v>
          </cell>
          <cell r="AB961" t="b">
            <v>0</v>
          </cell>
          <cell r="AC961" t="b">
            <v>0</v>
          </cell>
          <cell r="AD961" t="b">
            <v>0</v>
          </cell>
          <cell r="AE961" t="b">
            <v>0</v>
          </cell>
          <cell r="AF961" t="str">
            <v/>
          </cell>
        </row>
        <row r="962">
          <cell r="AA962" t="b">
            <v>0</v>
          </cell>
          <cell r="AB962" t="b">
            <v>0</v>
          </cell>
          <cell r="AC962" t="b">
            <v>0</v>
          </cell>
          <cell r="AD962" t="b">
            <v>0</v>
          </cell>
          <cell r="AE962" t="b">
            <v>0</v>
          </cell>
          <cell r="AF962" t="str">
            <v/>
          </cell>
        </row>
        <row r="963">
          <cell r="AA963" t="b">
            <v>0</v>
          </cell>
          <cell r="AB963" t="b">
            <v>0</v>
          </cell>
          <cell r="AC963" t="b">
            <v>0</v>
          </cell>
          <cell r="AD963" t="b">
            <v>0</v>
          </cell>
          <cell r="AE963" t="b">
            <v>0</v>
          </cell>
          <cell r="AF963" t="str">
            <v/>
          </cell>
        </row>
        <row r="964">
          <cell r="AA964" t="b">
            <v>0</v>
          </cell>
          <cell r="AB964" t="b">
            <v>0</v>
          </cell>
          <cell r="AC964" t="b">
            <v>0</v>
          </cell>
          <cell r="AD964" t="b">
            <v>0</v>
          </cell>
          <cell r="AE964" t="b">
            <v>0</v>
          </cell>
          <cell r="AF964" t="str">
            <v/>
          </cell>
        </row>
        <row r="965">
          <cell r="AA965" t="b">
            <v>0</v>
          </cell>
          <cell r="AB965" t="b">
            <v>0</v>
          </cell>
          <cell r="AC965" t="b">
            <v>0</v>
          </cell>
          <cell r="AD965" t="b">
            <v>0</v>
          </cell>
          <cell r="AE965" t="b">
            <v>0</v>
          </cell>
          <cell r="AF965" t="str">
            <v/>
          </cell>
        </row>
        <row r="966">
          <cell r="AA966" t="b">
            <v>0</v>
          </cell>
          <cell r="AB966" t="b">
            <v>0</v>
          </cell>
          <cell r="AC966" t="b">
            <v>0</v>
          </cell>
          <cell r="AD966" t="b">
            <v>0</v>
          </cell>
          <cell r="AE966" t="b">
            <v>0</v>
          </cell>
          <cell r="AF966" t="str">
            <v/>
          </cell>
        </row>
        <row r="967">
          <cell r="AA967" t="b">
            <v>0</v>
          </cell>
          <cell r="AB967" t="b">
            <v>0</v>
          </cell>
          <cell r="AC967" t="b">
            <v>0</v>
          </cell>
          <cell r="AD967" t="b">
            <v>0</v>
          </cell>
          <cell r="AE967" t="b">
            <v>0</v>
          </cell>
          <cell r="AF967" t="str">
            <v/>
          </cell>
        </row>
        <row r="968">
          <cell r="AA968" t="b">
            <v>0</v>
          </cell>
          <cell r="AB968" t="b">
            <v>0</v>
          </cell>
          <cell r="AC968" t="b">
            <v>0</v>
          </cell>
          <cell r="AD968" t="b">
            <v>0</v>
          </cell>
          <cell r="AE968" t="b">
            <v>0</v>
          </cell>
          <cell r="AF968" t="str">
            <v/>
          </cell>
        </row>
        <row r="969">
          <cell r="AA969" t="b">
            <v>0</v>
          </cell>
          <cell r="AB969" t="b">
            <v>0</v>
          </cell>
          <cell r="AC969" t="b">
            <v>0</v>
          </cell>
          <cell r="AD969" t="b">
            <v>0</v>
          </cell>
          <cell r="AE969" t="b">
            <v>0</v>
          </cell>
          <cell r="AF969" t="str">
            <v/>
          </cell>
        </row>
        <row r="970">
          <cell r="AA970" t="b">
            <v>0</v>
          </cell>
          <cell r="AB970" t="b">
            <v>0</v>
          </cell>
          <cell r="AC970" t="b">
            <v>0</v>
          </cell>
          <cell r="AD970" t="b">
            <v>0</v>
          </cell>
          <cell r="AE970" t="b">
            <v>0</v>
          </cell>
          <cell r="AF970" t="str">
            <v/>
          </cell>
        </row>
        <row r="971">
          <cell r="AA971" t="b">
            <v>0</v>
          </cell>
          <cell r="AB971" t="b">
            <v>0</v>
          </cell>
          <cell r="AC971" t="b">
            <v>0</v>
          </cell>
          <cell r="AD971" t="b">
            <v>0</v>
          </cell>
          <cell r="AE971" t="b">
            <v>0</v>
          </cell>
          <cell r="AF971" t="str">
            <v/>
          </cell>
        </row>
        <row r="972">
          <cell r="AA972" t="b">
            <v>0</v>
          </cell>
          <cell r="AB972" t="b">
            <v>0</v>
          </cell>
          <cell r="AC972" t="b">
            <v>0</v>
          </cell>
          <cell r="AD972" t="b">
            <v>0</v>
          </cell>
          <cell r="AE972" t="b">
            <v>0</v>
          </cell>
          <cell r="AF972" t="str">
            <v/>
          </cell>
        </row>
        <row r="973">
          <cell r="AA973" t="b">
            <v>0</v>
          </cell>
          <cell r="AB973" t="b">
            <v>0</v>
          </cell>
          <cell r="AC973" t="b">
            <v>0</v>
          </cell>
          <cell r="AD973" t="b">
            <v>0</v>
          </cell>
          <cell r="AE973" t="b">
            <v>0</v>
          </cell>
          <cell r="AF973" t="str">
            <v/>
          </cell>
        </row>
        <row r="974">
          <cell r="AA974" t="b">
            <v>0</v>
          </cell>
          <cell r="AB974" t="b">
            <v>0</v>
          </cell>
          <cell r="AC974" t="b">
            <v>0</v>
          </cell>
          <cell r="AD974" t="b">
            <v>0</v>
          </cell>
          <cell r="AE974" t="b">
            <v>0</v>
          </cell>
          <cell r="AF974" t="str">
            <v/>
          </cell>
        </row>
        <row r="975">
          <cell r="AA975" t="b">
            <v>0</v>
          </cell>
          <cell r="AB975" t="b">
            <v>0</v>
          </cell>
          <cell r="AC975" t="b">
            <v>0</v>
          </cell>
          <cell r="AD975" t="b">
            <v>0</v>
          </cell>
          <cell r="AE975" t="b">
            <v>0</v>
          </cell>
          <cell r="AF975" t="str">
            <v/>
          </cell>
        </row>
        <row r="976">
          <cell r="AA976" t="b">
            <v>0</v>
          </cell>
          <cell r="AB976" t="b">
            <v>0</v>
          </cell>
          <cell r="AC976" t="b">
            <v>0</v>
          </cell>
          <cell r="AD976" t="b">
            <v>0</v>
          </cell>
          <cell r="AE976" t="b">
            <v>0</v>
          </cell>
          <cell r="AF976" t="str">
            <v/>
          </cell>
        </row>
        <row r="977">
          <cell r="AA977" t="b">
            <v>0</v>
          </cell>
          <cell r="AB977" t="b">
            <v>0</v>
          </cell>
          <cell r="AC977" t="b">
            <v>0</v>
          </cell>
          <cell r="AD977" t="b">
            <v>0</v>
          </cell>
          <cell r="AE977" t="b">
            <v>0</v>
          </cell>
          <cell r="AF977" t="str">
            <v/>
          </cell>
        </row>
        <row r="978">
          <cell r="AA978" t="b">
            <v>0</v>
          </cell>
          <cell r="AB978" t="b">
            <v>0</v>
          </cell>
          <cell r="AC978" t="b">
            <v>0</v>
          </cell>
          <cell r="AD978" t="b">
            <v>0</v>
          </cell>
          <cell r="AE978" t="b">
            <v>0</v>
          </cell>
          <cell r="AF978" t="str">
            <v/>
          </cell>
        </row>
        <row r="979">
          <cell r="AA979" t="b">
            <v>0</v>
          </cell>
          <cell r="AB979" t="b">
            <v>0</v>
          </cell>
          <cell r="AC979" t="b">
            <v>0</v>
          </cell>
          <cell r="AD979" t="b">
            <v>0</v>
          </cell>
          <cell r="AE979" t="b">
            <v>0</v>
          </cell>
          <cell r="AF979" t="str">
            <v/>
          </cell>
        </row>
        <row r="980">
          <cell r="AA980" t="b">
            <v>0</v>
          </cell>
          <cell r="AB980" t="b">
            <v>0</v>
          </cell>
          <cell r="AC980" t="b">
            <v>0</v>
          </cell>
          <cell r="AD980" t="b">
            <v>0</v>
          </cell>
          <cell r="AE980" t="b">
            <v>0</v>
          </cell>
          <cell r="AF980" t="str">
            <v/>
          </cell>
        </row>
        <row r="981">
          <cell r="AA981" t="b">
            <v>0</v>
          </cell>
          <cell r="AB981" t="b">
            <v>0</v>
          </cell>
          <cell r="AC981" t="b">
            <v>0</v>
          </cell>
          <cell r="AD981" t="b">
            <v>0</v>
          </cell>
          <cell r="AE981" t="b">
            <v>0</v>
          </cell>
          <cell r="AF981" t="str">
            <v/>
          </cell>
        </row>
        <row r="982">
          <cell r="AA982" t="b">
            <v>0</v>
          </cell>
          <cell r="AB982" t="b">
            <v>0</v>
          </cell>
          <cell r="AC982" t="b">
            <v>0</v>
          </cell>
          <cell r="AD982" t="b">
            <v>0</v>
          </cell>
          <cell r="AE982" t="b">
            <v>0</v>
          </cell>
          <cell r="AF982" t="str">
            <v/>
          </cell>
        </row>
        <row r="983">
          <cell r="AA983" t="b">
            <v>0</v>
          </cell>
          <cell r="AB983" t="b">
            <v>0</v>
          </cell>
          <cell r="AC983" t="b">
            <v>0</v>
          </cell>
          <cell r="AD983" t="b">
            <v>0</v>
          </cell>
          <cell r="AE983" t="b">
            <v>0</v>
          </cell>
          <cell r="AF983" t="str">
            <v/>
          </cell>
        </row>
        <row r="984">
          <cell r="AA984" t="b">
            <v>0</v>
          </cell>
          <cell r="AB984" t="b">
            <v>0</v>
          </cell>
          <cell r="AC984" t="b">
            <v>0</v>
          </cell>
          <cell r="AD984" t="b">
            <v>0</v>
          </cell>
          <cell r="AE984" t="b">
            <v>0</v>
          </cell>
          <cell r="AF984" t="str">
            <v/>
          </cell>
        </row>
        <row r="985">
          <cell r="AA985" t="b">
            <v>0</v>
          </cell>
          <cell r="AB985" t="b">
            <v>0</v>
          </cell>
          <cell r="AC985" t="b">
            <v>0</v>
          </cell>
          <cell r="AD985" t="b">
            <v>0</v>
          </cell>
          <cell r="AE985" t="b">
            <v>0</v>
          </cell>
          <cell r="AF985" t="str">
            <v/>
          </cell>
        </row>
        <row r="986">
          <cell r="AA986" t="b">
            <v>0</v>
          </cell>
          <cell r="AB986" t="b">
            <v>0</v>
          </cell>
          <cell r="AC986" t="b">
            <v>0</v>
          </cell>
          <cell r="AD986" t="b">
            <v>0</v>
          </cell>
          <cell r="AE986" t="b">
            <v>0</v>
          </cell>
          <cell r="AF986" t="str">
            <v/>
          </cell>
        </row>
        <row r="987">
          <cell r="AA987" t="b">
            <v>0</v>
          </cell>
          <cell r="AB987" t="b">
            <v>0</v>
          </cell>
          <cell r="AC987" t="b">
            <v>0</v>
          </cell>
          <cell r="AD987" t="b">
            <v>0</v>
          </cell>
          <cell r="AE987" t="b">
            <v>0</v>
          </cell>
          <cell r="AF987" t="str">
            <v/>
          </cell>
        </row>
        <row r="988">
          <cell r="AA988" t="b">
            <v>0</v>
          </cell>
          <cell r="AB988" t="b">
            <v>0</v>
          </cell>
          <cell r="AC988" t="b">
            <v>0</v>
          </cell>
          <cell r="AD988" t="b">
            <v>0</v>
          </cell>
          <cell r="AE988" t="b">
            <v>0</v>
          </cell>
          <cell r="AF988" t="str">
            <v/>
          </cell>
        </row>
        <row r="989">
          <cell r="AA989" t="b">
            <v>0</v>
          </cell>
          <cell r="AB989" t="b">
            <v>0</v>
          </cell>
          <cell r="AC989" t="b">
            <v>0</v>
          </cell>
          <cell r="AD989" t="b">
            <v>0</v>
          </cell>
          <cell r="AE989" t="b">
            <v>0</v>
          </cell>
          <cell r="AF989" t="str">
            <v/>
          </cell>
        </row>
        <row r="990">
          <cell r="AA990" t="b">
            <v>0</v>
          </cell>
          <cell r="AB990" t="b">
            <v>0</v>
          </cell>
          <cell r="AC990" t="b">
            <v>0</v>
          </cell>
          <cell r="AD990" t="b">
            <v>0</v>
          </cell>
          <cell r="AE990" t="b">
            <v>0</v>
          </cell>
          <cell r="AF990" t="str">
            <v/>
          </cell>
        </row>
        <row r="991">
          <cell r="AA991" t="b">
            <v>0</v>
          </cell>
          <cell r="AB991" t="b">
            <v>0</v>
          </cell>
          <cell r="AC991" t="b">
            <v>0</v>
          </cell>
          <cell r="AD991" t="b">
            <v>0</v>
          </cell>
          <cell r="AE991" t="b">
            <v>0</v>
          </cell>
          <cell r="AF991" t="str">
            <v/>
          </cell>
        </row>
        <row r="992">
          <cell r="AA992" t="b">
            <v>0</v>
          </cell>
          <cell r="AB992" t="b">
            <v>0</v>
          </cell>
          <cell r="AC992" t="b">
            <v>0</v>
          </cell>
          <cell r="AD992" t="b">
            <v>0</v>
          </cell>
          <cell r="AE992" t="b">
            <v>0</v>
          </cell>
          <cell r="AF992" t="str">
            <v/>
          </cell>
        </row>
        <row r="993">
          <cell r="AA993" t="b">
            <v>0</v>
          </cell>
          <cell r="AB993" t="b">
            <v>0</v>
          </cell>
          <cell r="AC993" t="b">
            <v>0</v>
          </cell>
          <cell r="AD993" t="b">
            <v>0</v>
          </cell>
          <cell r="AE993" t="b">
            <v>0</v>
          </cell>
          <cell r="AF993" t="str">
            <v/>
          </cell>
        </row>
        <row r="994">
          <cell r="AA994" t="b">
            <v>0</v>
          </cell>
          <cell r="AB994" t="b">
            <v>0</v>
          </cell>
          <cell r="AC994" t="b">
            <v>0</v>
          </cell>
          <cell r="AD994" t="b">
            <v>0</v>
          </cell>
          <cell r="AE994" t="b">
            <v>0</v>
          </cell>
          <cell r="AF994" t="str">
            <v/>
          </cell>
        </row>
        <row r="995">
          <cell r="AA995" t="b">
            <v>0</v>
          </cell>
          <cell r="AB995" t="b">
            <v>0</v>
          </cell>
          <cell r="AC995" t="b">
            <v>0</v>
          </cell>
          <cell r="AD995" t="b">
            <v>0</v>
          </cell>
          <cell r="AE995" t="b">
            <v>0</v>
          </cell>
          <cell r="AF995" t="str">
            <v/>
          </cell>
        </row>
        <row r="996">
          <cell r="AA996" t="b">
            <v>0</v>
          </cell>
          <cell r="AB996" t="b">
            <v>0</v>
          </cell>
          <cell r="AC996" t="b">
            <v>0</v>
          </cell>
          <cell r="AD996" t="b">
            <v>0</v>
          </cell>
          <cell r="AE996" t="b">
            <v>0</v>
          </cell>
          <cell r="AF996" t="str">
            <v/>
          </cell>
        </row>
        <row r="997">
          <cell r="AA997" t="b">
            <v>0</v>
          </cell>
          <cell r="AB997" t="b">
            <v>0</v>
          </cell>
          <cell r="AC997" t="b">
            <v>0</v>
          </cell>
          <cell r="AD997" t="b">
            <v>0</v>
          </cell>
          <cell r="AE997" t="b">
            <v>0</v>
          </cell>
          <cell r="AF997" t="str">
            <v/>
          </cell>
        </row>
        <row r="998">
          <cell r="AA998" t="b">
            <v>0</v>
          </cell>
          <cell r="AB998" t="b">
            <v>0</v>
          </cell>
          <cell r="AC998" t="b">
            <v>0</v>
          </cell>
          <cell r="AD998" t="b">
            <v>0</v>
          </cell>
          <cell r="AE998" t="b">
            <v>0</v>
          </cell>
          <cell r="AF998" t="str">
            <v/>
          </cell>
        </row>
        <row r="999">
          <cell r="AA999" t="b">
            <v>0</v>
          </cell>
          <cell r="AB999" t="b">
            <v>0</v>
          </cell>
          <cell r="AC999" t="b">
            <v>0</v>
          </cell>
          <cell r="AD999" t="b">
            <v>0</v>
          </cell>
          <cell r="AE999" t="b">
            <v>0</v>
          </cell>
          <cell r="AF999" t="str">
            <v/>
          </cell>
        </row>
        <row r="1000">
          <cell r="AA1000" t="b">
            <v>0</v>
          </cell>
          <cell r="AB1000" t="b">
            <v>0</v>
          </cell>
          <cell r="AC1000" t="b">
            <v>0</v>
          </cell>
          <cell r="AD1000" t="b">
            <v>0</v>
          </cell>
          <cell r="AE1000" t="b">
            <v>0</v>
          </cell>
          <cell r="AF1000" t="str">
            <v/>
          </cell>
        </row>
        <row r="1001">
          <cell r="AA1001" t="b">
            <v>0</v>
          </cell>
          <cell r="AB1001" t="b">
            <v>0</v>
          </cell>
          <cell r="AC1001" t="b">
            <v>0</v>
          </cell>
          <cell r="AD1001" t="b">
            <v>0</v>
          </cell>
          <cell r="AE1001" t="b">
            <v>0</v>
          </cell>
          <cell r="AF1001" t="str">
            <v/>
          </cell>
        </row>
        <row r="1002">
          <cell r="AA1002" t="b">
            <v>0</v>
          </cell>
          <cell r="AB1002" t="b">
            <v>0</v>
          </cell>
          <cell r="AC1002" t="b">
            <v>0</v>
          </cell>
          <cell r="AD1002" t="b">
            <v>0</v>
          </cell>
          <cell r="AE1002" t="b">
            <v>0</v>
          </cell>
          <cell r="AF1002" t="str">
            <v/>
          </cell>
        </row>
        <row r="1003">
          <cell r="AA1003" t="b">
            <v>0</v>
          </cell>
          <cell r="AB1003" t="b">
            <v>0</v>
          </cell>
          <cell r="AC1003" t="b">
            <v>0</v>
          </cell>
          <cell r="AD1003" t="b">
            <v>0</v>
          </cell>
          <cell r="AE1003" t="b">
            <v>0</v>
          </cell>
          <cell r="AF1003" t="str">
            <v/>
          </cell>
        </row>
        <row r="1004">
          <cell r="AA1004" t="b">
            <v>0</v>
          </cell>
          <cell r="AB1004" t="b">
            <v>0</v>
          </cell>
          <cell r="AC1004" t="b">
            <v>0</v>
          </cell>
          <cell r="AD1004" t="b">
            <v>0</v>
          </cell>
          <cell r="AE1004" t="b">
            <v>0</v>
          </cell>
          <cell r="AF1004" t="str">
            <v/>
          </cell>
        </row>
        <row r="1005">
          <cell r="AA1005" t="b">
            <v>0</v>
          </cell>
          <cell r="AB1005" t="b">
            <v>0</v>
          </cell>
          <cell r="AC1005" t="b">
            <v>0</v>
          </cell>
          <cell r="AD1005" t="b">
            <v>0</v>
          </cell>
          <cell r="AE1005" t="b">
            <v>0</v>
          </cell>
          <cell r="AF1005" t="str">
            <v/>
          </cell>
        </row>
        <row r="1006">
          <cell r="AA1006" t="b">
            <v>0</v>
          </cell>
          <cell r="AB1006" t="b">
            <v>0</v>
          </cell>
          <cell r="AC1006" t="b">
            <v>0</v>
          </cell>
          <cell r="AD1006" t="b">
            <v>0</v>
          </cell>
          <cell r="AE1006" t="b">
            <v>0</v>
          </cell>
          <cell r="AF1006" t="str">
            <v/>
          </cell>
        </row>
        <row r="1007">
          <cell r="AA1007" t="b">
            <v>0</v>
          </cell>
          <cell r="AB1007" t="b">
            <v>0</v>
          </cell>
          <cell r="AC1007" t="b">
            <v>0</v>
          </cell>
          <cell r="AD1007" t="b">
            <v>0</v>
          </cell>
          <cell r="AE1007" t="b">
            <v>0</v>
          </cell>
          <cell r="AF1007" t="str">
            <v/>
          </cell>
        </row>
        <row r="1008">
          <cell r="AA1008" t="b">
            <v>0</v>
          </cell>
          <cell r="AB1008" t="b">
            <v>0</v>
          </cell>
          <cell r="AC1008" t="b">
            <v>0</v>
          </cell>
          <cell r="AD1008" t="b">
            <v>0</v>
          </cell>
          <cell r="AE1008" t="b">
            <v>0</v>
          </cell>
          <cell r="AF1008" t="str">
            <v/>
          </cell>
        </row>
        <row r="1009">
          <cell r="AA1009" t="b">
            <v>0</v>
          </cell>
          <cell r="AB1009" t="b">
            <v>0</v>
          </cell>
          <cell r="AC1009" t="b">
            <v>0</v>
          </cell>
          <cell r="AD1009" t="b">
            <v>0</v>
          </cell>
          <cell r="AE1009" t="b">
            <v>0</v>
          </cell>
          <cell r="AF1009" t="str">
            <v/>
          </cell>
        </row>
        <row r="1010">
          <cell r="AA1010" t="b">
            <v>0</v>
          </cell>
          <cell r="AB1010" t="b">
            <v>0</v>
          </cell>
          <cell r="AC1010" t="b">
            <v>0</v>
          </cell>
          <cell r="AD1010" t="b">
            <v>0</v>
          </cell>
          <cell r="AE1010" t="b">
            <v>0</v>
          </cell>
          <cell r="AF1010" t="str">
            <v/>
          </cell>
        </row>
        <row r="1011">
          <cell r="AA1011" t="b">
            <v>0</v>
          </cell>
          <cell r="AB1011" t="b">
            <v>0</v>
          </cell>
          <cell r="AC1011" t="b">
            <v>0</v>
          </cell>
          <cell r="AD1011" t="b">
            <v>0</v>
          </cell>
          <cell r="AE1011" t="b">
            <v>0</v>
          </cell>
          <cell r="AF1011" t="str">
            <v/>
          </cell>
        </row>
        <row r="1012">
          <cell r="AA1012" t="b">
            <v>0</v>
          </cell>
          <cell r="AB1012" t="b">
            <v>0</v>
          </cell>
          <cell r="AC1012" t="b">
            <v>0</v>
          </cell>
          <cell r="AD1012" t="b">
            <v>0</v>
          </cell>
          <cell r="AE1012" t="b">
            <v>0</v>
          </cell>
          <cell r="AF1012" t="str">
            <v/>
          </cell>
        </row>
        <row r="1013">
          <cell r="AA1013" t="b">
            <v>0</v>
          </cell>
          <cell r="AB1013" t="b">
            <v>0</v>
          </cell>
          <cell r="AC1013" t="b">
            <v>0</v>
          </cell>
          <cell r="AD1013" t="b">
            <v>0</v>
          </cell>
          <cell r="AE1013" t="b">
            <v>0</v>
          </cell>
          <cell r="AF1013" t="str">
            <v/>
          </cell>
        </row>
        <row r="1014">
          <cell r="AA1014" t="b">
            <v>0</v>
          </cell>
          <cell r="AB1014" t="b">
            <v>0</v>
          </cell>
          <cell r="AC1014" t="b">
            <v>0</v>
          </cell>
          <cell r="AD1014" t="b">
            <v>0</v>
          </cell>
          <cell r="AE1014" t="b">
            <v>0</v>
          </cell>
          <cell r="AF1014" t="str">
            <v/>
          </cell>
        </row>
        <row r="1015">
          <cell r="AA1015" t="b">
            <v>0</v>
          </cell>
          <cell r="AB1015" t="b">
            <v>0</v>
          </cell>
          <cell r="AC1015" t="b">
            <v>0</v>
          </cell>
          <cell r="AD1015" t="b">
            <v>0</v>
          </cell>
          <cell r="AE1015" t="b">
            <v>0</v>
          </cell>
          <cell r="AF1015" t="str">
            <v/>
          </cell>
        </row>
        <row r="1016">
          <cell r="AA1016" t="b">
            <v>0</v>
          </cell>
          <cell r="AB1016" t="b">
            <v>0</v>
          </cell>
          <cell r="AC1016" t="b">
            <v>0</v>
          </cell>
          <cell r="AD1016" t="b">
            <v>0</v>
          </cell>
          <cell r="AE1016" t="b">
            <v>0</v>
          </cell>
          <cell r="AF1016" t="str">
            <v/>
          </cell>
        </row>
        <row r="1017">
          <cell r="AA1017" t="b">
            <v>0</v>
          </cell>
          <cell r="AB1017" t="b">
            <v>0</v>
          </cell>
          <cell r="AC1017" t="b">
            <v>0</v>
          </cell>
          <cell r="AD1017" t="b">
            <v>0</v>
          </cell>
          <cell r="AE1017" t="b">
            <v>0</v>
          </cell>
          <cell r="AF1017" t="str">
            <v/>
          </cell>
        </row>
        <row r="1018">
          <cell r="AA1018" t="b">
            <v>0</v>
          </cell>
          <cell r="AB1018" t="b">
            <v>0</v>
          </cell>
          <cell r="AC1018" t="b">
            <v>0</v>
          </cell>
          <cell r="AD1018" t="b">
            <v>0</v>
          </cell>
          <cell r="AE1018" t="b">
            <v>0</v>
          </cell>
          <cell r="AF1018" t="str">
            <v/>
          </cell>
        </row>
        <row r="1019">
          <cell r="AA1019" t="b">
            <v>0</v>
          </cell>
          <cell r="AB1019" t="b">
            <v>0</v>
          </cell>
          <cell r="AC1019" t="b">
            <v>0</v>
          </cell>
          <cell r="AD1019" t="b">
            <v>0</v>
          </cell>
          <cell r="AE1019" t="b">
            <v>0</v>
          </cell>
          <cell r="AF1019" t="str">
            <v/>
          </cell>
        </row>
        <row r="1020">
          <cell r="AA1020" t="b">
            <v>0</v>
          </cell>
          <cell r="AB1020" t="b">
            <v>0</v>
          </cell>
          <cell r="AC1020" t="b">
            <v>0</v>
          </cell>
          <cell r="AD1020" t="b">
            <v>0</v>
          </cell>
          <cell r="AE1020" t="b">
            <v>0</v>
          </cell>
          <cell r="AF1020" t="str">
            <v/>
          </cell>
        </row>
        <row r="1021">
          <cell r="AA1021" t="b">
            <v>0</v>
          </cell>
          <cell r="AB1021" t="b">
            <v>0</v>
          </cell>
          <cell r="AC1021" t="b">
            <v>0</v>
          </cell>
          <cell r="AD1021" t="b">
            <v>0</v>
          </cell>
          <cell r="AE1021" t="b">
            <v>0</v>
          </cell>
          <cell r="AF1021" t="str">
            <v/>
          </cell>
        </row>
        <row r="1022">
          <cell r="AA1022" t="b">
            <v>0</v>
          </cell>
          <cell r="AB1022" t="b">
            <v>0</v>
          </cell>
          <cell r="AC1022" t="b">
            <v>0</v>
          </cell>
          <cell r="AD1022" t="b">
            <v>0</v>
          </cell>
          <cell r="AE1022" t="b">
            <v>0</v>
          </cell>
          <cell r="AF1022" t="str">
            <v/>
          </cell>
        </row>
        <row r="1023">
          <cell r="AA1023" t="b">
            <v>0</v>
          </cell>
          <cell r="AB1023" t="b">
            <v>0</v>
          </cell>
          <cell r="AC1023" t="b">
            <v>0</v>
          </cell>
          <cell r="AD1023" t="b">
            <v>0</v>
          </cell>
          <cell r="AE1023" t="b">
            <v>0</v>
          </cell>
          <cell r="AF1023" t="str">
            <v/>
          </cell>
        </row>
        <row r="1024">
          <cell r="AA1024" t="b">
            <v>0</v>
          </cell>
          <cell r="AB1024" t="b">
            <v>0</v>
          </cell>
          <cell r="AC1024" t="b">
            <v>0</v>
          </cell>
          <cell r="AD1024" t="b">
            <v>0</v>
          </cell>
          <cell r="AE1024" t="b">
            <v>0</v>
          </cell>
          <cell r="AF1024" t="str">
            <v/>
          </cell>
        </row>
        <row r="1025">
          <cell r="AA1025" t="b">
            <v>0</v>
          </cell>
          <cell r="AB1025" t="b">
            <v>0</v>
          </cell>
          <cell r="AC1025" t="b">
            <v>0</v>
          </cell>
          <cell r="AD1025" t="b">
            <v>0</v>
          </cell>
          <cell r="AE1025" t="b">
            <v>0</v>
          </cell>
          <cell r="AF1025" t="str">
            <v/>
          </cell>
        </row>
        <row r="1026">
          <cell r="AA1026" t="b">
            <v>0</v>
          </cell>
          <cell r="AB1026" t="b">
            <v>0</v>
          </cell>
          <cell r="AC1026" t="b">
            <v>0</v>
          </cell>
          <cell r="AD1026" t="b">
            <v>0</v>
          </cell>
          <cell r="AE1026" t="b">
            <v>0</v>
          </cell>
          <cell r="AF1026" t="str">
            <v/>
          </cell>
        </row>
        <row r="1027">
          <cell r="AA1027" t="b">
            <v>0</v>
          </cell>
          <cell r="AB1027" t="b">
            <v>0</v>
          </cell>
          <cell r="AC1027" t="b">
            <v>0</v>
          </cell>
          <cell r="AD1027" t="b">
            <v>0</v>
          </cell>
          <cell r="AE1027" t="b">
            <v>0</v>
          </cell>
          <cell r="AF1027" t="str">
            <v/>
          </cell>
        </row>
        <row r="1028">
          <cell r="AA1028" t="b">
            <v>0</v>
          </cell>
          <cell r="AB1028" t="b">
            <v>0</v>
          </cell>
          <cell r="AC1028" t="b">
            <v>0</v>
          </cell>
          <cell r="AD1028" t="b">
            <v>0</v>
          </cell>
          <cell r="AE1028" t="b">
            <v>0</v>
          </cell>
          <cell r="AF1028" t="str">
            <v/>
          </cell>
        </row>
        <row r="1029">
          <cell r="AA1029" t="b">
            <v>0</v>
          </cell>
          <cell r="AB1029" t="b">
            <v>0</v>
          </cell>
          <cell r="AC1029" t="b">
            <v>0</v>
          </cell>
          <cell r="AD1029" t="b">
            <v>0</v>
          </cell>
          <cell r="AE1029" t="b">
            <v>0</v>
          </cell>
          <cell r="AF1029" t="str">
            <v/>
          </cell>
        </row>
        <row r="1030">
          <cell r="AA1030" t="b">
            <v>0</v>
          </cell>
          <cell r="AB1030" t="b">
            <v>0</v>
          </cell>
          <cell r="AC1030" t="b">
            <v>0</v>
          </cell>
          <cell r="AD1030" t="b">
            <v>0</v>
          </cell>
          <cell r="AE1030" t="b">
            <v>0</v>
          </cell>
          <cell r="AF1030" t="str">
            <v/>
          </cell>
        </row>
        <row r="1031">
          <cell r="AA1031" t="b">
            <v>0</v>
          </cell>
          <cell r="AB1031" t="b">
            <v>0</v>
          </cell>
          <cell r="AC1031" t="b">
            <v>0</v>
          </cell>
          <cell r="AD1031" t="b">
            <v>0</v>
          </cell>
          <cell r="AE1031" t="b">
            <v>0</v>
          </cell>
          <cell r="AF1031" t="str">
            <v/>
          </cell>
        </row>
        <row r="1032">
          <cell r="AA1032" t="b">
            <v>0</v>
          </cell>
          <cell r="AB1032" t="b">
            <v>0</v>
          </cell>
          <cell r="AC1032" t="b">
            <v>0</v>
          </cell>
          <cell r="AD1032" t="b">
            <v>0</v>
          </cell>
          <cell r="AE1032" t="b">
            <v>0</v>
          </cell>
          <cell r="AF1032" t="str">
            <v/>
          </cell>
        </row>
        <row r="1033">
          <cell r="AA1033" t="b">
            <v>0</v>
          </cell>
          <cell r="AB1033" t="b">
            <v>0</v>
          </cell>
          <cell r="AC1033" t="b">
            <v>0</v>
          </cell>
          <cell r="AD1033" t="b">
            <v>0</v>
          </cell>
          <cell r="AE1033" t="b">
            <v>0</v>
          </cell>
          <cell r="AF1033" t="str">
            <v/>
          </cell>
        </row>
        <row r="1034">
          <cell r="AA1034" t="b">
            <v>0</v>
          </cell>
          <cell r="AB1034" t="b">
            <v>0</v>
          </cell>
          <cell r="AC1034" t="b">
            <v>0</v>
          </cell>
          <cell r="AD1034" t="b">
            <v>0</v>
          </cell>
          <cell r="AE1034" t="b">
            <v>0</v>
          </cell>
          <cell r="AF1034" t="str">
            <v/>
          </cell>
        </row>
        <row r="1035">
          <cell r="AA1035" t="b">
            <v>0</v>
          </cell>
          <cell r="AB1035" t="b">
            <v>0</v>
          </cell>
          <cell r="AC1035" t="b">
            <v>0</v>
          </cell>
          <cell r="AD1035" t="b">
            <v>0</v>
          </cell>
          <cell r="AE1035" t="b">
            <v>0</v>
          </cell>
          <cell r="AF1035" t="str">
            <v/>
          </cell>
        </row>
        <row r="1036">
          <cell r="AA1036" t="b">
            <v>0</v>
          </cell>
          <cell r="AB1036" t="b">
            <v>0</v>
          </cell>
          <cell r="AC1036" t="b">
            <v>0</v>
          </cell>
          <cell r="AD1036" t="b">
            <v>0</v>
          </cell>
          <cell r="AE1036" t="b">
            <v>0</v>
          </cell>
          <cell r="AF1036" t="str">
            <v/>
          </cell>
        </row>
        <row r="1037">
          <cell r="AA1037" t="b">
            <v>0</v>
          </cell>
          <cell r="AB1037" t="b">
            <v>0</v>
          </cell>
          <cell r="AC1037" t="b">
            <v>0</v>
          </cell>
          <cell r="AD1037" t="b">
            <v>0</v>
          </cell>
          <cell r="AE1037" t="b">
            <v>0</v>
          </cell>
          <cell r="AF1037" t="str">
            <v/>
          </cell>
        </row>
        <row r="1038">
          <cell r="AA1038" t="b">
            <v>0</v>
          </cell>
          <cell r="AB1038" t="b">
            <v>0</v>
          </cell>
          <cell r="AC1038" t="b">
            <v>0</v>
          </cell>
          <cell r="AD1038" t="b">
            <v>0</v>
          </cell>
          <cell r="AE1038" t="b">
            <v>0</v>
          </cell>
          <cell r="AF1038" t="str">
            <v/>
          </cell>
        </row>
        <row r="1039">
          <cell r="AA1039" t="b">
            <v>0</v>
          </cell>
          <cell r="AB1039" t="b">
            <v>0</v>
          </cell>
          <cell r="AC1039" t="b">
            <v>0</v>
          </cell>
          <cell r="AD1039" t="b">
            <v>0</v>
          </cell>
          <cell r="AE1039" t="b">
            <v>0</v>
          </cell>
          <cell r="AF1039" t="str">
            <v/>
          </cell>
        </row>
        <row r="1040">
          <cell r="AA1040" t="b">
            <v>0</v>
          </cell>
          <cell r="AB1040" t="b">
            <v>0</v>
          </cell>
          <cell r="AC1040" t="b">
            <v>0</v>
          </cell>
          <cell r="AD1040" t="b">
            <v>0</v>
          </cell>
          <cell r="AE1040" t="b">
            <v>0</v>
          </cell>
          <cell r="AF1040" t="str">
            <v/>
          </cell>
        </row>
        <row r="1041">
          <cell r="AA1041" t="b">
            <v>0</v>
          </cell>
          <cell r="AB1041" t="b">
            <v>0</v>
          </cell>
          <cell r="AC1041" t="b">
            <v>0</v>
          </cell>
          <cell r="AD1041" t="b">
            <v>0</v>
          </cell>
          <cell r="AE1041" t="b">
            <v>0</v>
          </cell>
          <cell r="AF1041" t="str">
            <v/>
          </cell>
        </row>
        <row r="1042">
          <cell r="AA1042" t="b">
            <v>0</v>
          </cell>
          <cell r="AB1042" t="b">
            <v>0</v>
          </cell>
          <cell r="AC1042" t="b">
            <v>0</v>
          </cell>
          <cell r="AD1042" t="b">
            <v>0</v>
          </cell>
          <cell r="AE1042" t="b">
            <v>0</v>
          </cell>
          <cell r="AF1042" t="str">
            <v/>
          </cell>
        </row>
        <row r="1043">
          <cell r="AA1043" t="b">
            <v>0</v>
          </cell>
          <cell r="AB1043" t="b">
            <v>0</v>
          </cell>
          <cell r="AC1043" t="b">
            <v>0</v>
          </cell>
          <cell r="AD1043" t="b">
            <v>0</v>
          </cell>
          <cell r="AE1043" t="b">
            <v>0</v>
          </cell>
          <cell r="AF1043" t="str">
            <v/>
          </cell>
        </row>
        <row r="1044">
          <cell r="AA1044" t="b">
            <v>0</v>
          </cell>
          <cell r="AB1044" t="b">
            <v>0</v>
          </cell>
          <cell r="AC1044" t="b">
            <v>0</v>
          </cell>
          <cell r="AD1044" t="b">
            <v>0</v>
          </cell>
          <cell r="AE1044" t="b">
            <v>0</v>
          </cell>
          <cell r="AF1044" t="str">
            <v/>
          </cell>
        </row>
        <row r="1045">
          <cell r="AA1045" t="b">
            <v>0</v>
          </cell>
          <cell r="AB1045" t="b">
            <v>0</v>
          </cell>
          <cell r="AC1045" t="b">
            <v>0</v>
          </cell>
          <cell r="AD1045" t="b">
            <v>0</v>
          </cell>
          <cell r="AE1045" t="b">
            <v>0</v>
          </cell>
          <cell r="AF1045" t="str">
            <v/>
          </cell>
        </row>
        <row r="1046">
          <cell r="AA1046" t="b">
            <v>0</v>
          </cell>
          <cell r="AB1046" t="b">
            <v>0</v>
          </cell>
          <cell r="AC1046" t="b">
            <v>0</v>
          </cell>
          <cell r="AD1046" t="b">
            <v>0</v>
          </cell>
          <cell r="AE1046" t="b">
            <v>0</v>
          </cell>
          <cell r="AF1046" t="str">
            <v/>
          </cell>
        </row>
        <row r="1047">
          <cell r="AA1047" t="b">
            <v>0</v>
          </cell>
          <cell r="AB1047" t="b">
            <v>0</v>
          </cell>
          <cell r="AC1047" t="b">
            <v>0</v>
          </cell>
          <cell r="AD1047" t="b">
            <v>0</v>
          </cell>
          <cell r="AE1047" t="b">
            <v>0</v>
          </cell>
          <cell r="AF1047" t="str">
            <v/>
          </cell>
        </row>
        <row r="1048">
          <cell r="AA1048" t="b">
            <v>0</v>
          </cell>
          <cell r="AB1048" t="b">
            <v>0</v>
          </cell>
          <cell r="AC1048" t="b">
            <v>0</v>
          </cell>
          <cell r="AD1048" t="b">
            <v>0</v>
          </cell>
          <cell r="AE1048" t="b">
            <v>0</v>
          </cell>
          <cell r="AF1048" t="str">
            <v/>
          </cell>
        </row>
        <row r="1049">
          <cell r="AA1049" t="b">
            <v>0</v>
          </cell>
          <cell r="AB1049" t="b">
            <v>0</v>
          </cell>
          <cell r="AC1049" t="b">
            <v>0</v>
          </cell>
          <cell r="AD1049" t="b">
            <v>0</v>
          </cell>
          <cell r="AE1049" t="b">
            <v>0</v>
          </cell>
          <cell r="AF1049" t="str">
            <v/>
          </cell>
        </row>
        <row r="1050">
          <cell r="AA1050" t="b">
            <v>0</v>
          </cell>
          <cell r="AB1050" t="b">
            <v>0</v>
          </cell>
          <cell r="AC1050" t="b">
            <v>0</v>
          </cell>
          <cell r="AD1050" t="b">
            <v>0</v>
          </cell>
          <cell r="AE1050" t="b">
            <v>0</v>
          </cell>
          <cell r="AF1050" t="str">
            <v/>
          </cell>
        </row>
        <row r="1051">
          <cell r="AA1051" t="b">
            <v>0</v>
          </cell>
          <cell r="AB1051" t="b">
            <v>0</v>
          </cell>
          <cell r="AC1051" t="b">
            <v>0</v>
          </cell>
          <cell r="AD1051" t="b">
            <v>0</v>
          </cell>
          <cell r="AE1051" t="b">
            <v>0</v>
          </cell>
          <cell r="AF1051" t="str">
            <v/>
          </cell>
        </row>
        <row r="1052">
          <cell r="AA1052" t="b">
            <v>0</v>
          </cell>
          <cell r="AB1052" t="b">
            <v>0</v>
          </cell>
          <cell r="AC1052" t="b">
            <v>0</v>
          </cell>
          <cell r="AD1052" t="b">
            <v>0</v>
          </cell>
          <cell r="AE1052" t="b">
            <v>0</v>
          </cell>
          <cell r="AF1052" t="str">
            <v/>
          </cell>
        </row>
        <row r="1053">
          <cell r="AA1053" t="b">
            <v>0</v>
          </cell>
          <cell r="AB1053" t="b">
            <v>0</v>
          </cell>
          <cell r="AC1053" t="b">
            <v>0</v>
          </cell>
          <cell r="AD1053" t="b">
            <v>0</v>
          </cell>
          <cell r="AE1053" t="b">
            <v>0</v>
          </cell>
          <cell r="AF1053" t="str">
            <v/>
          </cell>
        </row>
        <row r="1054">
          <cell r="AA1054" t="b">
            <v>0</v>
          </cell>
          <cell r="AB1054" t="b">
            <v>0</v>
          </cell>
          <cell r="AC1054" t="b">
            <v>0</v>
          </cell>
          <cell r="AD1054" t="b">
            <v>0</v>
          </cell>
          <cell r="AE1054" t="b">
            <v>0</v>
          </cell>
          <cell r="AF1054" t="str">
            <v/>
          </cell>
        </row>
        <row r="1055">
          <cell r="AA1055" t="b">
            <v>0</v>
          </cell>
          <cell r="AB1055" t="b">
            <v>0</v>
          </cell>
          <cell r="AC1055" t="b">
            <v>0</v>
          </cell>
          <cell r="AD1055" t="b">
            <v>0</v>
          </cell>
          <cell r="AE1055" t="b">
            <v>0</v>
          </cell>
          <cell r="AF1055" t="str">
            <v/>
          </cell>
        </row>
        <row r="1056">
          <cell r="AA1056" t="b">
            <v>0</v>
          </cell>
          <cell r="AB1056" t="b">
            <v>0</v>
          </cell>
          <cell r="AC1056" t="b">
            <v>0</v>
          </cell>
          <cell r="AD1056" t="b">
            <v>0</v>
          </cell>
          <cell r="AE1056" t="b">
            <v>0</v>
          </cell>
          <cell r="AF1056" t="str">
            <v/>
          </cell>
        </row>
        <row r="1057">
          <cell r="AA1057" t="b">
            <v>0</v>
          </cell>
          <cell r="AB1057" t="b">
            <v>0</v>
          </cell>
          <cell r="AC1057" t="b">
            <v>0</v>
          </cell>
          <cell r="AD1057" t="b">
            <v>0</v>
          </cell>
          <cell r="AE1057" t="b">
            <v>0</v>
          </cell>
          <cell r="AF1057" t="str">
            <v/>
          </cell>
        </row>
        <row r="1058">
          <cell r="AA1058" t="b">
            <v>0</v>
          </cell>
          <cell r="AB1058" t="b">
            <v>0</v>
          </cell>
          <cell r="AC1058" t="b">
            <v>0</v>
          </cell>
          <cell r="AD1058" t="b">
            <v>0</v>
          </cell>
          <cell r="AE1058" t="b">
            <v>0</v>
          </cell>
          <cell r="AF1058" t="str">
            <v/>
          </cell>
        </row>
        <row r="1059">
          <cell r="AA1059" t="b">
            <v>0</v>
          </cell>
          <cell r="AB1059" t="b">
            <v>0</v>
          </cell>
          <cell r="AC1059" t="b">
            <v>0</v>
          </cell>
          <cell r="AD1059" t="b">
            <v>0</v>
          </cell>
          <cell r="AE1059" t="b">
            <v>0</v>
          </cell>
          <cell r="AF1059" t="str">
            <v/>
          </cell>
        </row>
        <row r="1060">
          <cell r="AA1060" t="b">
            <v>0</v>
          </cell>
          <cell r="AB1060" t="b">
            <v>0</v>
          </cell>
          <cell r="AC1060" t="b">
            <v>0</v>
          </cell>
          <cell r="AD1060" t="b">
            <v>0</v>
          </cell>
          <cell r="AE1060" t="b">
            <v>0</v>
          </cell>
          <cell r="AF1060" t="str">
            <v/>
          </cell>
        </row>
        <row r="1061">
          <cell r="AA1061" t="b">
            <v>0</v>
          </cell>
          <cell r="AB1061" t="b">
            <v>0</v>
          </cell>
          <cell r="AC1061" t="b">
            <v>0</v>
          </cell>
          <cell r="AD1061" t="b">
            <v>0</v>
          </cell>
          <cell r="AE1061" t="b">
            <v>0</v>
          </cell>
          <cell r="AF1061" t="str">
            <v/>
          </cell>
        </row>
        <row r="1062">
          <cell r="AA1062" t="b">
            <v>0</v>
          </cell>
          <cell r="AB1062" t="b">
            <v>0</v>
          </cell>
          <cell r="AC1062" t="b">
            <v>0</v>
          </cell>
          <cell r="AD1062" t="b">
            <v>0</v>
          </cell>
          <cell r="AE1062" t="b">
            <v>0</v>
          </cell>
          <cell r="AF1062" t="str">
            <v/>
          </cell>
        </row>
        <row r="1063">
          <cell r="AA1063" t="b">
            <v>0</v>
          </cell>
          <cell r="AB1063" t="b">
            <v>0</v>
          </cell>
          <cell r="AC1063" t="b">
            <v>0</v>
          </cell>
          <cell r="AD1063" t="b">
            <v>0</v>
          </cell>
          <cell r="AE1063" t="b">
            <v>0</v>
          </cell>
          <cell r="AF1063" t="str">
            <v/>
          </cell>
        </row>
        <row r="1064">
          <cell r="AA1064" t="b">
            <v>0</v>
          </cell>
          <cell r="AB1064" t="b">
            <v>0</v>
          </cell>
          <cell r="AC1064" t="b">
            <v>0</v>
          </cell>
          <cell r="AD1064" t="b">
            <v>0</v>
          </cell>
          <cell r="AE1064" t="b">
            <v>0</v>
          </cell>
          <cell r="AF1064" t="str">
            <v/>
          </cell>
        </row>
        <row r="1065">
          <cell r="AA1065" t="b">
            <v>0</v>
          </cell>
          <cell r="AB1065" t="b">
            <v>0</v>
          </cell>
          <cell r="AC1065" t="b">
            <v>0</v>
          </cell>
          <cell r="AD1065" t="b">
            <v>0</v>
          </cell>
          <cell r="AE1065" t="b">
            <v>0</v>
          </cell>
          <cell r="AF1065" t="str">
            <v/>
          </cell>
        </row>
        <row r="1066">
          <cell r="AA1066" t="b">
            <v>0</v>
          </cell>
          <cell r="AB1066" t="b">
            <v>0</v>
          </cell>
          <cell r="AC1066" t="b">
            <v>0</v>
          </cell>
          <cell r="AD1066" t="b">
            <v>0</v>
          </cell>
          <cell r="AE1066" t="b">
            <v>0</v>
          </cell>
          <cell r="AF1066" t="str">
            <v/>
          </cell>
        </row>
        <row r="1067">
          <cell r="AA1067" t="b">
            <v>0</v>
          </cell>
          <cell r="AB1067" t="b">
            <v>0</v>
          </cell>
          <cell r="AC1067" t="b">
            <v>0</v>
          </cell>
          <cell r="AD1067" t="b">
            <v>0</v>
          </cell>
          <cell r="AE1067" t="b">
            <v>0</v>
          </cell>
          <cell r="AF1067" t="str">
            <v/>
          </cell>
        </row>
        <row r="1068">
          <cell r="AA1068" t="b">
            <v>0</v>
          </cell>
          <cell r="AB1068" t="b">
            <v>0</v>
          </cell>
          <cell r="AC1068" t="b">
            <v>0</v>
          </cell>
          <cell r="AD1068" t="b">
            <v>0</v>
          </cell>
          <cell r="AE1068" t="b">
            <v>0</v>
          </cell>
          <cell r="AF1068" t="str">
            <v/>
          </cell>
        </row>
        <row r="1069">
          <cell r="AA1069" t="b">
            <v>0</v>
          </cell>
          <cell r="AB1069" t="b">
            <v>0</v>
          </cell>
          <cell r="AC1069" t="b">
            <v>0</v>
          </cell>
          <cell r="AD1069" t="b">
            <v>0</v>
          </cell>
          <cell r="AE1069" t="b">
            <v>0</v>
          </cell>
          <cell r="AF1069" t="str">
            <v/>
          </cell>
        </row>
        <row r="1070">
          <cell r="AA1070" t="b">
            <v>0</v>
          </cell>
          <cell r="AB1070" t="b">
            <v>0</v>
          </cell>
          <cell r="AC1070" t="b">
            <v>0</v>
          </cell>
          <cell r="AD1070" t="b">
            <v>0</v>
          </cell>
          <cell r="AE1070" t="b">
            <v>0</v>
          </cell>
          <cell r="AF1070" t="str">
            <v/>
          </cell>
        </row>
        <row r="1071">
          <cell r="AA1071" t="b">
            <v>0</v>
          </cell>
          <cell r="AB1071" t="b">
            <v>0</v>
          </cell>
          <cell r="AC1071" t="b">
            <v>0</v>
          </cell>
          <cell r="AD1071" t="b">
            <v>0</v>
          </cell>
          <cell r="AE1071" t="b">
            <v>0</v>
          </cell>
          <cell r="AF1071" t="str">
            <v/>
          </cell>
        </row>
        <row r="1072">
          <cell r="AA1072" t="b">
            <v>0</v>
          </cell>
          <cell r="AB1072" t="b">
            <v>0</v>
          </cell>
          <cell r="AC1072" t="b">
            <v>0</v>
          </cell>
          <cell r="AD1072" t="b">
            <v>0</v>
          </cell>
          <cell r="AE1072" t="b">
            <v>0</v>
          </cell>
          <cell r="AF1072" t="str">
            <v/>
          </cell>
        </row>
        <row r="1073">
          <cell r="AA1073" t="b">
            <v>0</v>
          </cell>
          <cell r="AB1073" t="b">
            <v>0</v>
          </cell>
          <cell r="AC1073" t="b">
            <v>0</v>
          </cell>
          <cell r="AD1073" t="b">
            <v>0</v>
          </cell>
          <cell r="AE1073" t="b">
            <v>0</v>
          </cell>
          <cell r="AF1073" t="str">
            <v/>
          </cell>
        </row>
        <row r="1074">
          <cell r="AA1074" t="b">
            <v>0</v>
          </cell>
          <cell r="AB1074" t="b">
            <v>0</v>
          </cell>
          <cell r="AC1074" t="b">
            <v>0</v>
          </cell>
          <cell r="AD1074" t="b">
            <v>0</v>
          </cell>
          <cell r="AE1074" t="b">
            <v>0</v>
          </cell>
          <cell r="AF1074" t="str">
            <v/>
          </cell>
        </row>
        <row r="1075">
          <cell r="AA1075" t="b">
            <v>0</v>
          </cell>
          <cell r="AB1075" t="b">
            <v>0</v>
          </cell>
          <cell r="AC1075" t="b">
            <v>0</v>
          </cell>
          <cell r="AD1075" t="b">
            <v>0</v>
          </cell>
          <cell r="AE1075" t="b">
            <v>0</v>
          </cell>
          <cell r="AF1075" t="str">
            <v/>
          </cell>
        </row>
        <row r="1076">
          <cell r="AA1076" t="b">
            <v>0</v>
          </cell>
          <cell r="AB1076" t="b">
            <v>0</v>
          </cell>
          <cell r="AC1076" t="b">
            <v>0</v>
          </cell>
          <cell r="AD1076" t="b">
            <v>0</v>
          </cell>
          <cell r="AE1076" t="b">
            <v>0</v>
          </cell>
          <cell r="AF1076" t="str">
            <v/>
          </cell>
        </row>
        <row r="1077">
          <cell r="AA1077" t="b">
            <v>0</v>
          </cell>
          <cell r="AB1077" t="b">
            <v>0</v>
          </cell>
          <cell r="AC1077" t="b">
            <v>0</v>
          </cell>
          <cell r="AD1077" t="b">
            <v>0</v>
          </cell>
          <cell r="AE1077" t="b">
            <v>0</v>
          </cell>
          <cell r="AF1077" t="str">
            <v/>
          </cell>
        </row>
        <row r="1078">
          <cell r="AA1078" t="b">
            <v>0</v>
          </cell>
          <cell r="AB1078" t="b">
            <v>0</v>
          </cell>
          <cell r="AC1078" t="b">
            <v>0</v>
          </cell>
          <cell r="AD1078" t="b">
            <v>0</v>
          </cell>
          <cell r="AE1078" t="b">
            <v>0</v>
          </cell>
          <cell r="AF1078" t="str">
            <v/>
          </cell>
        </row>
        <row r="1079">
          <cell r="AA1079" t="b">
            <v>0</v>
          </cell>
          <cell r="AB1079" t="b">
            <v>0</v>
          </cell>
          <cell r="AC1079" t="b">
            <v>0</v>
          </cell>
          <cell r="AD1079" t="b">
            <v>0</v>
          </cell>
          <cell r="AE1079" t="b">
            <v>0</v>
          </cell>
          <cell r="AF1079" t="str">
            <v/>
          </cell>
        </row>
        <row r="1080">
          <cell r="AA1080" t="b">
            <v>0</v>
          </cell>
          <cell r="AB1080" t="b">
            <v>0</v>
          </cell>
          <cell r="AC1080" t="b">
            <v>0</v>
          </cell>
          <cell r="AD1080" t="b">
            <v>0</v>
          </cell>
          <cell r="AE1080" t="b">
            <v>0</v>
          </cell>
          <cell r="AF1080" t="str">
            <v/>
          </cell>
        </row>
        <row r="1081">
          <cell r="AA1081" t="b">
            <v>0</v>
          </cell>
          <cell r="AB1081" t="b">
            <v>0</v>
          </cell>
          <cell r="AC1081" t="b">
            <v>0</v>
          </cell>
          <cell r="AD1081" t="b">
            <v>0</v>
          </cell>
          <cell r="AE1081" t="b">
            <v>0</v>
          </cell>
          <cell r="AF1081" t="str">
            <v/>
          </cell>
        </row>
        <row r="1082">
          <cell r="AA1082" t="b">
            <v>0</v>
          </cell>
          <cell r="AB1082" t="b">
            <v>0</v>
          </cell>
          <cell r="AC1082" t="b">
            <v>0</v>
          </cell>
          <cell r="AD1082" t="b">
            <v>0</v>
          </cell>
          <cell r="AE1082" t="b">
            <v>0</v>
          </cell>
          <cell r="AF1082" t="str">
            <v/>
          </cell>
        </row>
        <row r="1083">
          <cell r="AA1083" t="b">
            <v>0</v>
          </cell>
          <cell r="AB1083" t="b">
            <v>0</v>
          </cell>
          <cell r="AC1083" t="b">
            <v>0</v>
          </cell>
          <cell r="AD1083" t="b">
            <v>0</v>
          </cell>
          <cell r="AE1083" t="b">
            <v>0</v>
          </cell>
          <cell r="AF1083" t="str">
            <v/>
          </cell>
        </row>
        <row r="1084">
          <cell r="AA1084" t="b">
            <v>0</v>
          </cell>
          <cell r="AB1084" t="b">
            <v>0</v>
          </cell>
          <cell r="AC1084" t="b">
            <v>0</v>
          </cell>
          <cell r="AD1084" t="b">
            <v>0</v>
          </cell>
          <cell r="AE1084" t="b">
            <v>0</v>
          </cell>
          <cell r="AF1084" t="str">
            <v/>
          </cell>
        </row>
        <row r="1085">
          <cell r="AA1085" t="b">
            <v>0</v>
          </cell>
          <cell r="AB1085" t="b">
            <v>0</v>
          </cell>
          <cell r="AC1085" t="b">
            <v>0</v>
          </cell>
          <cell r="AD1085" t="b">
            <v>0</v>
          </cell>
          <cell r="AE1085" t="b">
            <v>0</v>
          </cell>
          <cell r="AF1085" t="str">
            <v/>
          </cell>
        </row>
        <row r="1086">
          <cell r="AA1086" t="b">
            <v>0</v>
          </cell>
          <cell r="AB1086" t="b">
            <v>0</v>
          </cell>
          <cell r="AC1086" t="b">
            <v>0</v>
          </cell>
          <cell r="AD1086" t="b">
            <v>0</v>
          </cell>
          <cell r="AE1086" t="b">
            <v>0</v>
          </cell>
          <cell r="AF1086" t="str">
            <v/>
          </cell>
        </row>
        <row r="1087">
          <cell r="AA1087" t="b">
            <v>0</v>
          </cell>
          <cell r="AB1087" t="b">
            <v>0</v>
          </cell>
          <cell r="AC1087" t="b">
            <v>0</v>
          </cell>
          <cell r="AD1087" t="b">
            <v>0</v>
          </cell>
          <cell r="AE1087" t="b">
            <v>0</v>
          </cell>
          <cell r="AF1087" t="str">
            <v/>
          </cell>
        </row>
        <row r="1088">
          <cell r="AA1088" t="b">
            <v>0</v>
          </cell>
          <cell r="AB1088" t="b">
            <v>0</v>
          </cell>
          <cell r="AC1088" t="b">
            <v>0</v>
          </cell>
          <cell r="AD1088" t="b">
            <v>0</v>
          </cell>
          <cell r="AE1088" t="b">
            <v>0</v>
          </cell>
          <cell r="AF1088" t="str">
            <v/>
          </cell>
        </row>
        <row r="1089">
          <cell r="AA1089" t="b">
            <v>0</v>
          </cell>
          <cell r="AB1089" t="b">
            <v>0</v>
          </cell>
          <cell r="AC1089" t="b">
            <v>0</v>
          </cell>
          <cell r="AD1089" t="b">
            <v>0</v>
          </cell>
          <cell r="AE1089" t="b">
            <v>0</v>
          </cell>
          <cell r="AF1089" t="str">
            <v/>
          </cell>
        </row>
        <row r="1090">
          <cell r="AA1090" t="b">
            <v>0</v>
          </cell>
          <cell r="AB1090" t="b">
            <v>0</v>
          </cell>
          <cell r="AC1090" t="b">
            <v>0</v>
          </cell>
          <cell r="AD1090" t="b">
            <v>0</v>
          </cell>
          <cell r="AE1090" t="b">
            <v>0</v>
          </cell>
          <cell r="AF1090" t="str">
            <v/>
          </cell>
        </row>
        <row r="1091">
          <cell r="AA1091" t="b">
            <v>0</v>
          </cell>
          <cell r="AB1091" t="b">
            <v>0</v>
          </cell>
          <cell r="AC1091" t="b">
            <v>0</v>
          </cell>
          <cell r="AD1091" t="b">
            <v>0</v>
          </cell>
          <cell r="AE1091" t="b">
            <v>0</v>
          </cell>
          <cell r="AF1091" t="str">
            <v/>
          </cell>
        </row>
        <row r="1092">
          <cell r="AA1092" t="b">
            <v>0</v>
          </cell>
          <cell r="AB1092" t="b">
            <v>0</v>
          </cell>
          <cell r="AC1092" t="b">
            <v>0</v>
          </cell>
          <cell r="AD1092" t="b">
            <v>0</v>
          </cell>
          <cell r="AE1092" t="b">
            <v>0</v>
          </cell>
          <cell r="AF1092" t="str">
            <v/>
          </cell>
        </row>
        <row r="1093">
          <cell r="AA1093" t="b">
            <v>0</v>
          </cell>
          <cell r="AB1093" t="b">
            <v>0</v>
          </cell>
          <cell r="AC1093" t="b">
            <v>0</v>
          </cell>
          <cell r="AD1093" t="b">
            <v>0</v>
          </cell>
          <cell r="AE1093" t="b">
            <v>0</v>
          </cell>
          <cell r="AF1093" t="str">
            <v/>
          </cell>
        </row>
        <row r="1094">
          <cell r="AA1094" t="b">
            <v>0</v>
          </cell>
          <cell r="AB1094" t="b">
            <v>0</v>
          </cell>
          <cell r="AC1094" t="b">
            <v>0</v>
          </cell>
          <cell r="AD1094" t="b">
            <v>0</v>
          </cell>
          <cell r="AE1094" t="b">
            <v>0</v>
          </cell>
          <cell r="AF1094" t="str">
            <v/>
          </cell>
        </row>
        <row r="1095">
          <cell r="AA1095" t="b">
            <v>0</v>
          </cell>
          <cell r="AB1095" t="b">
            <v>0</v>
          </cell>
          <cell r="AC1095" t="b">
            <v>0</v>
          </cell>
          <cell r="AD1095" t="b">
            <v>0</v>
          </cell>
          <cell r="AE1095" t="b">
            <v>0</v>
          </cell>
          <cell r="AF1095" t="str">
            <v/>
          </cell>
        </row>
        <row r="1096">
          <cell r="AA1096" t="b">
            <v>0</v>
          </cell>
          <cell r="AB1096" t="b">
            <v>0</v>
          </cell>
          <cell r="AC1096" t="b">
            <v>0</v>
          </cell>
          <cell r="AD1096" t="b">
            <v>0</v>
          </cell>
          <cell r="AE1096" t="b">
            <v>0</v>
          </cell>
          <cell r="AF1096" t="str">
            <v/>
          </cell>
        </row>
        <row r="1097">
          <cell r="AA1097" t="b">
            <v>0</v>
          </cell>
          <cell r="AB1097" t="b">
            <v>0</v>
          </cell>
          <cell r="AC1097" t="b">
            <v>0</v>
          </cell>
          <cell r="AD1097" t="b">
            <v>0</v>
          </cell>
          <cell r="AE1097" t="b">
            <v>0</v>
          </cell>
          <cell r="AF1097" t="str">
            <v/>
          </cell>
        </row>
        <row r="1098">
          <cell r="AA1098" t="b">
            <v>0</v>
          </cell>
          <cell r="AB1098" t="b">
            <v>0</v>
          </cell>
          <cell r="AC1098" t="b">
            <v>0</v>
          </cell>
          <cell r="AD1098" t="b">
            <v>0</v>
          </cell>
          <cell r="AE1098" t="b">
            <v>0</v>
          </cell>
          <cell r="AF1098" t="str">
            <v/>
          </cell>
        </row>
        <row r="1099">
          <cell r="AA1099" t="b">
            <v>0</v>
          </cell>
          <cell r="AB1099" t="b">
            <v>0</v>
          </cell>
          <cell r="AC1099" t="b">
            <v>0</v>
          </cell>
          <cell r="AD1099" t="b">
            <v>0</v>
          </cell>
          <cell r="AE1099" t="b">
            <v>0</v>
          </cell>
          <cell r="AF1099" t="str">
            <v/>
          </cell>
        </row>
        <row r="1100">
          <cell r="AA1100" t="b">
            <v>0</v>
          </cell>
          <cell r="AB1100" t="b">
            <v>0</v>
          </cell>
          <cell r="AC1100" t="b">
            <v>0</v>
          </cell>
          <cell r="AD1100" t="b">
            <v>0</v>
          </cell>
          <cell r="AE1100" t="b">
            <v>0</v>
          </cell>
          <cell r="AF1100" t="str">
            <v/>
          </cell>
        </row>
        <row r="1101">
          <cell r="AA1101" t="b">
            <v>0</v>
          </cell>
          <cell r="AB1101" t="b">
            <v>0</v>
          </cell>
          <cell r="AC1101" t="b">
            <v>0</v>
          </cell>
          <cell r="AD1101" t="b">
            <v>0</v>
          </cell>
          <cell r="AE1101" t="b">
            <v>0</v>
          </cell>
          <cell r="AF1101" t="str">
            <v/>
          </cell>
        </row>
        <row r="1102">
          <cell r="AA1102" t="b">
            <v>0</v>
          </cell>
          <cell r="AB1102" t="b">
            <v>0</v>
          </cell>
          <cell r="AC1102" t="b">
            <v>0</v>
          </cell>
          <cell r="AD1102" t="b">
            <v>0</v>
          </cell>
          <cell r="AE1102" t="b">
            <v>0</v>
          </cell>
          <cell r="AF1102" t="str">
            <v/>
          </cell>
        </row>
        <row r="1103">
          <cell r="AA1103" t="b">
            <v>0</v>
          </cell>
          <cell r="AB1103" t="b">
            <v>0</v>
          </cell>
          <cell r="AC1103" t="b">
            <v>0</v>
          </cell>
          <cell r="AD1103" t="b">
            <v>0</v>
          </cell>
          <cell r="AE1103" t="b">
            <v>0</v>
          </cell>
          <cell r="AF1103" t="str">
            <v/>
          </cell>
        </row>
        <row r="1104">
          <cell r="AA1104" t="b">
            <v>0</v>
          </cell>
          <cell r="AB1104" t="b">
            <v>0</v>
          </cell>
          <cell r="AC1104" t="b">
            <v>0</v>
          </cell>
          <cell r="AD1104" t="b">
            <v>0</v>
          </cell>
          <cell r="AE1104" t="b">
            <v>0</v>
          </cell>
          <cell r="AF1104" t="str">
            <v/>
          </cell>
        </row>
        <row r="1105">
          <cell r="AA1105" t="b">
            <v>0</v>
          </cell>
          <cell r="AB1105" t="b">
            <v>0</v>
          </cell>
          <cell r="AC1105" t="b">
            <v>0</v>
          </cell>
          <cell r="AD1105" t="b">
            <v>0</v>
          </cell>
          <cell r="AE1105" t="b">
            <v>0</v>
          </cell>
          <cell r="AF1105" t="str">
            <v/>
          </cell>
        </row>
        <row r="1106">
          <cell r="AA1106" t="b">
            <v>0</v>
          </cell>
          <cell r="AB1106" t="b">
            <v>0</v>
          </cell>
          <cell r="AC1106" t="b">
            <v>0</v>
          </cell>
          <cell r="AD1106" t="b">
            <v>0</v>
          </cell>
          <cell r="AE1106" t="b">
            <v>0</v>
          </cell>
          <cell r="AF1106" t="str">
            <v/>
          </cell>
        </row>
        <row r="1107">
          <cell r="AA1107" t="b">
            <v>0</v>
          </cell>
          <cell r="AB1107" t="b">
            <v>0</v>
          </cell>
          <cell r="AC1107" t="b">
            <v>0</v>
          </cell>
          <cell r="AD1107" t="b">
            <v>0</v>
          </cell>
          <cell r="AE1107" t="b">
            <v>0</v>
          </cell>
          <cell r="AF1107" t="str">
            <v/>
          </cell>
        </row>
        <row r="1108">
          <cell r="AA1108" t="b">
            <v>0</v>
          </cell>
          <cell r="AB1108" t="b">
            <v>0</v>
          </cell>
          <cell r="AC1108" t="b">
            <v>0</v>
          </cell>
          <cell r="AD1108" t="b">
            <v>0</v>
          </cell>
          <cell r="AE1108" t="b">
            <v>0</v>
          </cell>
          <cell r="AF1108" t="str">
            <v/>
          </cell>
        </row>
        <row r="1109">
          <cell r="AA1109" t="b">
            <v>0</v>
          </cell>
          <cell r="AB1109" t="b">
            <v>0</v>
          </cell>
          <cell r="AC1109" t="b">
            <v>0</v>
          </cell>
          <cell r="AD1109" t="b">
            <v>0</v>
          </cell>
          <cell r="AE1109" t="b">
            <v>0</v>
          </cell>
          <cell r="AF1109" t="str">
            <v/>
          </cell>
        </row>
        <row r="1110">
          <cell r="AA1110" t="b">
            <v>0</v>
          </cell>
          <cell r="AB1110" t="b">
            <v>0</v>
          </cell>
          <cell r="AC1110" t="b">
            <v>0</v>
          </cell>
          <cell r="AD1110" t="b">
            <v>0</v>
          </cell>
          <cell r="AE1110" t="b">
            <v>0</v>
          </cell>
          <cell r="AF1110" t="str">
            <v/>
          </cell>
        </row>
        <row r="1111">
          <cell r="AA1111" t="b">
            <v>0</v>
          </cell>
          <cell r="AB1111" t="b">
            <v>0</v>
          </cell>
          <cell r="AC1111" t="b">
            <v>0</v>
          </cell>
          <cell r="AD1111" t="b">
            <v>0</v>
          </cell>
          <cell r="AE1111" t="b">
            <v>0</v>
          </cell>
          <cell r="AF1111" t="str">
            <v/>
          </cell>
        </row>
        <row r="1112">
          <cell r="AA1112" t="b">
            <v>0</v>
          </cell>
          <cell r="AB1112" t="b">
            <v>0</v>
          </cell>
          <cell r="AC1112" t="b">
            <v>0</v>
          </cell>
          <cell r="AD1112" t="b">
            <v>0</v>
          </cell>
          <cell r="AE1112" t="b">
            <v>0</v>
          </cell>
          <cell r="AF1112" t="str">
            <v/>
          </cell>
        </row>
        <row r="1113">
          <cell r="AA1113" t="b">
            <v>0</v>
          </cell>
          <cell r="AB1113" t="b">
            <v>0</v>
          </cell>
          <cell r="AC1113" t="b">
            <v>0</v>
          </cell>
          <cell r="AD1113" t="b">
            <v>0</v>
          </cell>
          <cell r="AE1113" t="b">
            <v>0</v>
          </cell>
          <cell r="AF1113" t="str">
            <v/>
          </cell>
        </row>
        <row r="1114">
          <cell r="AA1114" t="b">
            <v>0</v>
          </cell>
          <cell r="AB1114" t="b">
            <v>0</v>
          </cell>
          <cell r="AC1114" t="b">
            <v>0</v>
          </cell>
          <cell r="AD1114" t="b">
            <v>0</v>
          </cell>
          <cell r="AE1114" t="b">
            <v>0</v>
          </cell>
          <cell r="AF1114" t="str">
            <v/>
          </cell>
        </row>
        <row r="1115">
          <cell r="AA1115" t="b">
            <v>0</v>
          </cell>
          <cell r="AB1115" t="b">
            <v>0</v>
          </cell>
          <cell r="AC1115" t="b">
            <v>0</v>
          </cell>
          <cell r="AD1115" t="b">
            <v>0</v>
          </cell>
          <cell r="AE1115" t="b">
            <v>0</v>
          </cell>
          <cell r="AF1115" t="str">
            <v/>
          </cell>
        </row>
        <row r="1116">
          <cell r="AA1116" t="b">
            <v>0</v>
          </cell>
          <cell r="AB1116" t="b">
            <v>0</v>
          </cell>
          <cell r="AC1116" t="b">
            <v>0</v>
          </cell>
          <cell r="AD1116" t="b">
            <v>0</v>
          </cell>
          <cell r="AE1116" t="b">
            <v>0</v>
          </cell>
          <cell r="AF1116" t="str">
            <v/>
          </cell>
        </row>
        <row r="1117">
          <cell r="AA1117" t="b">
            <v>0</v>
          </cell>
          <cell r="AB1117" t="b">
            <v>0</v>
          </cell>
          <cell r="AC1117" t="b">
            <v>0</v>
          </cell>
          <cell r="AD1117" t="b">
            <v>0</v>
          </cell>
          <cell r="AE1117" t="b">
            <v>0</v>
          </cell>
          <cell r="AF1117" t="str">
            <v/>
          </cell>
        </row>
        <row r="1118">
          <cell r="AA1118" t="b">
            <v>0</v>
          </cell>
          <cell r="AB1118" t="b">
            <v>0</v>
          </cell>
          <cell r="AC1118" t="b">
            <v>0</v>
          </cell>
          <cell r="AD1118" t="b">
            <v>0</v>
          </cell>
          <cell r="AE1118" t="b">
            <v>0</v>
          </cell>
          <cell r="AF1118" t="str">
            <v/>
          </cell>
        </row>
        <row r="1119">
          <cell r="AA1119" t="b">
            <v>0</v>
          </cell>
          <cell r="AB1119" t="b">
            <v>0</v>
          </cell>
          <cell r="AC1119" t="b">
            <v>0</v>
          </cell>
          <cell r="AD1119" t="b">
            <v>0</v>
          </cell>
          <cell r="AE1119" t="b">
            <v>0</v>
          </cell>
          <cell r="AF1119" t="str">
            <v/>
          </cell>
        </row>
        <row r="1120">
          <cell r="AA1120" t="b">
            <v>0</v>
          </cell>
          <cell r="AB1120" t="b">
            <v>0</v>
          </cell>
          <cell r="AC1120" t="b">
            <v>0</v>
          </cell>
          <cell r="AD1120" t="b">
            <v>0</v>
          </cell>
          <cell r="AE1120" t="b">
            <v>0</v>
          </cell>
          <cell r="AF1120" t="str">
            <v/>
          </cell>
        </row>
        <row r="1121">
          <cell r="AA1121" t="b">
            <v>0</v>
          </cell>
          <cell r="AB1121" t="b">
            <v>0</v>
          </cell>
          <cell r="AC1121" t="b">
            <v>0</v>
          </cell>
          <cell r="AD1121" t="b">
            <v>0</v>
          </cell>
          <cell r="AE1121" t="b">
            <v>0</v>
          </cell>
          <cell r="AF1121" t="str">
            <v/>
          </cell>
        </row>
        <row r="1122">
          <cell r="AA1122" t="b">
            <v>0</v>
          </cell>
          <cell r="AB1122" t="b">
            <v>0</v>
          </cell>
          <cell r="AC1122" t="b">
            <v>0</v>
          </cell>
          <cell r="AD1122" t="b">
            <v>0</v>
          </cell>
          <cell r="AE1122" t="b">
            <v>0</v>
          </cell>
          <cell r="AF1122" t="str">
            <v/>
          </cell>
        </row>
        <row r="1123">
          <cell r="AA1123" t="b">
            <v>0</v>
          </cell>
          <cell r="AB1123" t="b">
            <v>0</v>
          </cell>
          <cell r="AC1123" t="b">
            <v>0</v>
          </cell>
          <cell r="AD1123" t="b">
            <v>0</v>
          </cell>
          <cell r="AE1123" t="b">
            <v>0</v>
          </cell>
          <cell r="AF1123" t="str">
            <v/>
          </cell>
        </row>
        <row r="1124">
          <cell r="AA1124" t="b">
            <v>0</v>
          </cell>
          <cell r="AB1124" t="b">
            <v>0</v>
          </cell>
          <cell r="AC1124" t="b">
            <v>0</v>
          </cell>
          <cell r="AD1124" t="b">
            <v>0</v>
          </cell>
          <cell r="AE1124" t="b">
            <v>0</v>
          </cell>
          <cell r="AF1124" t="str">
            <v/>
          </cell>
        </row>
        <row r="1125">
          <cell r="AA1125" t="b">
            <v>0</v>
          </cell>
          <cell r="AB1125" t="b">
            <v>0</v>
          </cell>
          <cell r="AC1125" t="b">
            <v>0</v>
          </cell>
          <cell r="AD1125" t="b">
            <v>0</v>
          </cell>
          <cell r="AE1125" t="b">
            <v>0</v>
          </cell>
          <cell r="AF1125" t="str">
            <v/>
          </cell>
        </row>
        <row r="1126">
          <cell r="AA1126" t="b">
            <v>0</v>
          </cell>
          <cell r="AB1126" t="b">
            <v>0</v>
          </cell>
          <cell r="AC1126" t="b">
            <v>0</v>
          </cell>
          <cell r="AD1126" t="b">
            <v>0</v>
          </cell>
          <cell r="AE1126" t="b">
            <v>0</v>
          </cell>
          <cell r="AF1126" t="str">
            <v/>
          </cell>
        </row>
        <row r="1127">
          <cell r="AA1127" t="b">
            <v>0</v>
          </cell>
          <cell r="AB1127" t="b">
            <v>0</v>
          </cell>
          <cell r="AC1127" t="b">
            <v>0</v>
          </cell>
          <cell r="AD1127" t="b">
            <v>0</v>
          </cell>
          <cell r="AE1127" t="b">
            <v>0</v>
          </cell>
          <cell r="AF1127" t="str">
            <v/>
          </cell>
        </row>
        <row r="1128">
          <cell r="AA1128" t="b">
            <v>0</v>
          </cell>
          <cell r="AB1128" t="b">
            <v>0</v>
          </cell>
          <cell r="AC1128" t="b">
            <v>0</v>
          </cell>
          <cell r="AD1128" t="b">
            <v>0</v>
          </cell>
          <cell r="AE1128" t="b">
            <v>0</v>
          </cell>
          <cell r="AF1128" t="str">
            <v/>
          </cell>
        </row>
        <row r="1129">
          <cell r="AA1129" t="b">
            <v>0</v>
          </cell>
          <cell r="AB1129" t="b">
            <v>0</v>
          </cell>
          <cell r="AC1129" t="b">
            <v>0</v>
          </cell>
          <cell r="AD1129" t="b">
            <v>0</v>
          </cell>
          <cell r="AE1129" t="b">
            <v>0</v>
          </cell>
          <cell r="AF1129" t="str">
            <v/>
          </cell>
        </row>
        <row r="1130">
          <cell r="AA1130" t="b">
            <v>0</v>
          </cell>
          <cell r="AB1130" t="b">
            <v>0</v>
          </cell>
          <cell r="AC1130" t="b">
            <v>0</v>
          </cell>
          <cell r="AD1130" t="b">
            <v>0</v>
          </cell>
          <cell r="AE1130" t="b">
            <v>0</v>
          </cell>
          <cell r="AF1130" t="str">
            <v/>
          </cell>
        </row>
        <row r="1131">
          <cell r="AA1131" t="b">
            <v>0</v>
          </cell>
          <cell r="AB1131" t="b">
            <v>0</v>
          </cell>
          <cell r="AC1131" t="b">
            <v>0</v>
          </cell>
          <cell r="AD1131" t="b">
            <v>0</v>
          </cell>
          <cell r="AE1131" t="b">
            <v>0</v>
          </cell>
          <cell r="AF1131" t="str">
            <v/>
          </cell>
        </row>
        <row r="1132">
          <cell r="AA1132" t="b">
            <v>0</v>
          </cell>
          <cell r="AB1132" t="b">
            <v>0</v>
          </cell>
          <cell r="AC1132" t="b">
            <v>0</v>
          </cell>
          <cell r="AD1132" t="b">
            <v>0</v>
          </cell>
          <cell r="AE1132" t="b">
            <v>0</v>
          </cell>
          <cell r="AF1132" t="str">
            <v/>
          </cell>
        </row>
        <row r="1133">
          <cell r="AA1133" t="b">
            <v>0</v>
          </cell>
          <cell r="AB1133" t="b">
            <v>0</v>
          </cell>
          <cell r="AC1133" t="b">
            <v>0</v>
          </cell>
          <cell r="AD1133" t="b">
            <v>0</v>
          </cell>
          <cell r="AE1133" t="b">
            <v>0</v>
          </cell>
          <cell r="AF1133" t="str">
            <v/>
          </cell>
        </row>
        <row r="1134">
          <cell r="AA1134" t="b">
            <v>0</v>
          </cell>
          <cell r="AB1134" t="b">
            <v>0</v>
          </cell>
          <cell r="AC1134" t="b">
            <v>0</v>
          </cell>
          <cell r="AD1134" t="b">
            <v>0</v>
          </cell>
          <cell r="AE1134" t="b">
            <v>0</v>
          </cell>
          <cell r="AF1134" t="str">
            <v/>
          </cell>
        </row>
        <row r="1135">
          <cell r="AA1135" t="b">
            <v>0</v>
          </cell>
          <cell r="AB1135" t="b">
            <v>0</v>
          </cell>
          <cell r="AC1135" t="b">
            <v>0</v>
          </cell>
          <cell r="AD1135" t="b">
            <v>0</v>
          </cell>
          <cell r="AE1135" t="b">
            <v>0</v>
          </cell>
          <cell r="AF1135" t="str">
            <v/>
          </cell>
        </row>
        <row r="1136">
          <cell r="AA1136" t="b">
            <v>0</v>
          </cell>
          <cell r="AB1136" t="b">
            <v>0</v>
          </cell>
          <cell r="AC1136" t="b">
            <v>0</v>
          </cell>
          <cell r="AD1136" t="b">
            <v>0</v>
          </cell>
          <cell r="AE1136" t="b">
            <v>0</v>
          </cell>
          <cell r="AF1136" t="str">
            <v/>
          </cell>
        </row>
        <row r="1137">
          <cell r="AA1137" t="b">
            <v>0</v>
          </cell>
          <cell r="AB1137" t="b">
            <v>0</v>
          </cell>
          <cell r="AC1137" t="b">
            <v>0</v>
          </cell>
          <cell r="AD1137" t="b">
            <v>0</v>
          </cell>
          <cell r="AE1137" t="b">
            <v>0</v>
          </cell>
          <cell r="AF1137" t="str">
            <v/>
          </cell>
        </row>
        <row r="1138">
          <cell r="AA1138" t="b">
            <v>0</v>
          </cell>
          <cell r="AB1138" t="b">
            <v>0</v>
          </cell>
          <cell r="AC1138" t="b">
            <v>0</v>
          </cell>
          <cell r="AD1138" t="b">
            <v>0</v>
          </cell>
          <cell r="AE1138" t="b">
            <v>0</v>
          </cell>
          <cell r="AF1138" t="str">
            <v/>
          </cell>
        </row>
        <row r="1139">
          <cell r="AA1139" t="b">
            <v>0</v>
          </cell>
          <cell r="AB1139" t="b">
            <v>0</v>
          </cell>
          <cell r="AC1139" t="b">
            <v>0</v>
          </cell>
          <cell r="AD1139" t="b">
            <v>0</v>
          </cell>
          <cell r="AE1139" t="b">
            <v>0</v>
          </cell>
          <cell r="AF1139" t="str">
            <v/>
          </cell>
        </row>
        <row r="1140">
          <cell r="AA1140" t="b">
            <v>0</v>
          </cell>
          <cell r="AB1140" t="b">
            <v>0</v>
          </cell>
          <cell r="AC1140" t="b">
            <v>0</v>
          </cell>
          <cell r="AD1140" t="b">
            <v>0</v>
          </cell>
          <cell r="AE1140" t="b">
            <v>0</v>
          </cell>
          <cell r="AF1140" t="str">
            <v/>
          </cell>
        </row>
        <row r="1141">
          <cell r="AA1141" t="b">
            <v>0</v>
          </cell>
          <cell r="AB1141" t="b">
            <v>0</v>
          </cell>
          <cell r="AC1141" t="b">
            <v>0</v>
          </cell>
          <cell r="AD1141" t="b">
            <v>0</v>
          </cell>
          <cell r="AE1141" t="b">
            <v>0</v>
          </cell>
          <cell r="AF1141" t="str">
            <v/>
          </cell>
        </row>
        <row r="1142">
          <cell r="AA1142" t="b">
            <v>0</v>
          </cell>
          <cell r="AB1142" t="b">
            <v>0</v>
          </cell>
          <cell r="AC1142" t="b">
            <v>0</v>
          </cell>
          <cell r="AD1142" t="b">
            <v>0</v>
          </cell>
          <cell r="AE1142" t="b">
            <v>0</v>
          </cell>
          <cell r="AF1142" t="str">
            <v/>
          </cell>
        </row>
        <row r="1143">
          <cell r="AA1143" t="b">
            <v>0</v>
          </cell>
          <cell r="AB1143" t="b">
            <v>0</v>
          </cell>
          <cell r="AC1143" t="b">
            <v>0</v>
          </cell>
          <cell r="AD1143" t="b">
            <v>0</v>
          </cell>
          <cell r="AE1143" t="b">
            <v>0</v>
          </cell>
          <cell r="AF1143" t="str">
            <v/>
          </cell>
        </row>
        <row r="1144">
          <cell r="AA1144" t="b">
            <v>0</v>
          </cell>
          <cell r="AB1144" t="b">
            <v>0</v>
          </cell>
          <cell r="AC1144" t="b">
            <v>0</v>
          </cell>
          <cell r="AD1144" t="b">
            <v>0</v>
          </cell>
          <cell r="AE1144" t="b">
            <v>0</v>
          </cell>
          <cell r="AF1144" t="str">
            <v/>
          </cell>
        </row>
        <row r="1145">
          <cell r="AA1145" t="b">
            <v>0</v>
          </cell>
          <cell r="AB1145" t="b">
            <v>0</v>
          </cell>
          <cell r="AC1145" t="b">
            <v>0</v>
          </cell>
          <cell r="AD1145" t="b">
            <v>0</v>
          </cell>
          <cell r="AE1145" t="b">
            <v>0</v>
          </cell>
          <cell r="AF1145" t="str">
            <v/>
          </cell>
        </row>
        <row r="1146">
          <cell r="AA1146" t="b">
            <v>0</v>
          </cell>
          <cell r="AB1146" t="b">
            <v>0</v>
          </cell>
          <cell r="AC1146" t="b">
            <v>0</v>
          </cell>
          <cell r="AD1146" t="b">
            <v>0</v>
          </cell>
          <cell r="AE1146" t="b">
            <v>0</v>
          </cell>
          <cell r="AF1146" t="str">
            <v/>
          </cell>
        </row>
        <row r="1147">
          <cell r="AA1147" t="b">
            <v>0</v>
          </cell>
          <cell r="AB1147" t="b">
            <v>0</v>
          </cell>
          <cell r="AC1147" t="b">
            <v>0</v>
          </cell>
          <cell r="AD1147" t="b">
            <v>0</v>
          </cell>
          <cell r="AE1147" t="b">
            <v>0</v>
          </cell>
          <cell r="AF1147" t="str">
            <v/>
          </cell>
        </row>
        <row r="1148">
          <cell r="AA1148" t="b">
            <v>0</v>
          </cell>
          <cell r="AB1148" t="b">
            <v>0</v>
          </cell>
          <cell r="AC1148" t="b">
            <v>0</v>
          </cell>
          <cell r="AD1148" t="b">
            <v>0</v>
          </cell>
          <cell r="AE1148" t="b">
            <v>0</v>
          </cell>
          <cell r="AF1148" t="str">
            <v/>
          </cell>
        </row>
        <row r="1149">
          <cell r="AA1149" t="b">
            <v>0</v>
          </cell>
          <cell r="AB1149" t="b">
            <v>0</v>
          </cell>
          <cell r="AC1149" t="b">
            <v>0</v>
          </cell>
          <cell r="AD1149" t="b">
            <v>0</v>
          </cell>
          <cell r="AE1149" t="b">
            <v>0</v>
          </cell>
          <cell r="AF1149" t="str">
            <v/>
          </cell>
        </row>
        <row r="1150">
          <cell r="AA1150" t="b">
            <v>0</v>
          </cell>
          <cell r="AB1150" t="b">
            <v>0</v>
          </cell>
          <cell r="AC1150" t="b">
            <v>0</v>
          </cell>
          <cell r="AD1150" t="b">
            <v>0</v>
          </cell>
          <cell r="AE1150" t="b">
            <v>0</v>
          </cell>
          <cell r="AF1150" t="str">
            <v/>
          </cell>
        </row>
        <row r="1151">
          <cell r="AA1151" t="b">
            <v>0</v>
          </cell>
          <cell r="AB1151" t="b">
            <v>0</v>
          </cell>
          <cell r="AC1151" t="b">
            <v>0</v>
          </cell>
          <cell r="AD1151" t="b">
            <v>0</v>
          </cell>
          <cell r="AE1151" t="b">
            <v>0</v>
          </cell>
          <cell r="AF1151" t="str">
            <v/>
          </cell>
        </row>
        <row r="1152">
          <cell r="AA1152" t="b">
            <v>0</v>
          </cell>
          <cell r="AB1152" t="b">
            <v>0</v>
          </cell>
          <cell r="AC1152" t="b">
            <v>0</v>
          </cell>
          <cell r="AD1152" t="b">
            <v>0</v>
          </cell>
          <cell r="AE1152" t="b">
            <v>0</v>
          </cell>
          <cell r="AF1152" t="str">
            <v/>
          </cell>
        </row>
        <row r="1153">
          <cell r="AA1153" t="b">
            <v>0</v>
          </cell>
          <cell r="AB1153" t="b">
            <v>0</v>
          </cell>
          <cell r="AC1153" t="b">
            <v>0</v>
          </cell>
          <cell r="AD1153" t="b">
            <v>0</v>
          </cell>
          <cell r="AE1153" t="b">
            <v>0</v>
          </cell>
          <cell r="AF1153" t="str">
            <v/>
          </cell>
        </row>
        <row r="1154">
          <cell r="AA1154" t="b">
            <v>0</v>
          </cell>
          <cell r="AB1154" t="b">
            <v>0</v>
          </cell>
          <cell r="AC1154" t="b">
            <v>0</v>
          </cell>
          <cell r="AD1154" t="b">
            <v>0</v>
          </cell>
          <cell r="AE1154" t="b">
            <v>0</v>
          </cell>
          <cell r="AF1154" t="str">
            <v/>
          </cell>
        </row>
        <row r="1155">
          <cell r="AA1155" t="b">
            <v>0</v>
          </cell>
          <cell r="AB1155" t="b">
            <v>0</v>
          </cell>
          <cell r="AC1155" t="b">
            <v>0</v>
          </cell>
          <cell r="AD1155" t="b">
            <v>0</v>
          </cell>
          <cell r="AE1155" t="b">
            <v>0</v>
          </cell>
          <cell r="AF1155" t="str">
            <v/>
          </cell>
        </row>
        <row r="1156">
          <cell r="AA1156" t="b">
            <v>0</v>
          </cell>
          <cell r="AB1156" t="b">
            <v>0</v>
          </cell>
          <cell r="AC1156" t="b">
            <v>0</v>
          </cell>
          <cell r="AD1156" t="b">
            <v>0</v>
          </cell>
          <cell r="AE1156" t="b">
            <v>0</v>
          </cell>
          <cell r="AF1156" t="str">
            <v/>
          </cell>
        </row>
        <row r="1157">
          <cell r="AA1157" t="b">
            <v>0</v>
          </cell>
          <cell r="AB1157" t="b">
            <v>0</v>
          </cell>
          <cell r="AC1157" t="b">
            <v>0</v>
          </cell>
          <cell r="AD1157" t="b">
            <v>0</v>
          </cell>
          <cell r="AE1157" t="b">
            <v>0</v>
          </cell>
          <cell r="AF1157" t="str">
            <v/>
          </cell>
        </row>
        <row r="1158">
          <cell r="AA1158" t="b">
            <v>0</v>
          </cell>
          <cell r="AB1158" t="b">
            <v>0</v>
          </cell>
          <cell r="AC1158" t="b">
            <v>0</v>
          </cell>
          <cell r="AD1158" t="b">
            <v>0</v>
          </cell>
          <cell r="AE1158" t="b">
            <v>0</v>
          </cell>
          <cell r="AF1158" t="str">
            <v/>
          </cell>
        </row>
        <row r="1159">
          <cell r="AA1159" t="b">
            <v>0</v>
          </cell>
          <cell r="AB1159" t="b">
            <v>0</v>
          </cell>
          <cell r="AC1159" t="b">
            <v>0</v>
          </cell>
          <cell r="AD1159" t="b">
            <v>0</v>
          </cell>
          <cell r="AE1159" t="b">
            <v>0</v>
          </cell>
          <cell r="AF1159" t="str">
            <v/>
          </cell>
        </row>
        <row r="1160">
          <cell r="AA1160" t="b">
            <v>0</v>
          </cell>
          <cell r="AB1160" t="b">
            <v>0</v>
          </cell>
          <cell r="AC1160" t="b">
            <v>0</v>
          </cell>
          <cell r="AD1160" t="b">
            <v>0</v>
          </cell>
          <cell r="AE1160" t="b">
            <v>0</v>
          </cell>
          <cell r="AF1160" t="str">
            <v/>
          </cell>
        </row>
        <row r="1161">
          <cell r="AA1161" t="b">
            <v>0</v>
          </cell>
          <cell r="AB1161" t="b">
            <v>0</v>
          </cell>
          <cell r="AC1161" t="b">
            <v>0</v>
          </cell>
          <cell r="AD1161" t="b">
            <v>0</v>
          </cell>
          <cell r="AE1161" t="b">
            <v>0</v>
          </cell>
          <cell r="AF1161" t="str">
            <v/>
          </cell>
        </row>
        <row r="1162">
          <cell r="AA1162" t="b">
            <v>0</v>
          </cell>
          <cell r="AB1162" t="b">
            <v>0</v>
          </cell>
          <cell r="AC1162" t="b">
            <v>0</v>
          </cell>
          <cell r="AD1162" t="b">
            <v>0</v>
          </cell>
          <cell r="AE1162" t="b">
            <v>0</v>
          </cell>
          <cell r="AF1162" t="str">
            <v/>
          </cell>
        </row>
        <row r="1163">
          <cell r="AA1163" t="b">
            <v>0</v>
          </cell>
          <cell r="AB1163" t="b">
            <v>0</v>
          </cell>
          <cell r="AC1163" t="b">
            <v>0</v>
          </cell>
          <cell r="AD1163" t="b">
            <v>0</v>
          </cell>
          <cell r="AE1163" t="b">
            <v>0</v>
          </cell>
          <cell r="AF1163" t="str">
            <v/>
          </cell>
        </row>
        <row r="1164">
          <cell r="AA1164" t="b">
            <v>0</v>
          </cell>
          <cell r="AB1164" t="b">
            <v>0</v>
          </cell>
          <cell r="AC1164" t="b">
            <v>0</v>
          </cell>
          <cell r="AD1164" t="b">
            <v>0</v>
          </cell>
          <cell r="AE1164" t="b">
            <v>0</v>
          </cell>
          <cell r="AF1164" t="str">
            <v/>
          </cell>
        </row>
        <row r="1165">
          <cell r="AA1165" t="b">
            <v>0</v>
          </cell>
          <cell r="AB1165" t="b">
            <v>0</v>
          </cell>
          <cell r="AC1165" t="b">
            <v>0</v>
          </cell>
          <cell r="AD1165" t="b">
            <v>0</v>
          </cell>
          <cell r="AE1165" t="b">
            <v>0</v>
          </cell>
          <cell r="AF1165" t="str">
            <v/>
          </cell>
        </row>
        <row r="1166">
          <cell r="AA1166" t="b">
            <v>0</v>
          </cell>
          <cell r="AB1166" t="b">
            <v>0</v>
          </cell>
          <cell r="AC1166" t="b">
            <v>0</v>
          </cell>
          <cell r="AD1166" t="b">
            <v>0</v>
          </cell>
          <cell r="AE1166" t="b">
            <v>0</v>
          </cell>
          <cell r="AF1166" t="str">
            <v/>
          </cell>
        </row>
        <row r="1167">
          <cell r="AA1167" t="b">
            <v>0</v>
          </cell>
          <cell r="AB1167" t="b">
            <v>0</v>
          </cell>
          <cell r="AC1167" t="b">
            <v>0</v>
          </cell>
          <cell r="AD1167" t="b">
            <v>0</v>
          </cell>
          <cell r="AE1167" t="b">
            <v>0</v>
          </cell>
          <cell r="AF1167" t="str">
            <v/>
          </cell>
        </row>
        <row r="1168">
          <cell r="AA1168" t="b">
            <v>0</v>
          </cell>
          <cell r="AB1168" t="b">
            <v>0</v>
          </cell>
          <cell r="AC1168" t="b">
            <v>0</v>
          </cell>
          <cell r="AD1168" t="b">
            <v>0</v>
          </cell>
          <cell r="AE1168" t="b">
            <v>0</v>
          </cell>
          <cell r="AF1168" t="str">
            <v/>
          </cell>
        </row>
        <row r="1169">
          <cell r="AA1169" t="b">
            <v>0</v>
          </cell>
          <cell r="AB1169" t="b">
            <v>0</v>
          </cell>
          <cell r="AC1169" t="b">
            <v>0</v>
          </cell>
          <cell r="AD1169" t="b">
            <v>0</v>
          </cell>
          <cell r="AE1169" t="b">
            <v>0</v>
          </cell>
          <cell r="AF1169" t="str">
            <v/>
          </cell>
        </row>
        <row r="1170">
          <cell r="AA1170" t="b">
            <v>0</v>
          </cell>
          <cell r="AB1170" t="b">
            <v>0</v>
          </cell>
          <cell r="AC1170" t="b">
            <v>0</v>
          </cell>
          <cell r="AD1170" t="b">
            <v>0</v>
          </cell>
          <cell r="AE1170" t="b">
            <v>0</v>
          </cell>
          <cell r="AF1170" t="str">
            <v/>
          </cell>
        </row>
        <row r="1171">
          <cell r="AA1171" t="b">
            <v>0</v>
          </cell>
          <cell r="AB1171" t="b">
            <v>0</v>
          </cell>
          <cell r="AC1171" t="b">
            <v>0</v>
          </cell>
          <cell r="AD1171" t="b">
            <v>0</v>
          </cell>
          <cell r="AE1171" t="b">
            <v>0</v>
          </cell>
          <cell r="AF1171" t="str">
            <v/>
          </cell>
        </row>
        <row r="1172">
          <cell r="AA1172" t="b">
            <v>0</v>
          </cell>
          <cell r="AB1172" t="b">
            <v>0</v>
          </cell>
          <cell r="AC1172" t="b">
            <v>0</v>
          </cell>
          <cell r="AD1172" t="b">
            <v>0</v>
          </cell>
          <cell r="AE1172" t="b">
            <v>0</v>
          </cell>
          <cell r="AF1172" t="str">
            <v/>
          </cell>
        </row>
        <row r="1173">
          <cell r="AA1173" t="b">
            <v>0</v>
          </cell>
          <cell r="AB1173" t="b">
            <v>0</v>
          </cell>
          <cell r="AC1173" t="b">
            <v>0</v>
          </cell>
          <cell r="AD1173" t="b">
            <v>0</v>
          </cell>
          <cell r="AE1173" t="b">
            <v>0</v>
          </cell>
          <cell r="AF1173" t="str">
            <v/>
          </cell>
        </row>
        <row r="1174">
          <cell r="AA1174" t="b">
            <v>0</v>
          </cell>
          <cell r="AB1174" t="b">
            <v>0</v>
          </cell>
          <cell r="AC1174" t="b">
            <v>0</v>
          </cell>
          <cell r="AD1174" t="b">
            <v>0</v>
          </cell>
          <cell r="AE1174" t="b">
            <v>0</v>
          </cell>
          <cell r="AF1174" t="str">
            <v/>
          </cell>
        </row>
        <row r="1175">
          <cell r="AA1175" t="b">
            <v>0</v>
          </cell>
          <cell r="AB1175" t="b">
            <v>0</v>
          </cell>
          <cell r="AC1175" t="b">
            <v>0</v>
          </cell>
          <cell r="AD1175" t="b">
            <v>0</v>
          </cell>
          <cell r="AE1175" t="b">
            <v>0</v>
          </cell>
          <cell r="AF1175" t="str">
            <v/>
          </cell>
        </row>
        <row r="1176">
          <cell r="AA1176" t="b">
            <v>0</v>
          </cell>
          <cell r="AB1176" t="b">
            <v>0</v>
          </cell>
          <cell r="AC1176" t="b">
            <v>0</v>
          </cell>
          <cell r="AD1176" t="b">
            <v>0</v>
          </cell>
          <cell r="AE1176" t="b">
            <v>0</v>
          </cell>
          <cell r="AF1176" t="str">
            <v/>
          </cell>
        </row>
        <row r="1177">
          <cell r="AA1177" t="b">
            <v>0</v>
          </cell>
          <cell r="AB1177" t="b">
            <v>0</v>
          </cell>
          <cell r="AC1177" t="b">
            <v>0</v>
          </cell>
          <cell r="AD1177" t="b">
            <v>0</v>
          </cell>
          <cell r="AE1177" t="b">
            <v>0</v>
          </cell>
          <cell r="AF1177" t="str">
            <v/>
          </cell>
        </row>
        <row r="1178">
          <cell r="AA1178" t="b">
            <v>0</v>
          </cell>
          <cell r="AB1178" t="b">
            <v>0</v>
          </cell>
          <cell r="AC1178" t="b">
            <v>0</v>
          </cell>
          <cell r="AD1178" t="b">
            <v>0</v>
          </cell>
          <cell r="AE1178" t="b">
            <v>0</v>
          </cell>
          <cell r="AF1178" t="str">
            <v/>
          </cell>
        </row>
        <row r="1179">
          <cell r="AA1179" t="b">
            <v>0</v>
          </cell>
          <cell r="AB1179" t="b">
            <v>0</v>
          </cell>
          <cell r="AC1179" t="b">
            <v>0</v>
          </cell>
          <cell r="AD1179" t="b">
            <v>0</v>
          </cell>
          <cell r="AE1179" t="b">
            <v>0</v>
          </cell>
          <cell r="AF1179" t="str">
            <v/>
          </cell>
        </row>
        <row r="1180">
          <cell r="AA1180" t="b">
            <v>0</v>
          </cell>
          <cell r="AB1180" t="b">
            <v>0</v>
          </cell>
          <cell r="AC1180" t="b">
            <v>0</v>
          </cell>
          <cell r="AD1180" t="b">
            <v>0</v>
          </cell>
          <cell r="AE1180" t="b">
            <v>0</v>
          </cell>
          <cell r="AF1180" t="str">
            <v/>
          </cell>
        </row>
        <row r="1181">
          <cell r="AA1181" t="b">
            <v>0</v>
          </cell>
          <cell r="AB1181" t="b">
            <v>0</v>
          </cell>
          <cell r="AC1181" t="b">
            <v>0</v>
          </cell>
          <cell r="AD1181" t="b">
            <v>0</v>
          </cell>
          <cell r="AE1181" t="b">
            <v>0</v>
          </cell>
          <cell r="AF1181" t="str">
            <v/>
          </cell>
        </row>
        <row r="1182">
          <cell r="AA1182" t="b">
            <v>0</v>
          </cell>
          <cell r="AB1182" t="b">
            <v>0</v>
          </cell>
          <cell r="AC1182" t="b">
            <v>0</v>
          </cell>
          <cell r="AD1182" t="b">
            <v>0</v>
          </cell>
          <cell r="AE1182" t="b">
            <v>0</v>
          </cell>
          <cell r="AF1182" t="str">
            <v/>
          </cell>
        </row>
        <row r="1183">
          <cell r="AA1183" t="b">
            <v>0</v>
          </cell>
          <cell r="AB1183" t="b">
            <v>0</v>
          </cell>
          <cell r="AC1183" t="b">
            <v>0</v>
          </cell>
          <cell r="AD1183" t="b">
            <v>0</v>
          </cell>
          <cell r="AE1183" t="b">
            <v>0</v>
          </cell>
          <cell r="AF1183" t="str">
            <v/>
          </cell>
        </row>
        <row r="1184">
          <cell r="AA1184" t="b">
            <v>0</v>
          </cell>
          <cell r="AB1184" t="b">
            <v>0</v>
          </cell>
          <cell r="AC1184" t="b">
            <v>0</v>
          </cell>
          <cell r="AD1184" t="b">
            <v>0</v>
          </cell>
          <cell r="AE1184" t="b">
            <v>0</v>
          </cell>
          <cell r="AF1184" t="str">
            <v/>
          </cell>
        </row>
        <row r="1185">
          <cell r="AA1185" t="b">
            <v>0</v>
          </cell>
          <cell r="AB1185" t="b">
            <v>0</v>
          </cell>
          <cell r="AC1185" t="b">
            <v>0</v>
          </cell>
          <cell r="AD1185" t="b">
            <v>0</v>
          </cell>
          <cell r="AE1185" t="b">
            <v>0</v>
          </cell>
          <cell r="AF1185" t="str">
            <v/>
          </cell>
        </row>
        <row r="1186">
          <cell r="AA1186" t="b">
            <v>0</v>
          </cell>
          <cell r="AB1186" t="b">
            <v>0</v>
          </cell>
          <cell r="AC1186" t="b">
            <v>0</v>
          </cell>
          <cell r="AD1186" t="b">
            <v>0</v>
          </cell>
          <cell r="AE1186" t="b">
            <v>0</v>
          </cell>
          <cell r="AF1186" t="str">
            <v/>
          </cell>
        </row>
        <row r="1187">
          <cell r="AA1187" t="b">
            <v>0</v>
          </cell>
          <cell r="AB1187" t="b">
            <v>0</v>
          </cell>
          <cell r="AC1187" t="b">
            <v>0</v>
          </cell>
          <cell r="AD1187" t="b">
            <v>0</v>
          </cell>
          <cell r="AE1187" t="b">
            <v>0</v>
          </cell>
          <cell r="AF1187" t="str">
            <v/>
          </cell>
        </row>
        <row r="1188">
          <cell r="AA1188" t="b">
            <v>0</v>
          </cell>
          <cell r="AB1188" t="b">
            <v>0</v>
          </cell>
          <cell r="AC1188" t="b">
            <v>0</v>
          </cell>
          <cell r="AD1188" t="b">
            <v>0</v>
          </cell>
          <cell r="AE1188" t="b">
            <v>0</v>
          </cell>
          <cell r="AF1188" t="str">
            <v/>
          </cell>
        </row>
        <row r="1189">
          <cell r="AA1189" t="b">
            <v>0</v>
          </cell>
          <cell r="AB1189" t="b">
            <v>0</v>
          </cell>
          <cell r="AC1189" t="b">
            <v>0</v>
          </cell>
          <cell r="AD1189" t="b">
            <v>0</v>
          </cell>
          <cell r="AE1189" t="b">
            <v>0</v>
          </cell>
          <cell r="AF1189" t="str">
            <v/>
          </cell>
        </row>
        <row r="1190">
          <cell r="AA1190" t="b">
            <v>0</v>
          </cell>
          <cell r="AB1190" t="b">
            <v>0</v>
          </cell>
          <cell r="AC1190" t="b">
            <v>0</v>
          </cell>
          <cell r="AD1190" t="b">
            <v>0</v>
          </cell>
          <cell r="AE1190" t="b">
            <v>0</v>
          </cell>
          <cell r="AF1190" t="str">
            <v/>
          </cell>
        </row>
        <row r="1191">
          <cell r="AA1191" t="b">
            <v>0</v>
          </cell>
          <cell r="AB1191" t="b">
            <v>0</v>
          </cell>
          <cell r="AC1191" t="b">
            <v>0</v>
          </cell>
          <cell r="AD1191" t="b">
            <v>0</v>
          </cell>
          <cell r="AE1191" t="b">
            <v>0</v>
          </cell>
          <cell r="AF1191" t="str">
            <v/>
          </cell>
        </row>
        <row r="1192">
          <cell r="AA1192" t="b">
            <v>0</v>
          </cell>
          <cell r="AB1192" t="b">
            <v>0</v>
          </cell>
          <cell r="AC1192" t="b">
            <v>0</v>
          </cell>
          <cell r="AD1192" t="b">
            <v>0</v>
          </cell>
          <cell r="AE1192" t="b">
            <v>0</v>
          </cell>
          <cell r="AF1192" t="str">
            <v/>
          </cell>
        </row>
        <row r="1193">
          <cell r="AA1193" t="b">
            <v>0</v>
          </cell>
          <cell r="AB1193" t="b">
            <v>0</v>
          </cell>
          <cell r="AC1193" t="b">
            <v>0</v>
          </cell>
          <cell r="AD1193" t="b">
            <v>0</v>
          </cell>
          <cell r="AE1193" t="b">
            <v>0</v>
          </cell>
          <cell r="AF1193" t="str">
            <v/>
          </cell>
        </row>
        <row r="1194">
          <cell r="AA1194" t="b">
            <v>0</v>
          </cell>
          <cell r="AB1194" t="b">
            <v>0</v>
          </cell>
          <cell r="AC1194" t="b">
            <v>0</v>
          </cell>
          <cell r="AD1194" t="b">
            <v>0</v>
          </cell>
          <cell r="AE1194" t="b">
            <v>0</v>
          </cell>
          <cell r="AF1194" t="str">
            <v/>
          </cell>
        </row>
        <row r="1195">
          <cell r="AA1195" t="b">
            <v>0</v>
          </cell>
          <cell r="AB1195" t="b">
            <v>0</v>
          </cell>
          <cell r="AC1195" t="b">
            <v>0</v>
          </cell>
          <cell r="AD1195" t="b">
            <v>0</v>
          </cell>
          <cell r="AE1195" t="b">
            <v>0</v>
          </cell>
          <cell r="AF1195" t="str">
            <v/>
          </cell>
        </row>
        <row r="1196">
          <cell r="AA1196" t="b">
            <v>0</v>
          </cell>
          <cell r="AB1196" t="b">
            <v>0</v>
          </cell>
          <cell r="AC1196" t="b">
            <v>0</v>
          </cell>
          <cell r="AD1196" t="b">
            <v>0</v>
          </cell>
          <cell r="AE1196" t="b">
            <v>0</v>
          </cell>
          <cell r="AF1196" t="str">
            <v/>
          </cell>
        </row>
        <row r="1197">
          <cell r="AA1197" t="b">
            <v>0</v>
          </cell>
          <cell r="AB1197" t="b">
            <v>0</v>
          </cell>
          <cell r="AC1197" t="b">
            <v>0</v>
          </cell>
          <cell r="AD1197" t="b">
            <v>0</v>
          </cell>
          <cell r="AE1197" t="b">
            <v>0</v>
          </cell>
          <cell r="AF1197" t="str">
            <v/>
          </cell>
        </row>
        <row r="1198">
          <cell r="AA1198" t="b">
            <v>0</v>
          </cell>
          <cell r="AB1198" t="b">
            <v>0</v>
          </cell>
          <cell r="AC1198" t="b">
            <v>0</v>
          </cell>
          <cell r="AD1198" t="b">
            <v>0</v>
          </cell>
          <cell r="AE1198" t="b">
            <v>0</v>
          </cell>
          <cell r="AF1198" t="str">
            <v/>
          </cell>
        </row>
        <row r="1199">
          <cell r="AA1199" t="b">
            <v>0</v>
          </cell>
          <cell r="AB1199" t="b">
            <v>0</v>
          </cell>
          <cell r="AC1199" t="b">
            <v>0</v>
          </cell>
          <cell r="AD1199" t="b">
            <v>0</v>
          </cell>
          <cell r="AE1199" t="b">
            <v>0</v>
          </cell>
          <cell r="AF1199" t="str">
            <v/>
          </cell>
        </row>
        <row r="1200">
          <cell r="AA1200" t="b">
            <v>0</v>
          </cell>
          <cell r="AB1200" t="b">
            <v>0</v>
          </cell>
          <cell r="AC1200" t="b">
            <v>0</v>
          </cell>
          <cell r="AD1200" t="b">
            <v>0</v>
          </cell>
          <cell r="AE1200" t="b">
            <v>0</v>
          </cell>
          <cell r="AF1200" t="str">
            <v/>
          </cell>
        </row>
        <row r="1201">
          <cell r="AA1201" t="b">
            <v>0</v>
          </cell>
          <cell r="AB1201" t="b">
            <v>0</v>
          </cell>
          <cell r="AC1201" t="b">
            <v>0</v>
          </cell>
          <cell r="AD1201" t="b">
            <v>0</v>
          </cell>
          <cell r="AE1201" t="b">
            <v>0</v>
          </cell>
          <cell r="AF1201" t="str">
            <v/>
          </cell>
        </row>
        <row r="1202">
          <cell r="AA1202" t="b">
            <v>0</v>
          </cell>
          <cell r="AB1202" t="b">
            <v>0</v>
          </cell>
          <cell r="AC1202" t="b">
            <v>0</v>
          </cell>
          <cell r="AD1202" t="b">
            <v>0</v>
          </cell>
          <cell r="AE1202" t="b">
            <v>0</v>
          </cell>
          <cell r="AF1202" t="str">
            <v/>
          </cell>
        </row>
        <row r="1203">
          <cell r="AA1203" t="b">
            <v>0</v>
          </cell>
          <cell r="AB1203" t="b">
            <v>0</v>
          </cell>
          <cell r="AC1203" t="b">
            <v>0</v>
          </cell>
          <cell r="AD1203" t="b">
            <v>0</v>
          </cell>
          <cell r="AE1203" t="b">
            <v>0</v>
          </cell>
          <cell r="AF1203" t="str">
            <v/>
          </cell>
        </row>
        <row r="1204">
          <cell r="AA1204" t="b">
            <v>0</v>
          </cell>
          <cell r="AB1204" t="b">
            <v>0</v>
          </cell>
          <cell r="AC1204" t="b">
            <v>0</v>
          </cell>
          <cell r="AD1204" t="b">
            <v>0</v>
          </cell>
          <cell r="AE1204" t="b">
            <v>0</v>
          </cell>
          <cell r="AF1204" t="str">
            <v/>
          </cell>
        </row>
        <row r="1205">
          <cell r="AA1205" t="b">
            <v>0</v>
          </cell>
          <cell r="AB1205" t="b">
            <v>0</v>
          </cell>
          <cell r="AC1205" t="b">
            <v>0</v>
          </cell>
          <cell r="AD1205" t="b">
            <v>0</v>
          </cell>
          <cell r="AE1205" t="b">
            <v>0</v>
          </cell>
          <cell r="AF1205" t="str">
            <v/>
          </cell>
        </row>
        <row r="1206">
          <cell r="AA1206" t="b">
            <v>0</v>
          </cell>
          <cell r="AB1206" t="b">
            <v>0</v>
          </cell>
          <cell r="AC1206" t="b">
            <v>0</v>
          </cell>
          <cell r="AD1206" t="b">
            <v>0</v>
          </cell>
          <cell r="AE1206" t="b">
            <v>0</v>
          </cell>
          <cell r="AF1206" t="str">
            <v/>
          </cell>
        </row>
        <row r="1207">
          <cell r="AA1207" t="b">
            <v>0</v>
          </cell>
          <cell r="AB1207" t="b">
            <v>0</v>
          </cell>
          <cell r="AC1207" t="b">
            <v>0</v>
          </cell>
          <cell r="AD1207" t="b">
            <v>0</v>
          </cell>
          <cell r="AE1207" t="b">
            <v>0</v>
          </cell>
          <cell r="AF1207" t="str">
            <v/>
          </cell>
        </row>
        <row r="1208">
          <cell r="AA1208" t="b">
            <v>0</v>
          </cell>
          <cell r="AB1208" t="b">
            <v>0</v>
          </cell>
          <cell r="AC1208" t="b">
            <v>0</v>
          </cell>
          <cell r="AD1208" t="b">
            <v>0</v>
          </cell>
          <cell r="AE1208" t="b">
            <v>0</v>
          </cell>
          <cell r="AF1208" t="str">
            <v/>
          </cell>
        </row>
        <row r="1209">
          <cell r="AA1209" t="b">
            <v>0</v>
          </cell>
          <cell r="AB1209" t="b">
            <v>0</v>
          </cell>
          <cell r="AC1209" t="b">
            <v>0</v>
          </cell>
          <cell r="AD1209" t="b">
            <v>0</v>
          </cell>
          <cell r="AE1209" t="b">
            <v>0</v>
          </cell>
          <cell r="AF1209" t="str">
            <v/>
          </cell>
        </row>
        <row r="1210">
          <cell r="AA1210" t="b">
            <v>0</v>
          </cell>
          <cell r="AB1210" t="b">
            <v>0</v>
          </cell>
          <cell r="AC1210" t="b">
            <v>0</v>
          </cell>
          <cell r="AD1210" t="b">
            <v>0</v>
          </cell>
          <cell r="AE1210" t="b">
            <v>0</v>
          </cell>
          <cell r="AF1210" t="str">
            <v/>
          </cell>
        </row>
        <row r="1211">
          <cell r="AA1211" t="b">
            <v>0</v>
          </cell>
          <cell r="AB1211" t="b">
            <v>0</v>
          </cell>
          <cell r="AC1211" t="b">
            <v>0</v>
          </cell>
          <cell r="AD1211" t="b">
            <v>0</v>
          </cell>
          <cell r="AE1211" t="b">
            <v>0</v>
          </cell>
          <cell r="AF1211" t="str">
            <v/>
          </cell>
        </row>
        <row r="1212">
          <cell r="AA1212" t="b">
            <v>0</v>
          </cell>
          <cell r="AB1212" t="b">
            <v>0</v>
          </cell>
          <cell r="AC1212" t="b">
            <v>0</v>
          </cell>
          <cell r="AD1212" t="b">
            <v>0</v>
          </cell>
          <cell r="AE1212" t="b">
            <v>0</v>
          </cell>
          <cell r="AF1212" t="str">
            <v/>
          </cell>
        </row>
        <row r="1213">
          <cell r="AA1213" t="b">
            <v>0</v>
          </cell>
          <cell r="AB1213" t="b">
            <v>0</v>
          </cell>
          <cell r="AC1213" t="b">
            <v>0</v>
          </cell>
          <cell r="AD1213" t="b">
            <v>0</v>
          </cell>
          <cell r="AE1213" t="b">
            <v>0</v>
          </cell>
          <cell r="AF1213" t="str">
            <v/>
          </cell>
        </row>
        <row r="1214">
          <cell r="AA1214" t="b">
            <v>0</v>
          </cell>
          <cell r="AB1214" t="b">
            <v>0</v>
          </cell>
          <cell r="AC1214" t="b">
            <v>0</v>
          </cell>
          <cell r="AD1214" t="b">
            <v>0</v>
          </cell>
          <cell r="AE1214" t="b">
            <v>0</v>
          </cell>
          <cell r="AF1214" t="str">
            <v/>
          </cell>
        </row>
        <row r="1215">
          <cell r="AA1215" t="b">
            <v>0</v>
          </cell>
          <cell r="AB1215" t="b">
            <v>0</v>
          </cell>
          <cell r="AC1215" t="b">
            <v>0</v>
          </cell>
          <cell r="AD1215" t="b">
            <v>0</v>
          </cell>
          <cell r="AE1215" t="b">
            <v>0</v>
          </cell>
          <cell r="AF1215" t="str">
            <v/>
          </cell>
        </row>
        <row r="1216">
          <cell r="AA1216" t="b">
            <v>0</v>
          </cell>
          <cell r="AB1216" t="b">
            <v>0</v>
          </cell>
          <cell r="AC1216" t="b">
            <v>0</v>
          </cell>
          <cell r="AD1216" t="b">
            <v>0</v>
          </cell>
          <cell r="AE1216" t="b">
            <v>0</v>
          </cell>
          <cell r="AF1216" t="str">
            <v/>
          </cell>
        </row>
        <row r="1217">
          <cell r="AA1217" t="b">
            <v>0</v>
          </cell>
          <cell r="AB1217" t="b">
            <v>0</v>
          </cell>
          <cell r="AC1217" t="b">
            <v>0</v>
          </cell>
          <cell r="AD1217" t="b">
            <v>0</v>
          </cell>
          <cell r="AE1217" t="b">
            <v>0</v>
          </cell>
          <cell r="AF1217" t="str">
            <v/>
          </cell>
        </row>
        <row r="1218">
          <cell r="AA1218" t="b">
            <v>0</v>
          </cell>
          <cell r="AB1218" t="b">
            <v>0</v>
          </cell>
          <cell r="AC1218" t="b">
            <v>0</v>
          </cell>
          <cell r="AD1218" t="b">
            <v>0</v>
          </cell>
          <cell r="AE1218" t="b">
            <v>0</v>
          </cell>
          <cell r="AF1218" t="str">
            <v/>
          </cell>
        </row>
        <row r="1219">
          <cell r="AA1219" t="b">
            <v>0</v>
          </cell>
          <cell r="AB1219" t="b">
            <v>0</v>
          </cell>
          <cell r="AC1219" t="b">
            <v>0</v>
          </cell>
          <cell r="AD1219" t="b">
            <v>0</v>
          </cell>
          <cell r="AE1219" t="b">
            <v>0</v>
          </cell>
          <cell r="AF1219" t="str">
            <v/>
          </cell>
        </row>
        <row r="1220">
          <cell r="AA1220" t="b">
            <v>0</v>
          </cell>
          <cell r="AB1220" t="b">
            <v>0</v>
          </cell>
          <cell r="AC1220" t="b">
            <v>0</v>
          </cell>
          <cell r="AD1220" t="b">
            <v>0</v>
          </cell>
          <cell r="AE1220" t="b">
            <v>0</v>
          </cell>
          <cell r="AF1220" t="str">
            <v/>
          </cell>
        </row>
        <row r="1221">
          <cell r="AA1221" t="b">
            <v>0</v>
          </cell>
          <cell r="AB1221" t="b">
            <v>0</v>
          </cell>
          <cell r="AC1221" t="b">
            <v>0</v>
          </cell>
          <cell r="AD1221" t="b">
            <v>0</v>
          </cell>
          <cell r="AE1221" t="b">
            <v>0</v>
          </cell>
          <cell r="AF1221" t="str">
            <v/>
          </cell>
        </row>
        <row r="1222">
          <cell r="AA1222" t="b">
            <v>0</v>
          </cell>
          <cell r="AB1222" t="b">
            <v>0</v>
          </cell>
          <cell r="AC1222" t="b">
            <v>0</v>
          </cell>
          <cell r="AD1222" t="b">
            <v>0</v>
          </cell>
          <cell r="AE1222" t="b">
            <v>0</v>
          </cell>
          <cell r="AF1222" t="str">
            <v/>
          </cell>
        </row>
        <row r="1223">
          <cell r="AA1223" t="b">
            <v>0</v>
          </cell>
          <cell r="AB1223" t="b">
            <v>0</v>
          </cell>
          <cell r="AC1223" t="b">
            <v>0</v>
          </cell>
          <cell r="AD1223" t="b">
            <v>0</v>
          </cell>
          <cell r="AE1223" t="b">
            <v>0</v>
          </cell>
          <cell r="AF1223" t="str">
            <v/>
          </cell>
        </row>
        <row r="1224">
          <cell r="AA1224" t="b">
            <v>0</v>
          </cell>
          <cell r="AB1224" t="b">
            <v>0</v>
          </cell>
          <cell r="AC1224" t="b">
            <v>0</v>
          </cell>
          <cell r="AD1224" t="b">
            <v>0</v>
          </cell>
          <cell r="AE1224" t="b">
            <v>0</v>
          </cell>
          <cell r="AF1224" t="str">
            <v/>
          </cell>
        </row>
        <row r="1225">
          <cell r="AA1225" t="b">
            <v>0</v>
          </cell>
          <cell r="AB1225" t="b">
            <v>0</v>
          </cell>
          <cell r="AC1225" t="b">
            <v>0</v>
          </cell>
          <cell r="AD1225" t="b">
            <v>0</v>
          </cell>
          <cell r="AE1225" t="b">
            <v>0</v>
          </cell>
          <cell r="AF1225" t="str">
            <v/>
          </cell>
        </row>
        <row r="1226">
          <cell r="AA1226" t="b">
            <v>0</v>
          </cell>
          <cell r="AB1226" t="b">
            <v>0</v>
          </cell>
          <cell r="AC1226" t="b">
            <v>0</v>
          </cell>
          <cell r="AD1226" t="b">
            <v>0</v>
          </cell>
          <cell r="AE1226" t="b">
            <v>0</v>
          </cell>
          <cell r="AF1226" t="str">
            <v/>
          </cell>
        </row>
        <row r="1227">
          <cell r="AA1227" t="b">
            <v>0</v>
          </cell>
          <cell r="AB1227" t="b">
            <v>0</v>
          </cell>
          <cell r="AC1227" t="b">
            <v>0</v>
          </cell>
          <cell r="AD1227" t="b">
            <v>0</v>
          </cell>
          <cell r="AE1227" t="b">
            <v>0</v>
          </cell>
          <cell r="AF1227" t="str">
            <v/>
          </cell>
        </row>
        <row r="1228">
          <cell r="AA1228" t="b">
            <v>0</v>
          </cell>
          <cell r="AB1228" t="b">
            <v>0</v>
          </cell>
          <cell r="AC1228" t="b">
            <v>0</v>
          </cell>
          <cell r="AD1228" t="b">
            <v>0</v>
          </cell>
          <cell r="AE1228" t="b">
            <v>0</v>
          </cell>
          <cell r="AF1228" t="str">
            <v/>
          </cell>
        </row>
        <row r="1229">
          <cell r="AA1229" t="b">
            <v>0</v>
          </cell>
          <cell r="AB1229" t="b">
            <v>0</v>
          </cell>
          <cell r="AC1229" t="b">
            <v>0</v>
          </cell>
          <cell r="AD1229" t="b">
            <v>0</v>
          </cell>
          <cell r="AE1229" t="b">
            <v>0</v>
          </cell>
          <cell r="AF1229" t="str">
            <v/>
          </cell>
        </row>
        <row r="1230">
          <cell r="AA1230" t="b">
            <v>0</v>
          </cell>
          <cell r="AB1230" t="b">
            <v>0</v>
          </cell>
          <cell r="AC1230" t="b">
            <v>0</v>
          </cell>
          <cell r="AD1230" t="b">
            <v>0</v>
          </cell>
          <cell r="AE1230" t="b">
            <v>0</v>
          </cell>
          <cell r="AF1230" t="str">
            <v/>
          </cell>
        </row>
        <row r="1231">
          <cell r="AA1231" t="b">
            <v>0</v>
          </cell>
          <cell r="AB1231" t="b">
            <v>0</v>
          </cell>
          <cell r="AC1231" t="b">
            <v>0</v>
          </cell>
          <cell r="AD1231" t="b">
            <v>0</v>
          </cell>
          <cell r="AE1231" t="b">
            <v>0</v>
          </cell>
          <cell r="AF1231" t="str">
            <v/>
          </cell>
        </row>
      </sheetData>
      <sheetData sheetId="18" refreshError="1">
        <row r="1">
          <cell r="B1" t="str">
            <v>US Hair Care</v>
          </cell>
        </row>
        <row r="2">
          <cell r="D2" t="str">
            <v xml:space="preserve">Market </v>
          </cell>
          <cell r="F2" t="str">
            <v>Share Gain/(Loss)</v>
          </cell>
        </row>
        <row r="3">
          <cell r="B3" t="str">
            <v>Rank</v>
          </cell>
          <cell r="C3" t="str">
            <v>Brand</v>
          </cell>
          <cell r="D3" t="str">
            <v>Share</v>
          </cell>
          <cell r="F3" t="str">
            <v>1 Year</v>
          </cell>
          <cell r="G3" t="str">
            <v>3 Year</v>
          </cell>
          <cell r="H3" t="str">
            <v>5 Year</v>
          </cell>
        </row>
        <row r="4">
          <cell r="B4">
            <v>1</v>
          </cell>
          <cell r="C4" t="str">
            <v>Pantene</v>
          </cell>
          <cell r="D4">
            <v>8.900000000000001E-2</v>
          </cell>
          <cell r="F4">
            <v>-69.999999999999929</v>
          </cell>
          <cell r="G4">
            <v>-40.000000000000036</v>
          </cell>
          <cell r="H4">
            <v>20.000000000000156</v>
          </cell>
        </row>
        <row r="5">
          <cell r="B5">
            <v>2</v>
          </cell>
          <cell r="C5" t="str">
            <v>Paul Mitchell</v>
          </cell>
          <cell r="D5">
            <v>4.5999999999999999E-2</v>
          </cell>
          <cell r="F5">
            <v>0</v>
          </cell>
          <cell r="G5">
            <v>19.999999999999947</v>
          </cell>
          <cell r="H5">
            <v>59.999999999999986</v>
          </cell>
        </row>
        <row r="6">
          <cell r="B6">
            <v>3</v>
          </cell>
          <cell r="C6" t="str">
            <v>Matrix</v>
          </cell>
          <cell r="D6">
            <v>4.4000000000000004E-2</v>
          </cell>
          <cell r="F6">
            <v>-9.9999999999999396</v>
          </cell>
          <cell r="G6">
            <v>30.000000000000096</v>
          </cell>
          <cell r="H6">
            <v>69.999999999999986</v>
          </cell>
        </row>
        <row r="7">
          <cell r="B7">
            <v>4</v>
          </cell>
          <cell r="C7" t="str">
            <v>Garnier Fructis</v>
          </cell>
          <cell r="D7">
            <v>0.04</v>
          </cell>
          <cell r="F7">
            <v>20.000000000000018</v>
          </cell>
          <cell r="G7">
            <v>80</v>
          </cell>
          <cell r="H7">
            <v>270</v>
          </cell>
        </row>
        <row r="8">
          <cell r="B8">
            <v>5</v>
          </cell>
          <cell r="C8" t="str">
            <v>Head &amp; Shoulders</v>
          </cell>
          <cell r="D8">
            <v>3.7999999999999999E-2</v>
          </cell>
          <cell r="F8">
            <v>29.999999999999957</v>
          </cell>
          <cell r="G8">
            <v>100.00000000000001</v>
          </cell>
          <cell r="H8">
            <v>90.000000000000014</v>
          </cell>
        </row>
        <row r="9">
          <cell r="B9">
            <v>6</v>
          </cell>
          <cell r="C9" t="str">
            <v>Suave</v>
          </cell>
          <cell r="D9">
            <v>3.7999999999999999E-2</v>
          </cell>
          <cell r="F9">
            <v>-20.000000000000018</v>
          </cell>
          <cell r="G9">
            <v>-29.999999999999957</v>
          </cell>
          <cell r="H9">
            <v>-80</v>
          </cell>
        </row>
        <row r="10">
          <cell r="B10">
            <v>7</v>
          </cell>
          <cell r="C10" t="str">
            <v>Clairol Herbal Essences</v>
          </cell>
          <cell r="D10">
            <v>3.2000000000000001E-2</v>
          </cell>
          <cell r="F10">
            <v>10.000000000000009</v>
          </cell>
          <cell r="G10">
            <v>49.999999999999972</v>
          </cell>
          <cell r="H10">
            <v>0</v>
          </cell>
        </row>
        <row r="11">
          <cell r="B11">
            <v>8</v>
          </cell>
          <cell r="C11" t="str">
            <v>TRESemmé</v>
          </cell>
          <cell r="D11">
            <v>2.7000000000000003E-2</v>
          </cell>
          <cell r="F11">
            <v>30.000000000000028</v>
          </cell>
          <cell r="G11">
            <v>110.00000000000003</v>
          </cell>
          <cell r="H11">
            <v>130.00000000000006</v>
          </cell>
        </row>
        <row r="12">
          <cell r="B12">
            <v>9</v>
          </cell>
          <cell r="C12" t="str">
            <v>Redken</v>
          </cell>
          <cell r="D12">
            <v>2.6000000000000002E-2</v>
          </cell>
          <cell r="F12">
            <v>-10.000000000000009</v>
          </cell>
          <cell r="G12">
            <v>-29.999999999999957</v>
          </cell>
          <cell r="H12">
            <v>0</v>
          </cell>
        </row>
        <row r="13">
          <cell r="B13">
            <v>10</v>
          </cell>
          <cell r="C13" t="str">
            <v>Aveda</v>
          </cell>
          <cell r="D13">
            <v>2.5000000000000001E-2</v>
          </cell>
          <cell r="F13">
            <v>29.999999999999993</v>
          </cell>
          <cell r="G13">
            <v>50.000000000000007</v>
          </cell>
          <cell r="H13">
            <v>80</v>
          </cell>
        </row>
        <row r="14">
          <cell r="B14">
            <v>11</v>
          </cell>
          <cell r="C14" t="str">
            <v>Dove</v>
          </cell>
          <cell r="D14">
            <v>2.1000000000000001E-2</v>
          </cell>
          <cell r="F14">
            <v>0</v>
          </cell>
          <cell r="G14">
            <v>10.000000000000009</v>
          </cell>
          <cell r="H14">
            <v>40</v>
          </cell>
        </row>
        <row r="15">
          <cell r="B15">
            <v>12</v>
          </cell>
          <cell r="C15" t="str">
            <v>Clairol Nice 'n' Easy</v>
          </cell>
          <cell r="D15">
            <v>1.8000000000000002E-2</v>
          </cell>
          <cell r="F15">
            <v>10.000000000000009</v>
          </cell>
          <cell r="G15">
            <v>10.000000000000009</v>
          </cell>
          <cell r="H15">
            <v>10.000000000000009</v>
          </cell>
        </row>
        <row r="16">
          <cell r="B16">
            <v>13</v>
          </cell>
          <cell r="C16" t="str">
            <v>Nexxus</v>
          </cell>
          <cell r="D16">
            <v>1.7000000000000001E-2</v>
          </cell>
          <cell r="F16">
            <v>20.000000000000018</v>
          </cell>
          <cell r="G16">
            <v>120</v>
          </cell>
          <cell r="H16">
            <v>170</v>
          </cell>
        </row>
        <row r="17">
          <cell r="B17">
            <v>14</v>
          </cell>
          <cell r="C17" t="str">
            <v>Préférence/Récital</v>
          </cell>
          <cell r="D17">
            <v>1.6E-2</v>
          </cell>
          <cell r="F17">
            <v>0</v>
          </cell>
          <cell r="G17">
            <v>-20.000000000000018</v>
          </cell>
          <cell r="H17">
            <v>-29.999999999999993</v>
          </cell>
        </row>
        <row r="18">
          <cell r="B18">
            <v>15</v>
          </cell>
          <cell r="C18" t="str">
            <v>John Frieda</v>
          </cell>
          <cell r="D18">
            <v>1.6E-2</v>
          </cell>
          <cell r="F18">
            <v>-10.000000000000009</v>
          </cell>
          <cell r="G18">
            <v>160</v>
          </cell>
          <cell r="H18">
            <v>160</v>
          </cell>
        </row>
        <row r="19">
          <cell r="B19">
            <v>16</v>
          </cell>
          <cell r="C19" t="str">
            <v>L'Oréal Excellence</v>
          </cell>
          <cell r="D19">
            <v>1.4999999999999999E-2</v>
          </cell>
          <cell r="F19">
            <v>0</v>
          </cell>
          <cell r="G19">
            <v>10.000000000000009</v>
          </cell>
          <cell r="H19">
            <v>0</v>
          </cell>
        </row>
        <row r="20">
          <cell r="B20">
            <v>17</v>
          </cell>
          <cell r="C20" t="str">
            <v>Just for Men</v>
          </cell>
          <cell r="D20">
            <v>1.3000000000000001E-2</v>
          </cell>
          <cell r="F20">
            <v>0</v>
          </cell>
          <cell r="G20">
            <v>10.000000000000009</v>
          </cell>
          <cell r="H20">
            <v>20</v>
          </cell>
        </row>
        <row r="21">
          <cell r="B21">
            <v>18</v>
          </cell>
          <cell r="C21" t="str">
            <v>American Crew</v>
          </cell>
          <cell r="D21">
            <v>1.3000000000000001E-2</v>
          </cell>
          <cell r="F21">
            <v>0</v>
          </cell>
          <cell r="G21">
            <v>-9.9999999999999734</v>
          </cell>
          <cell r="H21">
            <v>0</v>
          </cell>
        </row>
        <row r="22">
          <cell r="B22">
            <v>19</v>
          </cell>
          <cell r="C22" t="str">
            <v>Sunsilk</v>
          </cell>
          <cell r="D22">
            <v>1.3000000000000001E-2</v>
          </cell>
          <cell r="F22">
            <v>0</v>
          </cell>
          <cell r="G22">
            <v>130</v>
          </cell>
          <cell r="H22">
            <v>130</v>
          </cell>
        </row>
        <row r="23">
          <cell r="B23">
            <v>20</v>
          </cell>
          <cell r="C23" t="str">
            <v>Elsève/Elvive</v>
          </cell>
          <cell r="D23">
            <v>1.2E-2</v>
          </cell>
          <cell r="F23">
            <v>-19.999999999999982</v>
          </cell>
          <cell r="G23">
            <v>-40</v>
          </cell>
          <cell r="H23">
            <v>-29.999999999999993</v>
          </cell>
        </row>
        <row r="24">
          <cell r="B24">
            <v>21</v>
          </cell>
          <cell r="C24" t="str">
            <v>Clairol Natural Instincts</v>
          </cell>
          <cell r="D24">
            <v>1.1000000000000001E-2</v>
          </cell>
          <cell r="F24">
            <v>0</v>
          </cell>
          <cell r="G24">
            <v>-9.9999999999999911</v>
          </cell>
          <cell r="H24">
            <v>10.000000000000009</v>
          </cell>
        </row>
        <row r="25">
          <cell r="B25">
            <v>22</v>
          </cell>
          <cell r="C25" t="str">
            <v>Garnier Nutrisse</v>
          </cell>
          <cell r="D25">
            <v>1.1000000000000001E-2</v>
          </cell>
          <cell r="F25">
            <v>10.000000000000009</v>
          </cell>
          <cell r="G25">
            <v>30.000000000000011</v>
          </cell>
          <cell r="H25">
            <v>40.000000000000021</v>
          </cell>
        </row>
        <row r="26">
          <cell r="B26">
            <v>23</v>
          </cell>
          <cell r="C26" t="str">
            <v>Alberto VO5</v>
          </cell>
          <cell r="D26">
            <v>1.1000000000000001E-2</v>
          </cell>
          <cell r="F26">
            <v>0</v>
          </cell>
          <cell r="G26">
            <v>-20</v>
          </cell>
          <cell r="H26">
            <v>-39.999999999999986</v>
          </cell>
        </row>
        <row r="27">
          <cell r="B27" t="str">
            <v>Source: Euromonitor</v>
          </cell>
        </row>
        <row r="29">
          <cell r="B29" t="str">
            <v>US Skin Care</v>
          </cell>
        </row>
        <row r="30">
          <cell r="D30" t="str">
            <v xml:space="preserve">Market </v>
          </cell>
          <cell r="F30" t="str">
            <v>Share Gain/(Loss)</v>
          </cell>
        </row>
        <row r="31">
          <cell r="B31" t="str">
            <v>Rank</v>
          </cell>
          <cell r="C31" t="str">
            <v>Brand</v>
          </cell>
          <cell r="D31" t="str">
            <v>Share</v>
          </cell>
          <cell r="F31" t="str">
            <v>1 Year</v>
          </cell>
          <cell r="G31" t="str">
            <v>3 Year</v>
          </cell>
          <cell r="H31" t="str">
            <v>5 Year</v>
          </cell>
        </row>
        <row r="32">
          <cell r="B32">
            <v>1</v>
          </cell>
          <cell r="C32" t="str">
            <v>Olay</v>
          </cell>
          <cell r="D32">
            <v>9.5000000000000001E-2</v>
          </cell>
          <cell r="F32">
            <v>19.999999999999879</v>
          </cell>
          <cell r="G32">
            <v>139.99999999999997</v>
          </cell>
          <cell r="H32">
            <v>380</v>
          </cell>
        </row>
        <row r="33">
          <cell r="B33">
            <v>2</v>
          </cell>
          <cell r="C33" t="str">
            <v>Clinique</v>
          </cell>
          <cell r="D33">
            <v>7.2000000000000008E-2</v>
          </cell>
          <cell r="F33">
            <v>20.000000000000018</v>
          </cell>
          <cell r="G33">
            <v>20.000000000000018</v>
          </cell>
          <cell r="H33">
            <v>0</v>
          </cell>
        </row>
        <row r="34">
          <cell r="B34">
            <v>3</v>
          </cell>
          <cell r="C34" t="str">
            <v>Avon</v>
          </cell>
          <cell r="D34">
            <v>6.4000000000000001E-2</v>
          </cell>
          <cell r="F34">
            <v>-20.000000000000018</v>
          </cell>
          <cell r="G34">
            <v>-100.00000000000009</v>
          </cell>
          <cell r="H34">
            <v>-170</v>
          </cell>
        </row>
        <row r="35">
          <cell r="B35">
            <v>4</v>
          </cell>
          <cell r="C35" t="str">
            <v>Neutrogena</v>
          </cell>
          <cell r="D35">
            <v>5.9000000000000004E-2</v>
          </cell>
          <cell r="F35">
            <v>10.000000000000078</v>
          </cell>
          <cell r="G35">
            <v>30.000000000000096</v>
          </cell>
          <cell r="H35">
            <v>40.000000000000036</v>
          </cell>
        </row>
        <row r="36">
          <cell r="B36">
            <v>5</v>
          </cell>
          <cell r="C36" t="str">
            <v>Mary Kay</v>
          </cell>
          <cell r="D36">
            <v>5.4000000000000006E-2</v>
          </cell>
          <cell r="F36">
            <v>-19.999999999999879</v>
          </cell>
          <cell r="G36">
            <v>-9.9999999999999396</v>
          </cell>
          <cell r="H36">
            <v>10.000000000000078</v>
          </cell>
        </row>
        <row r="37">
          <cell r="B37">
            <v>6</v>
          </cell>
          <cell r="C37" t="str">
            <v>Estée Lauder</v>
          </cell>
          <cell r="D37">
            <v>4.5999999999999999E-2</v>
          </cell>
          <cell r="F37">
            <v>-10.000000000000009</v>
          </cell>
          <cell r="G37">
            <v>-60.000000000000057</v>
          </cell>
          <cell r="H37">
            <v>-99.999999999999943</v>
          </cell>
        </row>
        <row r="38">
          <cell r="B38">
            <v>7</v>
          </cell>
          <cell r="C38" t="str">
            <v>Lancôme</v>
          </cell>
          <cell r="D38">
            <v>4.2999999999999997E-2</v>
          </cell>
          <cell r="F38">
            <v>-10.000000000000078</v>
          </cell>
          <cell r="G38">
            <v>-40.000000000000036</v>
          </cell>
          <cell r="H38">
            <v>-40.000000000000036</v>
          </cell>
        </row>
        <row r="39">
          <cell r="B39">
            <v>8</v>
          </cell>
          <cell r="C39" t="str">
            <v>L'Oréal Dermo-Expertise</v>
          </cell>
          <cell r="D39">
            <v>0.03</v>
          </cell>
          <cell r="F39">
            <v>0</v>
          </cell>
          <cell r="G39">
            <v>10.000000000000009</v>
          </cell>
          <cell r="H39">
            <v>49.999999999999972</v>
          </cell>
        </row>
        <row r="40">
          <cell r="B40">
            <v>9</v>
          </cell>
          <cell r="C40" t="str">
            <v>Aveeno</v>
          </cell>
          <cell r="D40">
            <v>2.6000000000000002E-2</v>
          </cell>
          <cell r="F40">
            <v>40</v>
          </cell>
          <cell r="G40">
            <v>90.000000000000014</v>
          </cell>
          <cell r="H40">
            <v>110.00000000000003</v>
          </cell>
        </row>
        <row r="41">
          <cell r="B41">
            <v>10</v>
          </cell>
          <cell r="C41" t="str">
            <v>Bath &amp; Body Works</v>
          </cell>
          <cell r="D41">
            <v>2.5000000000000001E-2</v>
          </cell>
          <cell r="F41">
            <v>-20.000000000000018</v>
          </cell>
          <cell r="G41">
            <v>-69.999999999999986</v>
          </cell>
          <cell r="H41">
            <v>-69.999999999999986</v>
          </cell>
        </row>
        <row r="42">
          <cell r="B42">
            <v>11</v>
          </cell>
          <cell r="C42" t="str">
            <v>Jergens</v>
          </cell>
          <cell r="D42">
            <v>1.9E-2</v>
          </cell>
          <cell r="F42">
            <v>0</v>
          </cell>
          <cell r="G42">
            <v>-30.000000000000028</v>
          </cell>
          <cell r="H42">
            <v>9.9999999999999734</v>
          </cell>
        </row>
        <row r="43">
          <cell r="B43">
            <v>12</v>
          </cell>
          <cell r="C43" t="str">
            <v>Vaseline Intensive Care</v>
          </cell>
          <cell r="D43">
            <v>1.8000000000000002E-2</v>
          </cell>
          <cell r="F43">
            <v>0</v>
          </cell>
          <cell r="G43">
            <v>0</v>
          </cell>
          <cell r="H43">
            <v>0</v>
          </cell>
        </row>
        <row r="44">
          <cell r="B44">
            <v>13</v>
          </cell>
          <cell r="C44" t="str">
            <v>Nivea Body</v>
          </cell>
          <cell r="D44">
            <v>1.6E-2</v>
          </cell>
          <cell r="F44">
            <v>0</v>
          </cell>
          <cell r="G44">
            <v>0</v>
          </cell>
          <cell r="H44">
            <v>0</v>
          </cell>
        </row>
        <row r="45">
          <cell r="B45">
            <v>14</v>
          </cell>
          <cell r="C45" t="str">
            <v>Clarins</v>
          </cell>
          <cell r="D45">
            <v>1.4999999999999999E-2</v>
          </cell>
          <cell r="F45">
            <v>0</v>
          </cell>
          <cell r="G45">
            <v>0</v>
          </cell>
          <cell r="H45">
            <v>0</v>
          </cell>
        </row>
        <row r="46">
          <cell r="B46">
            <v>15</v>
          </cell>
          <cell r="C46" t="str">
            <v>Shiseido</v>
          </cell>
          <cell r="D46">
            <v>1.4999999999999999E-2</v>
          </cell>
          <cell r="F46">
            <v>0</v>
          </cell>
          <cell r="G46">
            <v>0</v>
          </cell>
          <cell r="H46">
            <v>0</v>
          </cell>
        </row>
        <row r="47">
          <cell r="B47">
            <v>16</v>
          </cell>
          <cell r="C47" t="str">
            <v>Pond's</v>
          </cell>
          <cell r="D47">
            <v>1.3999999999999999E-2</v>
          </cell>
          <cell r="F47">
            <v>0</v>
          </cell>
          <cell r="G47">
            <v>0</v>
          </cell>
          <cell r="H47">
            <v>0</v>
          </cell>
        </row>
        <row r="48">
          <cell r="B48">
            <v>17</v>
          </cell>
          <cell r="C48" t="str">
            <v>Origins</v>
          </cell>
          <cell r="D48">
            <v>1.2E-2</v>
          </cell>
          <cell r="F48">
            <v>0</v>
          </cell>
          <cell r="G48">
            <v>0</v>
          </cell>
          <cell r="H48">
            <v>0</v>
          </cell>
        </row>
        <row r="49">
          <cell r="B49">
            <v>18</v>
          </cell>
          <cell r="C49" t="str">
            <v>Lubriderm</v>
          </cell>
          <cell r="D49">
            <v>1.2E-2</v>
          </cell>
          <cell r="F49">
            <v>0</v>
          </cell>
          <cell r="G49">
            <v>0</v>
          </cell>
          <cell r="H49">
            <v>0</v>
          </cell>
        </row>
        <row r="50">
          <cell r="B50">
            <v>19</v>
          </cell>
          <cell r="C50" t="str">
            <v>ChapStick</v>
          </cell>
          <cell r="D50">
            <v>1.2E-2</v>
          </cell>
          <cell r="F50">
            <v>0</v>
          </cell>
          <cell r="G50">
            <v>0</v>
          </cell>
          <cell r="H50">
            <v>0</v>
          </cell>
        </row>
        <row r="51">
          <cell r="B51">
            <v>20</v>
          </cell>
          <cell r="C51" t="str">
            <v>Dove</v>
          </cell>
          <cell r="D51">
            <v>1.2E-2</v>
          </cell>
          <cell r="F51">
            <v>0</v>
          </cell>
          <cell r="G51">
            <v>0</v>
          </cell>
          <cell r="H51">
            <v>0</v>
          </cell>
        </row>
        <row r="52">
          <cell r="B52">
            <v>21</v>
          </cell>
          <cell r="C52" t="str">
            <v>Artistry</v>
          </cell>
          <cell r="D52">
            <v>1.1000000000000001E-2</v>
          </cell>
          <cell r="F52">
            <v>0</v>
          </cell>
          <cell r="G52">
            <v>0</v>
          </cell>
          <cell r="H52">
            <v>0</v>
          </cell>
        </row>
        <row r="53">
          <cell r="B53">
            <v>22</v>
          </cell>
          <cell r="C53" t="str">
            <v>Bioré</v>
          </cell>
          <cell r="D53">
            <v>1.1000000000000001E-2</v>
          </cell>
          <cell r="F53">
            <v>0</v>
          </cell>
          <cell r="G53">
            <v>0</v>
          </cell>
          <cell r="H53">
            <v>0</v>
          </cell>
        </row>
        <row r="54">
          <cell r="B54">
            <v>23</v>
          </cell>
          <cell r="C54" t="str">
            <v>Burt's Bees</v>
          </cell>
          <cell r="D54">
            <v>0.01</v>
          </cell>
          <cell r="F54">
            <v>0</v>
          </cell>
          <cell r="G54">
            <v>0</v>
          </cell>
          <cell r="H54">
            <v>0</v>
          </cell>
        </row>
        <row r="55">
          <cell r="B55">
            <v>24</v>
          </cell>
          <cell r="C55" t="str">
            <v>St Ives Swiss Formula</v>
          </cell>
          <cell r="D55">
            <v>9.0000000000000011E-3</v>
          </cell>
          <cell r="F55">
            <v>0</v>
          </cell>
          <cell r="G55">
            <v>-9.9999999999999911</v>
          </cell>
          <cell r="H55">
            <v>-29.999999999999993</v>
          </cell>
        </row>
        <row r="56">
          <cell r="B56">
            <v>25</v>
          </cell>
          <cell r="C56" t="str">
            <v>Chanel Précision</v>
          </cell>
          <cell r="D56">
            <v>9.0000000000000011E-3</v>
          </cell>
          <cell r="F56">
            <v>0</v>
          </cell>
          <cell r="G56">
            <v>0</v>
          </cell>
          <cell r="H56">
            <v>0</v>
          </cell>
        </row>
        <row r="57">
          <cell r="B57">
            <v>26</v>
          </cell>
          <cell r="C57" t="str">
            <v>Cetaphil</v>
          </cell>
          <cell r="D57">
            <v>8.0000000000000002E-3</v>
          </cell>
          <cell r="F57">
            <v>0</v>
          </cell>
          <cell r="G57">
            <v>0</v>
          </cell>
          <cell r="H57">
            <v>0</v>
          </cell>
        </row>
        <row r="58">
          <cell r="B58">
            <v>27</v>
          </cell>
          <cell r="C58" t="str">
            <v>StriVectin-SD</v>
          </cell>
          <cell r="D58">
            <v>8.0000000000000002E-3</v>
          </cell>
          <cell r="F58">
            <v>0</v>
          </cell>
          <cell r="G58">
            <v>0</v>
          </cell>
          <cell r="H58">
            <v>0</v>
          </cell>
        </row>
        <row r="59">
          <cell r="B59">
            <v>28</v>
          </cell>
          <cell r="C59" t="str">
            <v>Victoria's Secret</v>
          </cell>
          <cell r="D59">
            <v>6.9999999999999993E-3</v>
          </cell>
          <cell r="F59">
            <v>0</v>
          </cell>
          <cell r="G59">
            <v>0</v>
          </cell>
          <cell r="H59">
            <v>0</v>
          </cell>
        </row>
        <row r="60">
          <cell r="B60">
            <v>29</v>
          </cell>
          <cell r="C60" t="str">
            <v>Clean &amp; Clear</v>
          </cell>
          <cell r="D60">
            <v>6.9999999999999993E-3</v>
          </cell>
          <cell r="F60">
            <v>0</v>
          </cell>
          <cell r="G60">
            <v>-10.000000000000009</v>
          </cell>
          <cell r="H60">
            <v>-20.000000000000018</v>
          </cell>
        </row>
        <row r="61">
          <cell r="B61">
            <v>30</v>
          </cell>
          <cell r="C61" t="str">
            <v>The Body Shop</v>
          </cell>
          <cell r="D61">
            <v>6.9999999999999993E-3</v>
          </cell>
          <cell r="F61">
            <v>0</v>
          </cell>
          <cell r="G61" t="e">
            <v>#VALUE!</v>
          </cell>
          <cell r="H61" t="e">
            <v>#VALUE!</v>
          </cell>
        </row>
        <row r="62">
          <cell r="B62">
            <v>31</v>
          </cell>
          <cell r="C62" t="str">
            <v>Purpose</v>
          </cell>
          <cell r="D62">
            <v>6.0000000000000001E-3</v>
          </cell>
          <cell r="F62">
            <v>-9.9999999999999911</v>
          </cell>
          <cell r="G62">
            <v>0</v>
          </cell>
          <cell r="H62">
            <v>0</v>
          </cell>
        </row>
        <row r="63">
          <cell r="B63">
            <v>32</v>
          </cell>
          <cell r="C63" t="str">
            <v>Garnier Nutritioniste</v>
          </cell>
          <cell r="D63">
            <v>6.0000000000000001E-3</v>
          </cell>
          <cell r="F63">
            <v>30</v>
          </cell>
          <cell r="G63" t="e">
            <v>#VALUE!</v>
          </cell>
          <cell r="H63" t="e">
            <v>#VALUE!</v>
          </cell>
        </row>
        <row r="64">
          <cell r="B64">
            <v>33</v>
          </cell>
          <cell r="C64" t="str">
            <v>BeautiControl</v>
          </cell>
          <cell r="D64">
            <v>5.0000000000000001E-3</v>
          </cell>
          <cell r="F64">
            <v>-10</v>
          </cell>
          <cell r="G64">
            <v>-10</v>
          </cell>
          <cell r="H64">
            <v>10</v>
          </cell>
        </row>
        <row r="65">
          <cell r="B65">
            <v>34</v>
          </cell>
          <cell r="C65" t="str">
            <v>Elizabeth Arden</v>
          </cell>
          <cell r="D65">
            <v>5.0000000000000001E-3</v>
          </cell>
          <cell r="F65">
            <v>0</v>
          </cell>
          <cell r="G65">
            <v>-10</v>
          </cell>
          <cell r="H65">
            <v>-10</v>
          </cell>
        </row>
        <row r="66">
          <cell r="B66">
            <v>35</v>
          </cell>
          <cell r="C66" t="str">
            <v>Noxzema</v>
          </cell>
          <cell r="D66">
            <v>5.0000000000000001E-3</v>
          </cell>
          <cell r="F66" t="str">
            <v>-</v>
          </cell>
          <cell r="G66">
            <v>-30</v>
          </cell>
          <cell r="H66">
            <v>-30</v>
          </cell>
        </row>
        <row r="67">
          <cell r="B67" t="str">
            <v>Source: Euromonitor</v>
          </cell>
        </row>
      </sheetData>
      <sheetData sheetId="19" refreshError="1">
        <row r="2">
          <cell r="E2" t="str">
            <v>Market Share</v>
          </cell>
          <cell r="H2" t="str">
            <v>Avg. Price</v>
          </cell>
        </row>
        <row r="3">
          <cell r="B3" t="str">
            <v>Brand</v>
          </cell>
          <cell r="C3" t="str">
            <v>Company</v>
          </cell>
          <cell r="E3" t="str">
            <v xml:space="preserve">Dollar </v>
          </cell>
          <cell r="F3" t="str">
            <v>Volume</v>
          </cell>
          <cell r="H3" t="str">
            <v>per bottle</v>
          </cell>
        </row>
        <row r="4">
          <cell r="B4" t="str">
            <v>Matrix</v>
          </cell>
          <cell r="C4" t="str">
            <v>L'Oreal</v>
          </cell>
          <cell r="E4">
            <v>2.8486399999999992E-2</v>
          </cell>
          <cell r="F4">
            <v>7.3389000000000015E-3</v>
          </cell>
          <cell r="H4">
            <v>15.261726250000001</v>
          </cell>
        </row>
        <row r="5">
          <cell r="B5" t="str">
            <v>Neutrogena</v>
          </cell>
          <cell r="C5" t="str">
            <v>Johnson &amp; Johnson</v>
          </cell>
          <cell r="E5">
            <v>3.4713499999999994E-2</v>
          </cell>
          <cell r="F5">
            <v>9.1421000000000002E-3</v>
          </cell>
          <cell r="H5">
            <v>13.107197000000003</v>
          </cell>
        </row>
        <row r="6">
          <cell r="B6" t="str">
            <v>Nexxus</v>
          </cell>
          <cell r="C6" t="str">
            <v>Alberto Culver</v>
          </cell>
          <cell r="E6">
            <v>1.9158300000000003E-2</v>
          </cell>
          <cell r="F6">
            <v>6.4247000000000002E-3</v>
          </cell>
          <cell r="H6">
            <v>12.27467</v>
          </cell>
        </row>
        <row r="7">
          <cell r="B7" t="str">
            <v>Head &amp; Shoulders</v>
          </cell>
          <cell r="C7" t="str">
            <v>Procter &amp; Gamble</v>
          </cell>
          <cell r="E7">
            <v>0.12291559999999997</v>
          </cell>
          <cell r="F7">
            <v>9.1720699999999974E-2</v>
          </cell>
          <cell r="H7">
            <v>5.175071428571429</v>
          </cell>
        </row>
        <row r="8">
          <cell r="B8" t="str">
            <v>L'Oreal</v>
          </cell>
          <cell r="C8" t="str">
            <v>L'Oreal</v>
          </cell>
          <cell r="E8">
            <v>3.5925499999999999E-2</v>
          </cell>
          <cell r="F8">
            <v>2.8524200000000003E-2</v>
          </cell>
          <cell r="H8">
            <v>5.1413127272727275</v>
          </cell>
        </row>
        <row r="9">
          <cell r="B9" t="str">
            <v>Dove</v>
          </cell>
          <cell r="C9" t="str">
            <v>Unilver</v>
          </cell>
          <cell r="E9">
            <v>2.7265899999999999E-2</v>
          </cell>
          <cell r="F9">
            <v>2.2316099999999998E-2</v>
          </cell>
          <cell r="H9">
            <v>4.8785747058823521</v>
          </cell>
        </row>
        <row r="10">
          <cell r="B10" t="str">
            <v>Clairol</v>
          </cell>
          <cell r="C10" t="str">
            <v>Procter &amp; Gamble</v>
          </cell>
          <cell r="E10">
            <v>7.2047999999999987E-2</v>
          </cell>
          <cell r="F10">
            <v>6.3902200000000006E-2</v>
          </cell>
          <cell r="H10">
            <v>4.7721323076923081</v>
          </cell>
        </row>
        <row r="11">
          <cell r="B11" t="str">
            <v>Pantene</v>
          </cell>
          <cell r="C11" t="str">
            <v>Procter &amp; Gamble</v>
          </cell>
          <cell r="E11">
            <v>0.15750830000000002</v>
          </cell>
          <cell r="F11">
            <v>0.1366532</v>
          </cell>
          <cell r="H11">
            <v>4.7059704000000009</v>
          </cell>
        </row>
        <row r="12">
          <cell r="B12" t="str">
            <v>Private Label</v>
          </cell>
          <cell r="C12" t="str">
            <v>NA</v>
          </cell>
          <cell r="E12">
            <v>3.4147400000000001E-2</v>
          </cell>
          <cell r="F12">
            <v>3.3563700000000002E-2</v>
          </cell>
          <cell r="H12">
            <v>4.0006050000000002</v>
          </cell>
        </row>
        <row r="13">
          <cell r="B13" t="str">
            <v>NA</v>
          </cell>
          <cell r="C13" t="str">
            <v>Shampoo Category</v>
          </cell>
          <cell r="E13">
            <v>1</v>
          </cell>
          <cell r="F13">
            <v>1</v>
          </cell>
          <cell r="H13">
            <v>3.9490699999999999</v>
          </cell>
        </row>
        <row r="14">
          <cell r="B14" t="str">
            <v>Garnier Fructis</v>
          </cell>
          <cell r="C14" t="str">
            <v>L'Oreal</v>
          </cell>
          <cell r="E14">
            <v>6.2150900000000009E-2</v>
          </cell>
          <cell r="F14">
            <v>7.44089E-2</v>
          </cell>
          <cell r="H14">
            <v>3.5946153333333339</v>
          </cell>
        </row>
        <row r="15">
          <cell r="B15" t="str">
            <v>Tresemme</v>
          </cell>
          <cell r="C15" t="str">
            <v>Alberto Culver</v>
          </cell>
          <cell r="E15">
            <v>3.3835999999999998E-2</v>
          </cell>
          <cell r="F15">
            <v>6.5450599999999998E-2</v>
          </cell>
          <cell r="H15">
            <v>2.5672472727272724</v>
          </cell>
        </row>
        <row r="16">
          <cell r="B16" t="str">
            <v xml:space="preserve">Suave </v>
          </cell>
          <cell r="C16" t="str">
            <v>Unilver</v>
          </cell>
          <cell r="E16">
            <v>6.84472E-2</v>
          </cell>
          <cell r="F16">
            <v>0.16781939999999998</v>
          </cell>
          <cell r="H16">
            <v>2.0963894444444446</v>
          </cell>
        </row>
        <row r="17">
          <cell r="B17" t="str">
            <v>V05</v>
          </cell>
          <cell r="C17" t="str">
            <v>Alberto Culver</v>
          </cell>
          <cell r="E17">
            <v>2.1888299999999999E-2</v>
          </cell>
          <cell r="F17">
            <v>8.6852200000000004E-2</v>
          </cell>
          <cell r="H17">
            <v>0.99009999999999998</v>
          </cell>
        </row>
        <row r="19">
          <cell r="B19" t="str">
            <v>For 13 weeks ended March 21</v>
          </cell>
        </row>
        <row r="20">
          <cell r="B20" t="str">
            <v>Per 16 ounce bottle</v>
          </cell>
        </row>
      </sheetData>
      <sheetData sheetId="20" refreshError="1">
        <row r="1">
          <cell r="O1" t="str">
            <v>SmartCharts</v>
          </cell>
        </row>
        <row r="4">
          <cell r="A4">
            <v>37990</v>
          </cell>
          <cell r="B4">
            <v>37990</v>
          </cell>
        </row>
        <row r="5">
          <cell r="A5">
            <v>38081</v>
          </cell>
          <cell r="B5">
            <v>38081</v>
          </cell>
          <cell r="C5" t="str">
            <v>Define value axis here:</v>
          </cell>
          <cell r="I5" t="str">
            <v>Enter series definition here</v>
          </cell>
        </row>
        <row r="6">
          <cell r="A6">
            <v>38172</v>
          </cell>
          <cell r="B6">
            <v>38172</v>
          </cell>
          <cell r="C6" t="str">
            <v>US Hair Care Market Share</v>
          </cell>
          <cell r="I6" t="str">
            <v xml:space="preserve">ACV </v>
          </cell>
        </row>
        <row r="7">
          <cell r="A7">
            <v>38263</v>
          </cell>
          <cell r="B7">
            <v>38263</v>
          </cell>
        </row>
        <row r="8">
          <cell r="A8">
            <v>38354</v>
          </cell>
          <cell r="B8">
            <v>38354</v>
          </cell>
          <cell r="I8" t="str">
            <v>Private Label</v>
          </cell>
        </row>
        <row r="9">
          <cell r="A9">
            <v>38445</v>
          </cell>
          <cell r="B9">
            <v>38445</v>
          </cell>
          <cell r="C9" t="str">
            <v>Input your data here:</v>
          </cell>
        </row>
        <row r="10">
          <cell r="A10">
            <v>38536</v>
          </cell>
          <cell r="B10">
            <v>38536</v>
          </cell>
        </row>
        <row r="11">
          <cell r="A11">
            <v>38627</v>
          </cell>
          <cell r="B11">
            <v>38627</v>
          </cell>
          <cell r="D11" t="str">
            <v>Series 1</v>
          </cell>
          <cell r="E11" t="str">
            <v>Series 2</v>
          </cell>
          <cell r="Z11" t="str">
            <v>Series 1</v>
          </cell>
          <cell r="AA11" t="str">
            <v>Series 2</v>
          </cell>
          <cell r="AB11">
            <v>0</v>
          </cell>
          <cell r="AC11">
            <v>0</v>
          </cell>
        </row>
        <row r="12">
          <cell r="A12">
            <v>38718</v>
          </cell>
          <cell r="B12">
            <v>38718</v>
          </cell>
          <cell r="C12">
            <v>37717</v>
          </cell>
          <cell r="D12">
            <v>5.9465836709618025E-2</v>
          </cell>
          <cell r="E12">
            <v>1.4964853575172037E-2</v>
          </cell>
          <cell r="Y12">
            <v>37717</v>
          </cell>
          <cell r="Z12">
            <v>5.9465836709618025E-2</v>
          </cell>
          <cell r="AA12">
            <v>1.4964853575172037E-2</v>
          </cell>
          <cell r="AB12" t="b">
            <v>0</v>
          </cell>
          <cell r="AC12" t="b">
            <v>0</v>
          </cell>
        </row>
        <row r="13">
          <cell r="A13">
            <v>38809</v>
          </cell>
          <cell r="B13">
            <v>38809</v>
          </cell>
          <cell r="C13">
            <v>37808</v>
          </cell>
          <cell r="D13">
            <v>5.836260274333023E-2</v>
          </cell>
          <cell r="E13">
            <v>1.279909043582019E-2</v>
          </cell>
          <cell r="Y13">
            <v>37808</v>
          </cell>
          <cell r="Z13">
            <v>5.836260274333023E-2</v>
          </cell>
          <cell r="AA13">
            <v>1.279909043582019E-2</v>
          </cell>
          <cell r="AB13" t="b">
            <v>0</v>
          </cell>
          <cell r="AC13" t="b">
            <v>0</v>
          </cell>
        </row>
        <row r="14">
          <cell r="A14">
            <v>38900</v>
          </cell>
          <cell r="B14">
            <v>38900</v>
          </cell>
          <cell r="C14">
            <v>37899</v>
          </cell>
          <cell r="D14">
            <v>6.1412341885839071E-2</v>
          </cell>
          <cell r="E14">
            <v>1.2931466071906497E-2</v>
          </cell>
          <cell r="Y14">
            <v>37899</v>
          </cell>
          <cell r="Z14">
            <v>6.1412341885839071E-2</v>
          </cell>
          <cell r="AA14">
            <v>1.2931466071906497E-2</v>
          </cell>
          <cell r="AB14" t="b">
            <v>0</v>
          </cell>
          <cell r="AC14" t="b">
            <v>0</v>
          </cell>
        </row>
        <row r="15">
          <cell r="A15">
            <v>38991</v>
          </cell>
          <cell r="B15">
            <v>38991</v>
          </cell>
          <cell r="C15">
            <v>37990</v>
          </cell>
          <cell r="D15">
            <v>5.9158725843489475E-2</v>
          </cell>
          <cell r="E15">
            <v>1.2935803598890091E-2</v>
          </cell>
          <cell r="Y15">
            <v>37990</v>
          </cell>
          <cell r="Z15">
            <v>5.9158725843489475E-2</v>
          </cell>
          <cell r="AA15">
            <v>1.2935803598890091E-2</v>
          </cell>
          <cell r="AB15" t="b">
            <v>0</v>
          </cell>
          <cell r="AC15" t="b">
            <v>0</v>
          </cell>
        </row>
        <row r="16">
          <cell r="A16">
            <v>39082</v>
          </cell>
          <cell r="B16">
            <v>39082</v>
          </cell>
          <cell r="C16">
            <v>38081</v>
          </cell>
          <cell r="D16">
            <v>5.9699034224278122E-2</v>
          </cell>
          <cell r="E16">
            <v>1.2761507900746283E-2</v>
          </cell>
          <cell r="Y16">
            <v>38081</v>
          </cell>
          <cell r="Z16">
            <v>5.9699034224278122E-2</v>
          </cell>
          <cell r="AA16">
            <v>1.2761507900746283E-2</v>
          </cell>
          <cell r="AB16" t="b">
            <v>0</v>
          </cell>
          <cell r="AC16" t="b">
            <v>0</v>
          </cell>
        </row>
        <row r="17">
          <cell r="A17">
            <v>39173</v>
          </cell>
          <cell r="B17">
            <v>39173</v>
          </cell>
          <cell r="C17">
            <v>38172</v>
          </cell>
          <cell r="D17">
            <v>6.0080225328299729E-2</v>
          </cell>
          <cell r="E17">
            <v>1.1994545033982746E-2</v>
          </cell>
          <cell r="Y17">
            <v>38172</v>
          </cell>
          <cell r="Z17">
            <v>6.0080225328299729E-2</v>
          </cell>
          <cell r="AA17">
            <v>1.1994545033982746E-2</v>
          </cell>
          <cell r="AB17" t="b">
            <v>0</v>
          </cell>
          <cell r="AC17" t="b">
            <v>0</v>
          </cell>
        </row>
        <row r="18">
          <cell r="A18">
            <v>39264</v>
          </cell>
          <cell r="B18">
            <v>39264</v>
          </cell>
          <cell r="C18">
            <v>38263</v>
          </cell>
          <cell r="D18">
            <v>6.2929932182705164E-2</v>
          </cell>
          <cell r="E18">
            <v>1.3225910116822786E-2</v>
          </cell>
          <cell r="Y18">
            <v>38263</v>
          </cell>
          <cell r="Z18">
            <v>6.2929932182705164E-2</v>
          </cell>
          <cell r="AA18">
            <v>1.3225910116822786E-2</v>
          </cell>
          <cell r="AB18" t="b">
            <v>0</v>
          </cell>
          <cell r="AC18" t="b">
            <v>0</v>
          </cell>
        </row>
        <row r="19">
          <cell r="A19">
            <v>39355</v>
          </cell>
          <cell r="B19">
            <v>39355</v>
          </cell>
          <cell r="C19">
            <v>38354</v>
          </cell>
          <cell r="D19">
            <v>6.2179645742787282E-2</v>
          </cell>
          <cell r="E19">
            <v>1.3103842381574179E-2</v>
          </cell>
          <cell r="Y19">
            <v>38354</v>
          </cell>
          <cell r="Z19">
            <v>6.2179645742787282E-2</v>
          </cell>
          <cell r="AA19">
            <v>1.3103842381574179E-2</v>
          </cell>
          <cell r="AB19" t="b">
            <v>0</v>
          </cell>
          <cell r="AC19" t="b">
            <v>0</v>
          </cell>
        </row>
        <row r="20">
          <cell r="A20">
            <v>39446</v>
          </cell>
          <cell r="B20">
            <v>39446</v>
          </cell>
          <cell r="C20">
            <v>38445</v>
          </cell>
          <cell r="D20">
            <v>6.3059915860705404E-2</v>
          </cell>
          <cell r="E20">
            <v>1.2072969594939229E-2</v>
          </cell>
          <cell r="Y20">
            <v>38445</v>
          </cell>
          <cell r="Z20">
            <v>6.3059915860705404E-2</v>
          </cell>
          <cell r="AA20">
            <v>1.2072969594939229E-2</v>
          </cell>
          <cell r="AB20" t="b">
            <v>0</v>
          </cell>
          <cell r="AC20" t="b">
            <v>0</v>
          </cell>
        </row>
        <row r="21">
          <cell r="A21">
            <v>39537</v>
          </cell>
          <cell r="B21">
            <v>39537</v>
          </cell>
          <cell r="C21">
            <v>38536</v>
          </cell>
          <cell r="D21">
            <v>6.3507766336862614E-2</v>
          </cell>
          <cell r="E21">
            <v>1.1244648921554483E-2</v>
          </cell>
          <cell r="Y21">
            <v>38536</v>
          </cell>
          <cell r="Z21">
            <v>6.3507766336862614E-2</v>
          </cell>
          <cell r="AA21">
            <v>1.1244648921554483E-2</v>
          </cell>
          <cell r="AB21" t="b">
            <v>0</v>
          </cell>
          <cell r="AC21" t="b">
            <v>0</v>
          </cell>
        </row>
        <row r="22">
          <cell r="A22">
            <v>39628</v>
          </cell>
          <cell r="B22">
            <v>39628</v>
          </cell>
          <cell r="C22">
            <v>38627</v>
          </cell>
          <cell r="D22">
            <v>6.4434581288386486E-2</v>
          </cell>
          <cell r="E22">
            <v>1.1398591605809319E-2</v>
          </cell>
          <cell r="Y22">
            <v>38627</v>
          </cell>
          <cell r="Z22">
            <v>6.4434581288386486E-2</v>
          </cell>
          <cell r="AA22">
            <v>1.1398591605809319E-2</v>
          </cell>
          <cell r="AB22" t="b">
            <v>0</v>
          </cell>
          <cell r="AC22" t="b">
            <v>0</v>
          </cell>
        </row>
        <row r="23">
          <cell r="A23">
            <v>39719</v>
          </cell>
          <cell r="B23">
            <v>39719</v>
          </cell>
          <cell r="C23">
            <v>38718</v>
          </cell>
          <cell r="D23">
            <v>6.5632941967797356E-2</v>
          </cell>
          <cell r="E23">
            <v>1.1819209531965793E-2</v>
          </cell>
          <cell r="Y23">
            <v>38718</v>
          </cell>
          <cell r="Z23">
            <v>6.5632941967797356E-2</v>
          </cell>
          <cell r="AA23">
            <v>1.1819209531965793E-2</v>
          </cell>
          <cell r="AB23" t="b">
            <v>0</v>
          </cell>
          <cell r="AC23" t="b">
            <v>0</v>
          </cell>
        </row>
        <row r="24">
          <cell r="A24">
            <v>39810</v>
          </cell>
          <cell r="B24">
            <v>39810</v>
          </cell>
          <cell r="C24">
            <v>38809</v>
          </cell>
          <cell r="D24">
            <v>7.3490907995944668E-2</v>
          </cell>
          <cell r="E24">
            <v>1.2762543746200949E-2</v>
          </cell>
          <cell r="Y24">
            <v>38809</v>
          </cell>
          <cell r="Z24">
            <v>7.3490907995944668E-2</v>
          </cell>
          <cell r="AA24">
            <v>1.2762543746200949E-2</v>
          </cell>
          <cell r="AB24" t="b">
            <v>0</v>
          </cell>
          <cell r="AC24" t="b">
            <v>0</v>
          </cell>
        </row>
        <row r="25">
          <cell r="A25">
            <v>39901</v>
          </cell>
          <cell r="B25">
            <v>39901</v>
          </cell>
          <cell r="C25">
            <v>38900</v>
          </cell>
          <cell r="D25">
            <v>7.7553304123790759E-2</v>
          </cell>
          <cell r="E25">
            <v>1.241546563129336E-2</v>
          </cell>
          <cell r="Y25">
            <v>38900</v>
          </cell>
          <cell r="Z25">
            <v>7.7553304123790759E-2</v>
          </cell>
          <cell r="AA25">
            <v>1.241546563129336E-2</v>
          </cell>
          <cell r="AB25" t="b">
            <v>0</v>
          </cell>
          <cell r="AC25" t="b">
            <v>0</v>
          </cell>
        </row>
        <row r="26">
          <cell r="A26">
            <v>40006</v>
          </cell>
          <cell r="B26">
            <v>40006</v>
          </cell>
          <cell r="C26">
            <v>38991</v>
          </cell>
          <cell r="D26">
            <v>7.6806183591370231E-2</v>
          </cell>
          <cell r="E26">
            <v>1.2436720999194115E-2</v>
          </cell>
          <cell r="Y26">
            <v>38991</v>
          </cell>
          <cell r="Z26">
            <v>7.6806183591370231E-2</v>
          </cell>
          <cell r="AA26">
            <v>1.2436720999194115E-2</v>
          </cell>
          <cell r="AB26" t="b">
            <v>0</v>
          </cell>
          <cell r="AC26" t="b">
            <v>0</v>
          </cell>
        </row>
        <row r="27">
          <cell r="C27">
            <v>39082</v>
          </cell>
          <cell r="D27">
            <v>7.7957814259145497E-2</v>
          </cell>
          <cell r="E27">
            <v>1.2867718282981737E-2</v>
          </cell>
          <cell r="Y27">
            <v>39082</v>
          </cell>
          <cell r="Z27">
            <v>7.7957814259145497E-2</v>
          </cell>
          <cell r="AA27">
            <v>1.2867718282981737E-2</v>
          </cell>
          <cell r="AB27" t="b">
            <v>0</v>
          </cell>
          <cell r="AC27" t="b">
            <v>0</v>
          </cell>
        </row>
        <row r="28">
          <cell r="C28">
            <v>39173</v>
          </cell>
          <cell r="D28">
            <v>7.9839892914254057E-2</v>
          </cell>
          <cell r="E28">
            <v>1.3700713607523217E-2</v>
          </cell>
          <cell r="Y28">
            <v>39173</v>
          </cell>
          <cell r="Z28">
            <v>7.9839892914254057E-2</v>
          </cell>
          <cell r="AA28">
            <v>1.3700713607523217E-2</v>
          </cell>
          <cell r="AB28" t="b">
            <v>0</v>
          </cell>
          <cell r="AC28" t="b">
            <v>0</v>
          </cell>
        </row>
        <row r="29">
          <cell r="C29">
            <v>39264</v>
          </cell>
          <cell r="D29">
            <v>8.2622598049538767E-2</v>
          </cell>
          <cell r="E29">
            <v>1.3366945493745251E-2</v>
          </cell>
          <cell r="Y29">
            <v>39264</v>
          </cell>
          <cell r="Z29">
            <v>8.2622598049538767E-2</v>
          </cell>
          <cell r="AA29">
            <v>1.3366945493745251E-2</v>
          </cell>
          <cell r="AB29" t="b">
            <v>0</v>
          </cell>
          <cell r="AC29" t="b">
            <v>0</v>
          </cell>
        </row>
        <row r="30">
          <cell r="C30">
            <v>39355</v>
          </cell>
          <cell r="D30">
            <v>8.354882918178981E-2</v>
          </cell>
          <cell r="E30">
            <v>1.4245209308460944E-2</v>
          </cell>
          <cell r="Y30">
            <v>39355</v>
          </cell>
          <cell r="Z30">
            <v>8.354882918178981E-2</v>
          </cell>
          <cell r="AA30">
            <v>1.4245209308460944E-2</v>
          </cell>
          <cell r="AB30" t="b">
            <v>0</v>
          </cell>
          <cell r="AC30" t="b">
            <v>0</v>
          </cell>
        </row>
        <row r="31">
          <cell r="C31">
            <v>39446</v>
          </cell>
          <cell r="D31">
            <v>8.4852211044171608E-2</v>
          </cell>
          <cell r="E31">
            <v>1.5117513702973597E-2</v>
          </cell>
          <cell r="Y31">
            <v>39446</v>
          </cell>
          <cell r="Z31">
            <v>8.4852211044171608E-2</v>
          </cell>
          <cell r="AA31">
            <v>1.5117513702973597E-2</v>
          </cell>
          <cell r="AB31" t="b">
            <v>0</v>
          </cell>
          <cell r="AC31" t="b">
            <v>0</v>
          </cell>
        </row>
        <row r="32">
          <cell r="C32">
            <v>39537</v>
          </cell>
          <cell r="D32">
            <v>8.546181847032161E-2</v>
          </cell>
          <cell r="E32">
            <v>1.7098758671702109E-2</v>
          </cell>
          <cell r="Y32">
            <v>39537</v>
          </cell>
          <cell r="Z32">
            <v>8.546181847032161E-2</v>
          </cell>
          <cell r="AA32">
            <v>1.7098758671702109E-2</v>
          </cell>
          <cell r="AB32" t="b">
            <v>0</v>
          </cell>
          <cell r="AC32" t="b">
            <v>0</v>
          </cell>
        </row>
        <row r="33">
          <cell r="C33">
            <v>39628</v>
          </cell>
          <cell r="D33">
            <v>8.6429106159522623E-2</v>
          </cell>
          <cell r="E33">
            <v>1.8394779983158898E-2</v>
          </cell>
          <cell r="Y33">
            <v>39628</v>
          </cell>
          <cell r="Z33">
            <v>8.6429106159522623E-2</v>
          </cell>
          <cell r="AA33">
            <v>1.8394779983158898E-2</v>
          </cell>
          <cell r="AB33" t="b">
            <v>0</v>
          </cell>
          <cell r="AC33" t="b">
            <v>0</v>
          </cell>
        </row>
        <row r="34">
          <cell r="C34">
            <v>39719</v>
          </cell>
          <cell r="D34">
            <v>8.8959859707870195E-2</v>
          </cell>
          <cell r="E34">
            <v>2.0316107966023452E-2</v>
          </cell>
          <cell r="Y34">
            <v>39719</v>
          </cell>
          <cell r="Z34">
            <v>8.8959859707870195E-2</v>
          </cell>
          <cell r="AA34">
            <v>2.0316107966023452E-2</v>
          </cell>
          <cell r="AB34" t="b">
            <v>0</v>
          </cell>
          <cell r="AC34" t="b">
            <v>0</v>
          </cell>
        </row>
        <row r="35">
          <cell r="C35">
            <v>39810</v>
          </cell>
          <cell r="D35">
            <v>9.0999298433487225E-2</v>
          </cell>
          <cell r="E35">
            <v>1.8332479417030659E-2</v>
          </cell>
          <cell r="Y35">
            <v>39810</v>
          </cell>
          <cell r="Z35">
            <v>9.0999298433487225E-2</v>
          </cell>
          <cell r="AA35">
            <v>1.8332479417030659E-2</v>
          </cell>
          <cell r="AB35" t="b">
            <v>0</v>
          </cell>
          <cell r="AC35" t="b">
            <v>0</v>
          </cell>
        </row>
        <row r="36">
          <cell r="C36">
            <v>39901</v>
          </cell>
          <cell r="D36">
            <v>9.1936150385303506E-2</v>
          </cell>
          <cell r="E36">
            <v>1.7733470415375849E-2</v>
          </cell>
          <cell r="Y36">
            <v>39901</v>
          </cell>
          <cell r="Z36">
            <v>9.1936150385303506E-2</v>
          </cell>
          <cell r="AA36">
            <v>1.7733470415375849E-2</v>
          </cell>
          <cell r="AB36" t="b">
            <v>0</v>
          </cell>
          <cell r="AC36" t="b">
            <v>0</v>
          </cell>
        </row>
        <row r="37">
          <cell r="C37">
            <v>40006</v>
          </cell>
          <cell r="D37">
            <v>9.3585285691866082E-2</v>
          </cell>
          <cell r="E37">
            <v>1.6246995147189702E-2</v>
          </cell>
          <cell r="Y37">
            <v>40006</v>
          </cell>
          <cell r="Z37">
            <v>9.3585285691866082E-2</v>
          </cell>
          <cell r="AA37">
            <v>1.6246995147189702E-2</v>
          </cell>
          <cell r="AB37" t="b">
            <v>0</v>
          </cell>
          <cell r="AC37" t="b">
            <v>0</v>
          </cell>
        </row>
        <row r="38">
          <cell r="Y38" t="b">
            <v>0</v>
          </cell>
          <cell r="Z38" t="b">
            <v>0</v>
          </cell>
          <cell r="AA38" t="b">
            <v>0</v>
          </cell>
          <cell r="AB38" t="b">
            <v>0</v>
          </cell>
          <cell r="AC38" t="b">
            <v>0</v>
          </cell>
        </row>
        <row r="39">
          <cell r="Y39" t="b">
            <v>0</v>
          </cell>
          <cell r="Z39" t="b">
            <v>0</v>
          </cell>
          <cell r="AA39" t="b">
            <v>0</v>
          </cell>
          <cell r="AB39" t="b">
            <v>0</v>
          </cell>
          <cell r="AC39" t="b">
            <v>0</v>
          </cell>
        </row>
        <row r="40">
          <cell r="G40" t="str">
            <v>Do not change the width of the exhibit or font sizes (they are optimized for export to Word).</v>
          </cell>
          <cell r="Y40" t="b">
            <v>0</v>
          </cell>
          <cell r="Z40" t="b">
            <v>0</v>
          </cell>
          <cell r="AA40" t="b">
            <v>0</v>
          </cell>
          <cell r="AB40" t="b">
            <v>0</v>
          </cell>
          <cell r="AC40" t="e">
            <v>#REF!</v>
          </cell>
        </row>
        <row r="41">
          <cell r="Y41" t="b">
            <v>0</v>
          </cell>
          <cell r="Z41" t="b">
            <v>0</v>
          </cell>
          <cell r="AA41" t="b">
            <v>0</v>
          </cell>
          <cell r="AB41" t="b">
            <v>0</v>
          </cell>
          <cell r="AC41" t="e">
            <v>#REF!</v>
          </cell>
        </row>
        <row r="42">
          <cell r="G42" t="str">
            <v>Do not delete any rows or columns (some gray cells are used for calculations).</v>
          </cell>
          <cell r="Y42" t="b">
            <v>0</v>
          </cell>
          <cell r="Z42" t="b">
            <v>0</v>
          </cell>
          <cell r="AA42" t="b">
            <v>0</v>
          </cell>
          <cell r="AB42" t="b">
            <v>0</v>
          </cell>
          <cell r="AC42" t="e">
            <v>#REF!</v>
          </cell>
        </row>
        <row r="43">
          <cell r="L43" t="str">
            <v xml:space="preserve"> </v>
          </cell>
          <cell r="Y43" t="b">
            <v>0</v>
          </cell>
          <cell r="Z43" t="b">
            <v>0</v>
          </cell>
          <cell r="AA43" t="b">
            <v>0</v>
          </cell>
          <cell r="AB43" t="b">
            <v>0</v>
          </cell>
          <cell r="AC43" t="b">
            <v>0</v>
          </cell>
        </row>
        <row r="44">
          <cell r="Y44" t="b">
            <v>0</v>
          </cell>
          <cell r="Z44" t="b">
            <v>0</v>
          </cell>
          <cell r="AA44" t="b">
            <v>0</v>
          </cell>
          <cell r="AB44" t="b">
            <v>0</v>
          </cell>
          <cell r="AC44" t="b">
            <v>0</v>
          </cell>
        </row>
        <row r="45">
          <cell r="Y45" t="b">
            <v>0</v>
          </cell>
          <cell r="Z45" t="b">
            <v>0</v>
          </cell>
          <cell r="AA45" t="b">
            <v>0</v>
          </cell>
          <cell r="AB45" t="b">
            <v>0</v>
          </cell>
          <cell r="AC45" t="b">
            <v>0</v>
          </cell>
        </row>
        <row r="46">
          <cell r="Y46" t="b">
            <v>0</v>
          </cell>
          <cell r="Z46" t="b">
            <v>0</v>
          </cell>
          <cell r="AA46" t="b">
            <v>0</v>
          </cell>
          <cell r="AB46" t="b">
            <v>0</v>
          </cell>
          <cell r="AC46" t="b">
            <v>0</v>
          </cell>
        </row>
        <row r="47">
          <cell r="Y47" t="b">
            <v>0</v>
          </cell>
          <cell r="Z47" t="b">
            <v>0</v>
          </cell>
          <cell r="AA47" t="b">
            <v>0</v>
          </cell>
          <cell r="AB47" t="b">
            <v>0</v>
          </cell>
          <cell r="AC47" t="b">
            <v>0</v>
          </cell>
        </row>
        <row r="48">
          <cell r="Y48" t="b">
            <v>0</v>
          </cell>
          <cell r="Z48" t="b">
            <v>0</v>
          </cell>
          <cell r="AA48" t="b">
            <v>0</v>
          </cell>
          <cell r="AB48" t="b">
            <v>0</v>
          </cell>
          <cell r="AC48" t="b">
            <v>0</v>
          </cell>
        </row>
        <row r="49">
          <cell r="Y49" t="b">
            <v>0</v>
          </cell>
          <cell r="Z49" t="b">
            <v>0</v>
          </cell>
          <cell r="AA49" t="b">
            <v>0</v>
          </cell>
          <cell r="AB49" t="b">
            <v>0</v>
          </cell>
          <cell r="AC49" t="b">
            <v>0</v>
          </cell>
        </row>
        <row r="50">
          <cell r="Y50" t="b">
            <v>0</v>
          </cell>
          <cell r="Z50" t="b">
            <v>0</v>
          </cell>
          <cell r="AA50" t="b">
            <v>0</v>
          </cell>
          <cell r="AB50" t="b">
            <v>0</v>
          </cell>
          <cell r="AC50" t="b">
            <v>0</v>
          </cell>
        </row>
        <row r="51">
          <cell r="Y51" t="b">
            <v>0</v>
          </cell>
          <cell r="Z51" t="b">
            <v>0</v>
          </cell>
          <cell r="AA51" t="b">
            <v>0</v>
          </cell>
          <cell r="AB51" t="b">
            <v>0</v>
          </cell>
          <cell r="AC51" t="b">
            <v>0</v>
          </cell>
        </row>
        <row r="52">
          <cell r="Y52" t="b">
            <v>0</v>
          </cell>
          <cell r="Z52" t="b">
            <v>0</v>
          </cell>
          <cell r="AA52" t="b">
            <v>0</v>
          </cell>
          <cell r="AB52" t="b">
            <v>0</v>
          </cell>
          <cell r="AC52" t="b">
            <v>0</v>
          </cell>
        </row>
        <row r="53">
          <cell r="Y53" t="b">
            <v>0</v>
          </cell>
          <cell r="Z53" t="b">
            <v>0</v>
          </cell>
          <cell r="AA53" t="b">
            <v>0</v>
          </cell>
          <cell r="AB53" t="b">
            <v>0</v>
          </cell>
          <cell r="AC53" t="b">
            <v>0</v>
          </cell>
        </row>
        <row r="54">
          <cell r="Y54" t="b">
            <v>0</v>
          </cell>
          <cell r="Z54" t="b">
            <v>0</v>
          </cell>
          <cell r="AA54" t="b">
            <v>0</v>
          </cell>
          <cell r="AB54" t="b">
            <v>0</v>
          </cell>
          <cell r="AC54" t="b">
            <v>0</v>
          </cell>
        </row>
        <row r="55">
          <cell r="Y55" t="b">
            <v>0</v>
          </cell>
          <cell r="Z55" t="b">
            <v>0</v>
          </cell>
          <cell r="AA55" t="b">
            <v>0</v>
          </cell>
          <cell r="AB55" t="b">
            <v>0</v>
          </cell>
          <cell r="AC55" t="b">
            <v>0</v>
          </cell>
        </row>
        <row r="56">
          <cell r="Y56" t="b">
            <v>0</v>
          </cell>
          <cell r="Z56" t="b">
            <v>0</v>
          </cell>
          <cell r="AA56" t="b">
            <v>0</v>
          </cell>
          <cell r="AB56" t="b">
            <v>0</v>
          </cell>
          <cell r="AC56" t="b">
            <v>0</v>
          </cell>
        </row>
        <row r="57">
          <cell r="Y57" t="b">
            <v>0</v>
          </cell>
          <cell r="Z57" t="b">
            <v>0</v>
          </cell>
          <cell r="AA57" t="b">
            <v>0</v>
          </cell>
          <cell r="AB57" t="b">
            <v>0</v>
          </cell>
          <cell r="AC57" t="b">
            <v>0</v>
          </cell>
        </row>
        <row r="58">
          <cell r="Y58" t="b">
            <v>0</v>
          </cell>
          <cell r="Z58" t="b">
            <v>0</v>
          </cell>
          <cell r="AA58" t="b">
            <v>0</v>
          </cell>
          <cell r="AB58" t="b">
            <v>0</v>
          </cell>
          <cell r="AC58" t="b">
            <v>0</v>
          </cell>
        </row>
        <row r="59">
          <cell r="Y59" t="b">
            <v>0</v>
          </cell>
          <cell r="Z59" t="b">
            <v>0</v>
          </cell>
          <cell r="AA59" t="b">
            <v>0</v>
          </cell>
          <cell r="AB59" t="b">
            <v>0</v>
          </cell>
          <cell r="AC59" t="b">
            <v>0</v>
          </cell>
        </row>
        <row r="60">
          <cell r="Y60" t="b">
            <v>0</v>
          </cell>
          <cell r="Z60" t="b">
            <v>0</v>
          </cell>
          <cell r="AA60" t="b">
            <v>0</v>
          </cell>
          <cell r="AB60" t="b">
            <v>0</v>
          </cell>
          <cell r="AC60" t="b">
            <v>0</v>
          </cell>
        </row>
        <row r="61">
          <cell r="Y61" t="b">
            <v>0</v>
          </cell>
          <cell r="Z61" t="b">
            <v>0</v>
          </cell>
          <cell r="AA61" t="b">
            <v>0</v>
          </cell>
          <cell r="AB61" t="b">
            <v>0</v>
          </cell>
          <cell r="AC61" t="b">
            <v>0</v>
          </cell>
        </row>
        <row r="62">
          <cell r="Y62" t="b">
            <v>0</v>
          </cell>
          <cell r="Z62" t="b">
            <v>0</v>
          </cell>
          <cell r="AA62" t="b">
            <v>0</v>
          </cell>
          <cell r="AB62" t="b">
            <v>0</v>
          </cell>
          <cell r="AC62" t="b">
            <v>0</v>
          </cell>
        </row>
        <row r="63">
          <cell r="Y63" t="b">
            <v>0</v>
          </cell>
          <cell r="Z63" t="b">
            <v>0</v>
          </cell>
          <cell r="AA63" t="b">
            <v>0</v>
          </cell>
          <cell r="AB63" t="b">
            <v>0</v>
          </cell>
          <cell r="AC63" t="b">
            <v>0</v>
          </cell>
        </row>
        <row r="64">
          <cell r="Y64" t="b">
            <v>0</v>
          </cell>
          <cell r="Z64" t="b">
            <v>0</v>
          </cell>
          <cell r="AA64" t="b">
            <v>0</v>
          </cell>
          <cell r="AB64" t="b">
            <v>0</v>
          </cell>
          <cell r="AC64" t="b">
            <v>0</v>
          </cell>
        </row>
        <row r="65">
          <cell r="Y65" t="b">
            <v>0</v>
          </cell>
          <cell r="Z65" t="b">
            <v>0</v>
          </cell>
          <cell r="AA65" t="b">
            <v>0</v>
          </cell>
          <cell r="AB65" t="b">
            <v>0</v>
          </cell>
          <cell r="AC65" t="b">
            <v>0</v>
          </cell>
        </row>
        <row r="66">
          <cell r="Y66" t="b">
            <v>0</v>
          </cell>
          <cell r="Z66" t="b">
            <v>0</v>
          </cell>
          <cell r="AA66" t="b">
            <v>0</v>
          </cell>
          <cell r="AB66" t="b">
            <v>0</v>
          </cell>
          <cell r="AC66" t="b">
            <v>0</v>
          </cell>
        </row>
        <row r="67">
          <cell r="Y67" t="b">
            <v>0</v>
          </cell>
          <cell r="Z67" t="b">
            <v>0</v>
          </cell>
          <cell r="AA67" t="b">
            <v>0</v>
          </cell>
          <cell r="AB67" t="b">
            <v>0</v>
          </cell>
          <cell r="AC67" t="b">
            <v>0</v>
          </cell>
        </row>
        <row r="68">
          <cell r="Y68" t="b">
            <v>0</v>
          </cell>
          <cell r="Z68" t="b">
            <v>0</v>
          </cell>
          <cell r="AA68" t="b">
            <v>0</v>
          </cell>
          <cell r="AB68" t="b">
            <v>0</v>
          </cell>
          <cell r="AC68" t="b">
            <v>0</v>
          </cell>
        </row>
        <row r="69">
          <cell r="Y69" t="b">
            <v>0</v>
          </cell>
          <cell r="Z69" t="b">
            <v>0</v>
          </cell>
          <cell r="AA69" t="b">
            <v>0</v>
          </cell>
          <cell r="AB69" t="b">
            <v>0</v>
          </cell>
          <cell r="AC69" t="b">
            <v>0</v>
          </cell>
        </row>
        <row r="70">
          <cell r="K70" t="str">
            <v>M</v>
          </cell>
          <cell r="Y70" t="b">
            <v>0</v>
          </cell>
          <cell r="Z70" t="b">
            <v>0</v>
          </cell>
          <cell r="AA70" t="b">
            <v>0</v>
          </cell>
          <cell r="AB70" t="b">
            <v>0</v>
          </cell>
          <cell r="AC70" t="b">
            <v>0</v>
          </cell>
        </row>
        <row r="71">
          <cell r="Y71" t="b">
            <v>0</v>
          </cell>
          <cell r="Z71" t="b">
            <v>0</v>
          </cell>
          <cell r="AA71" t="b">
            <v>0</v>
          </cell>
          <cell r="AB71" t="b">
            <v>0</v>
          </cell>
          <cell r="AC71" t="b">
            <v>0</v>
          </cell>
        </row>
        <row r="72">
          <cell r="Y72" t="b">
            <v>0</v>
          </cell>
          <cell r="Z72" t="b">
            <v>0</v>
          </cell>
          <cell r="AA72" t="b">
            <v>0</v>
          </cell>
          <cell r="AB72" t="b">
            <v>0</v>
          </cell>
          <cell r="AC72" t="b">
            <v>0</v>
          </cell>
        </row>
        <row r="73">
          <cell r="Y73" t="b">
            <v>0</v>
          </cell>
          <cell r="Z73" t="b">
            <v>0</v>
          </cell>
          <cell r="AA73" t="b">
            <v>0</v>
          </cell>
          <cell r="AB73" t="b">
            <v>0</v>
          </cell>
          <cell r="AC73" t="b">
            <v>0</v>
          </cell>
        </row>
        <row r="74">
          <cell r="Y74" t="b">
            <v>0</v>
          </cell>
          <cell r="Z74" t="b">
            <v>0</v>
          </cell>
          <cell r="AA74" t="b">
            <v>0</v>
          </cell>
          <cell r="AB74" t="b">
            <v>0</v>
          </cell>
          <cell r="AC74" t="b">
            <v>0</v>
          </cell>
        </row>
        <row r="75">
          <cell r="Y75" t="b">
            <v>0</v>
          </cell>
          <cell r="Z75" t="b">
            <v>0</v>
          </cell>
          <cell r="AA75" t="b">
            <v>0</v>
          </cell>
          <cell r="AB75" t="b">
            <v>0</v>
          </cell>
          <cell r="AC75" t="b">
            <v>0</v>
          </cell>
        </row>
        <row r="76">
          <cell r="Y76" t="b">
            <v>0</v>
          </cell>
          <cell r="Z76" t="b">
            <v>0</v>
          </cell>
          <cell r="AA76" t="b">
            <v>0</v>
          </cell>
          <cell r="AB76" t="b">
            <v>0</v>
          </cell>
          <cell r="AC76" t="b">
            <v>0</v>
          </cell>
        </row>
        <row r="77">
          <cell r="Y77" t="b">
            <v>0</v>
          </cell>
          <cell r="Z77" t="b">
            <v>0</v>
          </cell>
          <cell r="AA77" t="b">
            <v>0</v>
          </cell>
          <cell r="AB77" t="b">
            <v>0</v>
          </cell>
          <cell r="AC77" t="b">
            <v>0</v>
          </cell>
        </row>
        <row r="78">
          <cell r="Y78" t="b">
            <v>0</v>
          </cell>
          <cell r="Z78" t="b">
            <v>0</v>
          </cell>
          <cell r="AA78" t="b">
            <v>0</v>
          </cell>
          <cell r="AB78" t="b">
            <v>0</v>
          </cell>
          <cell r="AC78" t="b">
            <v>0</v>
          </cell>
        </row>
        <row r="79">
          <cell r="Y79" t="b">
            <v>0</v>
          </cell>
          <cell r="Z79" t="b">
            <v>0</v>
          </cell>
          <cell r="AA79" t="b">
            <v>0</v>
          </cell>
          <cell r="AB79" t="b">
            <v>0</v>
          </cell>
          <cell r="AC79" t="b">
            <v>0</v>
          </cell>
        </row>
        <row r="80">
          <cell r="Y80" t="b">
            <v>0</v>
          </cell>
          <cell r="Z80" t="b">
            <v>0</v>
          </cell>
          <cell r="AA80" t="b">
            <v>0</v>
          </cell>
          <cell r="AB80" t="b">
            <v>0</v>
          </cell>
          <cell r="AC80" t="b">
            <v>0</v>
          </cell>
        </row>
        <row r="81">
          <cell r="Y81" t="b">
            <v>0</v>
          </cell>
          <cell r="Z81" t="b">
            <v>0</v>
          </cell>
          <cell r="AA81" t="b">
            <v>0</v>
          </cell>
          <cell r="AB81" t="b">
            <v>0</v>
          </cell>
          <cell r="AC81" t="b">
            <v>0</v>
          </cell>
        </row>
        <row r="82">
          <cell r="Y82" t="b">
            <v>0</v>
          </cell>
          <cell r="Z82" t="b">
            <v>0</v>
          </cell>
          <cell r="AA82" t="b">
            <v>0</v>
          </cell>
          <cell r="AB82" t="b">
            <v>0</v>
          </cell>
          <cell r="AC82" t="b">
            <v>0</v>
          </cell>
        </row>
        <row r="83">
          <cell r="Y83" t="b">
            <v>0</v>
          </cell>
          <cell r="Z83" t="b">
            <v>0</v>
          </cell>
          <cell r="AA83" t="b">
            <v>0</v>
          </cell>
          <cell r="AB83" t="b">
            <v>0</v>
          </cell>
          <cell r="AC83" t="b">
            <v>0</v>
          </cell>
        </row>
        <row r="84">
          <cell r="Y84" t="b">
            <v>0</v>
          </cell>
          <cell r="Z84" t="b">
            <v>0</v>
          </cell>
          <cell r="AA84" t="b">
            <v>0</v>
          </cell>
          <cell r="AB84" t="b">
            <v>0</v>
          </cell>
          <cell r="AC84" t="b">
            <v>0</v>
          </cell>
        </row>
        <row r="85">
          <cell r="Y85" t="b">
            <v>0</v>
          </cell>
          <cell r="Z85" t="b">
            <v>0</v>
          </cell>
          <cell r="AA85" t="b">
            <v>0</v>
          </cell>
          <cell r="AB85" t="b">
            <v>0</v>
          </cell>
          <cell r="AC85" t="b">
            <v>0</v>
          </cell>
        </row>
        <row r="86">
          <cell r="Y86" t="b">
            <v>0</v>
          </cell>
          <cell r="Z86" t="b">
            <v>0</v>
          </cell>
          <cell r="AA86" t="b">
            <v>0</v>
          </cell>
          <cell r="AB86" t="b">
            <v>0</v>
          </cell>
          <cell r="AC86" t="b">
            <v>0</v>
          </cell>
        </row>
        <row r="87">
          <cell r="Y87" t="b">
            <v>0</v>
          </cell>
          <cell r="Z87" t="b">
            <v>0</v>
          </cell>
          <cell r="AA87" t="b">
            <v>0</v>
          </cell>
          <cell r="AB87" t="b">
            <v>0</v>
          </cell>
          <cell r="AC87" t="b">
            <v>0</v>
          </cell>
        </row>
        <row r="88">
          <cell r="Y88" t="b">
            <v>0</v>
          </cell>
          <cell r="Z88" t="b">
            <v>0</v>
          </cell>
          <cell r="AA88" t="b">
            <v>0</v>
          </cell>
          <cell r="AB88" t="b">
            <v>0</v>
          </cell>
          <cell r="AC88" t="b">
            <v>0</v>
          </cell>
        </row>
        <row r="89">
          <cell r="Y89" t="b">
            <v>0</v>
          </cell>
          <cell r="Z89" t="b">
            <v>0</v>
          </cell>
          <cell r="AA89" t="b">
            <v>0</v>
          </cell>
          <cell r="AB89" t="b">
            <v>0</v>
          </cell>
          <cell r="AC89" t="b">
            <v>0</v>
          </cell>
        </row>
        <row r="90">
          <cell r="Y90" t="b">
            <v>0</v>
          </cell>
          <cell r="Z90" t="b">
            <v>0</v>
          </cell>
          <cell r="AA90" t="b">
            <v>0</v>
          </cell>
          <cell r="AB90" t="b">
            <v>0</v>
          </cell>
          <cell r="AC90" t="b">
            <v>0</v>
          </cell>
        </row>
        <row r="91">
          <cell r="Y91" t="b">
            <v>0</v>
          </cell>
          <cell r="Z91" t="b">
            <v>0</v>
          </cell>
          <cell r="AA91" t="b">
            <v>0</v>
          </cell>
          <cell r="AB91" t="b">
            <v>0</v>
          </cell>
          <cell r="AC91" t="b">
            <v>0</v>
          </cell>
        </row>
        <row r="92">
          <cell r="Y92" t="b">
            <v>0</v>
          </cell>
          <cell r="Z92" t="b">
            <v>0</v>
          </cell>
          <cell r="AA92" t="b">
            <v>0</v>
          </cell>
          <cell r="AB92" t="b">
            <v>0</v>
          </cell>
          <cell r="AC92" t="b">
            <v>0</v>
          </cell>
        </row>
        <row r="93">
          <cell r="Y93" t="b">
            <v>0</v>
          </cell>
          <cell r="Z93" t="b">
            <v>0</v>
          </cell>
          <cell r="AA93" t="b">
            <v>0</v>
          </cell>
          <cell r="AB93" t="b">
            <v>0</v>
          </cell>
          <cell r="AC93" t="b">
            <v>0</v>
          </cell>
        </row>
        <row r="94">
          <cell r="Y94" t="b">
            <v>0</v>
          </cell>
          <cell r="Z94" t="b">
            <v>0</v>
          </cell>
          <cell r="AA94" t="b">
            <v>0</v>
          </cell>
          <cell r="AB94" t="b">
            <v>0</v>
          </cell>
          <cell r="AC94" t="b">
            <v>0</v>
          </cell>
        </row>
        <row r="95">
          <cell r="Y95" t="b">
            <v>0</v>
          </cell>
          <cell r="Z95" t="b">
            <v>0</v>
          </cell>
          <cell r="AA95" t="b">
            <v>0</v>
          </cell>
          <cell r="AB95" t="b">
            <v>0</v>
          </cell>
          <cell r="AC95" t="b">
            <v>0</v>
          </cell>
        </row>
        <row r="96">
          <cell r="Y96" t="b">
            <v>0</v>
          </cell>
          <cell r="Z96" t="b">
            <v>0</v>
          </cell>
          <cell r="AA96" t="b">
            <v>0</v>
          </cell>
          <cell r="AB96" t="b">
            <v>0</v>
          </cell>
          <cell r="AC96" t="b">
            <v>0</v>
          </cell>
        </row>
        <row r="97">
          <cell r="Y97" t="b">
            <v>0</v>
          </cell>
          <cell r="Z97" t="b">
            <v>0</v>
          </cell>
          <cell r="AA97" t="b">
            <v>0</v>
          </cell>
          <cell r="AB97" t="b">
            <v>0</v>
          </cell>
          <cell r="AC97" t="b">
            <v>0</v>
          </cell>
        </row>
        <row r="98">
          <cell r="Y98" t="b">
            <v>0</v>
          </cell>
          <cell r="Z98" t="b">
            <v>0</v>
          </cell>
          <cell r="AA98" t="b">
            <v>0</v>
          </cell>
          <cell r="AB98" t="b">
            <v>0</v>
          </cell>
          <cell r="AC98" t="b">
            <v>0</v>
          </cell>
        </row>
        <row r="99">
          <cell r="Y99" t="b">
            <v>0</v>
          </cell>
          <cell r="Z99" t="b">
            <v>0</v>
          </cell>
          <cell r="AA99" t="b">
            <v>0</v>
          </cell>
          <cell r="AB99" t="b">
            <v>0</v>
          </cell>
          <cell r="AC99" t="b">
            <v>0</v>
          </cell>
        </row>
        <row r="100">
          <cell r="Y100" t="b">
            <v>0</v>
          </cell>
          <cell r="Z100" t="b">
            <v>0</v>
          </cell>
          <cell r="AA100" t="b">
            <v>0</v>
          </cell>
          <cell r="AB100" t="b">
            <v>0</v>
          </cell>
          <cell r="AC100" t="b">
            <v>0</v>
          </cell>
        </row>
        <row r="101">
          <cell r="Y101" t="b">
            <v>0</v>
          </cell>
          <cell r="Z101" t="b">
            <v>0</v>
          </cell>
          <cell r="AA101" t="b">
            <v>0</v>
          </cell>
          <cell r="AB101" t="b">
            <v>0</v>
          </cell>
          <cell r="AC101" t="b">
            <v>0</v>
          </cell>
        </row>
        <row r="102">
          <cell r="Y102" t="b">
            <v>0</v>
          </cell>
          <cell r="Z102" t="b">
            <v>0</v>
          </cell>
          <cell r="AA102" t="b">
            <v>0</v>
          </cell>
          <cell r="AB102" t="b">
            <v>0</v>
          </cell>
          <cell r="AC102" t="b">
            <v>0</v>
          </cell>
        </row>
        <row r="103">
          <cell r="Y103" t="b">
            <v>0</v>
          </cell>
          <cell r="Z103" t="b">
            <v>0</v>
          </cell>
          <cell r="AA103" t="b">
            <v>0</v>
          </cell>
          <cell r="AB103" t="b">
            <v>0</v>
          </cell>
          <cell r="AC103" t="b">
            <v>0</v>
          </cell>
        </row>
        <row r="104">
          <cell r="Y104" t="b">
            <v>0</v>
          </cell>
          <cell r="Z104" t="b">
            <v>0</v>
          </cell>
          <cell r="AA104" t="b">
            <v>0</v>
          </cell>
          <cell r="AB104" t="b">
            <v>0</v>
          </cell>
          <cell r="AC104" t="b">
            <v>0</v>
          </cell>
        </row>
        <row r="105">
          <cell r="Y105" t="b">
            <v>0</v>
          </cell>
          <cell r="Z105" t="b">
            <v>0</v>
          </cell>
          <cell r="AA105" t="b">
            <v>0</v>
          </cell>
          <cell r="AB105" t="b">
            <v>0</v>
          </cell>
          <cell r="AC105" t="b">
            <v>0</v>
          </cell>
        </row>
        <row r="106">
          <cell r="Y106" t="b">
            <v>0</v>
          </cell>
          <cell r="Z106" t="b">
            <v>0</v>
          </cell>
          <cell r="AA106" t="b">
            <v>0</v>
          </cell>
          <cell r="AB106" t="b">
            <v>0</v>
          </cell>
          <cell r="AC106" t="b">
            <v>0</v>
          </cell>
        </row>
        <row r="107">
          <cell r="Y107" t="b">
            <v>0</v>
          </cell>
          <cell r="Z107" t="b">
            <v>0</v>
          </cell>
          <cell r="AA107" t="b">
            <v>0</v>
          </cell>
          <cell r="AB107" t="b">
            <v>0</v>
          </cell>
          <cell r="AC107" t="b">
            <v>0</v>
          </cell>
        </row>
        <row r="108">
          <cell r="Y108" t="b">
            <v>0</v>
          </cell>
          <cell r="Z108" t="b">
            <v>0</v>
          </cell>
          <cell r="AA108" t="b">
            <v>0</v>
          </cell>
          <cell r="AB108" t="b">
            <v>0</v>
          </cell>
          <cell r="AC108" t="b">
            <v>0</v>
          </cell>
        </row>
        <row r="109">
          <cell r="Y109" t="b">
            <v>0</v>
          </cell>
          <cell r="Z109" t="b">
            <v>0</v>
          </cell>
          <cell r="AA109" t="b">
            <v>0</v>
          </cell>
          <cell r="AB109" t="b">
            <v>0</v>
          </cell>
          <cell r="AC109" t="b">
            <v>0</v>
          </cell>
        </row>
        <row r="110">
          <cell r="Y110" t="b">
            <v>0</v>
          </cell>
          <cell r="Z110" t="b">
            <v>0</v>
          </cell>
          <cell r="AA110" t="b">
            <v>0</v>
          </cell>
          <cell r="AB110" t="b">
            <v>0</v>
          </cell>
          <cell r="AC110" t="b">
            <v>0</v>
          </cell>
        </row>
        <row r="111">
          <cell r="Y111" t="b">
            <v>0</v>
          </cell>
          <cell r="Z111" t="b">
            <v>0</v>
          </cell>
          <cell r="AA111" t="b">
            <v>0</v>
          </cell>
          <cell r="AB111" t="b">
            <v>0</v>
          </cell>
          <cell r="AC111" t="b">
            <v>0</v>
          </cell>
        </row>
        <row r="112">
          <cell r="Y112" t="b">
            <v>0</v>
          </cell>
          <cell r="Z112" t="b">
            <v>0</v>
          </cell>
          <cell r="AA112" t="b">
            <v>0</v>
          </cell>
          <cell r="AB112" t="b">
            <v>0</v>
          </cell>
          <cell r="AC112" t="b">
            <v>0</v>
          </cell>
        </row>
        <row r="113">
          <cell r="Y113" t="b">
            <v>0</v>
          </cell>
          <cell r="Z113" t="b">
            <v>0</v>
          </cell>
          <cell r="AA113" t="b">
            <v>0</v>
          </cell>
          <cell r="AB113" t="b">
            <v>0</v>
          </cell>
          <cell r="AC113" t="b">
            <v>0</v>
          </cell>
        </row>
        <row r="114">
          <cell r="Y114" t="b">
            <v>0</v>
          </cell>
          <cell r="Z114" t="b">
            <v>0</v>
          </cell>
          <cell r="AA114" t="b">
            <v>0</v>
          </cell>
          <cell r="AB114" t="b">
            <v>0</v>
          </cell>
          <cell r="AC114" t="b">
            <v>0</v>
          </cell>
        </row>
        <row r="115">
          <cell r="Y115" t="b">
            <v>0</v>
          </cell>
          <cell r="Z115" t="b">
            <v>0</v>
          </cell>
          <cell r="AA115" t="b">
            <v>0</v>
          </cell>
          <cell r="AB115" t="b">
            <v>0</v>
          </cell>
          <cell r="AC115" t="b">
            <v>0</v>
          </cell>
        </row>
        <row r="116">
          <cell r="Y116" t="b">
            <v>0</v>
          </cell>
          <cell r="Z116" t="b">
            <v>0</v>
          </cell>
          <cell r="AA116" t="b">
            <v>0</v>
          </cell>
          <cell r="AB116" t="b">
            <v>0</v>
          </cell>
          <cell r="AC116" t="b">
            <v>0</v>
          </cell>
        </row>
        <row r="117">
          <cell r="Y117" t="b">
            <v>0</v>
          </cell>
          <cell r="Z117" t="b">
            <v>0</v>
          </cell>
          <cell r="AA117" t="b">
            <v>0</v>
          </cell>
          <cell r="AB117" t="b">
            <v>0</v>
          </cell>
          <cell r="AC117" t="b">
            <v>0</v>
          </cell>
        </row>
        <row r="118">
          <cell r="Y118" t="b">
            <v>0</v>
          </cell>
          <cell r="Z118" t="b">
            <v>0</v>
          </cell>
          <cell r="AA118" t="b">
            <v>0</v>
          </cell>
          <cell r="AB118" t="b">
            <v>0</v>
          </cell>
          <cell r="AC118" t="b">
            <v>0</v>
          </cell>
        </row>
        <row r="119">
          <cell r="Y119" t="b">
            <v>0</v>
          </cell>
          <cell r="Z119" t="b">
            <v>0</v>
          </cell>
          <cell r="AA119" t="b">
            <v>0</v>
          </cell>
          <cell r="AB119" t="b">
            <v>0</v>
          </cell>
          <cell r="AC119" t="b">
            <v>0</v>
          </cell>
        </row>
        <row r="120">
          <cell r="Y120" t="b">
            <v>0</v>
          </cell>
          <cell r="Z120" t="b">
            <v>0</v>
          </cell>
          <cell r="AA120" t="b">
            <v>0</v>
          </cell>
          <cell r="AB120" t="b">
            <v>0</v>
          </cell>
          <cell r="AC120" t="b">
            <v>0</v>
          </cell>
        </row>
        <row r="121">
          <cell r="Y121" t="b">
            <v>0</v>
          </cell>
          <cell r="Z121" t="b">
            <v>0</v>
          </cell>
          <cell r="AA121" t="b">
            <v>0</v>
          </cell>
          <cell r="AB121" t="b">
            <v>0</v>
          </cell>
          <cell r="AC121" t="b">
            <v>0</v>
          </cell>
        </row>
        <row r="122">
          <cell r="Y122" t="b">
            <v>0</v>
          </cell>
          <cell r="Z122" t="b">
            <v>0</v>
          </cell>
          <cell r="AA122" t="b">
            <v>0</v>
          </cell>
          <cell r="AB122" t="b">
            <v>0</v>
          </cell>
          <cell r="AC122" t="b">
            <v>0</v>
          </cell>
        </row>
        <row r="123">
          <cell r="Y123" t="b">
            <v>0</v>
          </cell>
          <cell r="Z123" t="b">
            <v>0</v>
          </cell>
          <cell r="AA123" t="b">
            <v>0</v>
          </cell>
          <cell r="AB123" t="b">
            <v>0</v>
          </cell>
          <cell r="AC123" t="b">
            <v>0</v>
          </cell>
        </row>
        <row r="124">
          <cell r="Y124" t="b">
            <v>0</v>
          </cell>
          <cell r="Z124" t="b">
            <v>0</v>
          </cell>
          <cell r="AA124" t="b">
            <v>0</v>
          </cell>
          <cell r="AB124" t="b">
            <v>0</v>
          </cell>
          <cell r="AC124" t="b">
            <v>0</v>
          </cell>
        </row>
        <row r="125">
          <cell r="Y125" t="b">
            <v>0</v>
          </cell>
          <cell r="Z125" t="b">
            <v>0</v>
          </cell>
          <cell r="AA125" t="b">
            <v>0</v>
          </cell>
          <cell r="AB125" t="b">
            <v>0</v>
          </cell>
          <cell r="AC125" t="b">
            <v>0</v>
          </cell>
        </row>
        <row r="126">
          <cell r="Y126" t="b">
            <v>0</v>
          </cell>
          <cell r="Z126" t="b">
            <v>0</v>
          </cell>
          <cell r="AA126" t="b">
            <v>0</v>
          </cell>
          <cell r="AB126" t="b">
            <v>0</v>
          </cell>
          <cell r="AC126" t="b">
            <v>0</v>
          </cell>
        </row>
        <row r="127">
          <cell r="Y127" t="b">
            <v>0</v>
          </cell>
          <cell r="Z127" t="b">
            <v>0</v>
          </cell>
          <cell r="AA127" t="b">
            <v>0</v>
          </cell>
          <cell r="AB127" t="b">
            <v>0</v>
          </cell>
          <cell r="AC127" t="b">
            <v>0</v>
          </cell>
        </row>
        <row r="128">
          <cell r="Y128" t="b">
            <v>0</v>
          </cell>
          <cell r="Z128" t="b">
            <v>0</v>
          </cell>
          <cell r="AA128" t="b">
            <v>0</v>
          </cell>
          <cell r="AB128" t="b">
            <v>0</v>
          </cell>
          <cell r="AC128" t="b">
            <v>0</v>
          </cell>
        </row>
        <row r="129">
          <cell r="Y129" t="b">
            <v>0</v>
          </cell>
          <cell r="Z129" t="b">
            <v>0</v>
          </cell>
          <cell r="AA129" t="b">
            <v>0</v>
          </cell>
          <cell r="AB129" t="b">
            <v>0</v>
          </cell>
          <cell r="AC129" t="b">
            <v>0</v>
          </cell>
        </row>
        <row r="130">
          <cell r="Y130" t="b">
            <v>0</v>
          </cell>
          <cell r="Z130" t="b">
            <v>0</v>
          </cell>
          <cell r="AA130" t="b">
            <v>0</v>
          </cell>
          <cell r="AB130" t="b">
            <v>0</v>
          </cell>
          <cell r="AC130" t="b">
            <v>0</v>
          </cell>
        </row>
        <row r="131">
          <cell r="Y131" t="b">
            <v>0</v>
          </cell>
          <cell r="Z131" t="b">
            <v>0</v>
          </cell>
          <cell r="AA131" t="b">
            <v>0</v>
          </cell>
          <cell r="AB131" t="b">
            <v>0</v>
          </cell>
          <cell r="AC131" t="b">
            <v>0</v>
          </cell>
        </row>
        <row r="132">
          <cell r="Y132" t="b">
            <v>0</v>
          </cell>
          <cell r="Z132" t="b">
            <v>0</v>
          </cell>
          <cell r="AA132" t="b">
            <v>0</v>
          </cell>
          <cell r="AB132" t="b">
            <v>0</v>
          </cell>
          <cell r="AC132" t="b">
            <v>0</v>
          </cell>
        </row>
        <row r="133">
          <cell r="Y133" t="b">
            <v>0</v>
          </cell>
          <cell r="Z133" t="b">
            <v>0</v>
          </cell>
          <cell r="AA133" t="b">
            <v>0</v>
          </cell>
          <cell r="AB133" t="b">
            <v>0</v>
          </cell>
          <cell r="AC133" t="b">
            <v>0</v>
          </cell>
        </row>
        <row r="134">
          <cell r="Y134" t="b">
            <v>0</v>
          </cell>
          <cell r="Z134" t="b">
            <v>0</v>
          </cell>
          <cell r="AA134" t="b">
            <v>0</v>
          </cell>
          <cell r="AB134" t="b">
            <v>0</v>
          </cell>
          <cell r="AC134" t="b">
            <v>0</v>
          </cell>
        </row>
        <row r="135">
          <cell r="Y135" t="b">
            <v>0</v>
          </cell>
          <cell r="Z135" t="b">
            <v>0</v>
          </cell>
          <cell r="AA135" t="b">
            <v>0</v>
          </cell>
          <cell r="AB135" t="b">
            <v>0</v>
          </cell>
          <cell r="AC135" t="b">
            <v>0</v>
          </cell>
        </row>
        <row r="136">
          <cell r="Y136" t="b">
            <v>0</v>
          </cell>
          <cell r="Z136" t="b">
            <v>0</v>
          </cell>
          <cell r="AA136" t="b">
            <v>0</v>
          </cell>
          <cell r="AB136" t="b">
            <v>0</v>
          </cell>
          <cell r="AC136" t="b">
            <v>0</v>
          </cell>
        </row>
        <row r="137">
          <cell r="Y137" t="b">
            <v>0</v>
          </cell>
          <cell r="Z137" t="b">
            <v>0</v>
          </cell>
          <cell r="AA137" t="b">
            <v>0</v>
          </cell>
          <cell r="AB137" t="b">
            <v>0</v>
          </cell>
          <cell r="AC137" t="b">
            <v>0</v>
          </cell>
        </row>
        <row r="138">
          <cell r="Y138" t="b">
            <v>0</v>
          </cell>
          <cell r="Z138" t="b">
            <v>0</v>
          </cell>
          <cell r="AA138" t="b">
            <v>0</v>
          </cell>
          <cell r="AB138" t="b">
            <v>0</v>
          </cell>
          <cell r="AC138" t="b">
            <v>0</v>
          </cell>
        </row>
        <row r="139">
          <cell r="Y139" t="b">
            <v>0</v>
          </cell>
          <cell r="Z139" t="b">
            <v>0</v>
          </cell>
          <cell r="AA139" t="b">
            <v>0</v>
          </cell>
          <cell r="AB139" t="b">
            <v>0</v>
          </cell>
          <cell r="AC139" t="b">
            <v>0</v>
          </cell>
        </row>
        <row r="140">
          <cell r="Y140" t="b">
            <v>0</v>
          </cell>
          <cell r="Z140" t="b">
            <v>0</v>
          </cell>
          <cell r="AA140" t="b">
            <v>0</v>
          </cell>
          <cell r="AB140" t="b">
            <v>0</v>
          </cell>
          <cell r="AC140" t="b">
            <v>0</v>
          </cell>
        </row>
        <row r="141">
          <cell r="Y141" t="b">
            <v>0</v>
          </cell>
          <cell r="Z141" t="b">
            <v>0</v>
          </cell>
          <cell r="AA141" t="b">
            <v>0</v>
          </cell>
          <cell r="AB141" t="b">
            <v>0</v>
          </cell>
          <cell r="AC141" t="b">
            <v>0</v>
          </cell>
        </row>
        <row r="142">
          <cell r="Y142" t="b">
            <v>0</v>
          </cell>
          <cell r="Z142" t="b">
            <v>0</v>
          </cell>
          <cell r="AA142" t="b">
            <v>0</v>
          </cell>
          <cell r="AB142" t="b">
            <v>0</v>
          </cell>
          <cell r="AC142" t="b">
            <v>0</v>
          </cell>
        </row>
        <row r="143">
          <cell r="Y143" t="b">
            <v>0</v>
          </cell>
          <cell r="Z143" t="b">
            <v>0</v>
          </cell>
          <cell r="AA143" t="b">
            <v>0</v>
          </cell>
          <cell r="AB143" t="b">
            <v>0</v>
          </cell>
          <cell r="AC143" t="b">
            <v>0</v>
          </cell>
        </row>
        <row r="144">
          <cell r="Y144" t="b">
            <v>0</v>
          </cell>
          <cell r="Z144" t="b">
            <v>0</v>
          </cell>
          <cell r="AA144" t="b">
            <v>0</v>
          </cell>
          <cell r="AB144" t="b">
            <v>0</v>
          </cell>
          <cell r="AC144" t="b">
            <v>0</v>
          </cell>
        </row>
        <row r="145">
          <cell r="Y145" t="b">
            <v>0</v>
          </cell>
          <cell r="Z145" t="b">
            <v>0</v>
          </cell>
          <cell r="AA145" t="b">
            <v>0</v>
          </cell>
          <cell r="AB145" t="b">
            <v>0</v>
          </cell>
          <cell r="AC145" t="b">
            <v>0</v>
          </cell>
        </row>
        <row r="146">
          <cell r="Y146" t="b">
            <v>0</v>
          </cell>
          <cell r="Z146" t="b">
            <v>0</v>
          </cell>
          <cell r="AA146" t="b">
            <v>0</v>
          </cell>
          <cell r="AB146" t="b">
            <v>0</v>
          </cell>
          <cell r="AC146" t="b">
            <v>0</v>
          </cell>
        </row>
        <row r="147">
          <cell r="Y147" t="b">
            <v>0</v>
          </cell>
          <cell r="Z147" t="b">
            <v>0</v>
          </cell>
          <cell r="AA147" t="b">
            <v>0</v>
          </cell>
          <cell r="AB147" t="b">
            <v>0</v>
          </cell>
          <cell r="AC147" t="b">
            <v>0</v>
          </cell>
        </row>
        <row r="148">
          <cell r="Y148" t="b">
            <v>0</v>
          </cell>
          <cell r="Z148" t="b">
            <v>0</v>
          </cell>
          <cell r="AA148" t="b">
            <v>0</v>
          </cell>
          <cell r="AB148" t="b">
            <v>0</v>
          </cell>
          <cell r="AC148" t="b">
            <v>0</v>
          </cell>
        </row>
        <row r="149">
          <cell r="Y149" t="b">
            <v>0</v>
          </cell>
          <cell r="Z149" t="b">
            <v>0</v>
          </cell>
          <cell r="AA149" t="b">
            <v>0</v>
          </cell>
          <cell r="AB149" t="b">
            <v>0</v>
          </cell>
          <cell r="AC149" t="b">
            <v>0</v>
          </cell>
        </row>
        <row r="150">
          <cell r="Y150" t="b">
            <v>0</v>
          </cell>
          <cell r="Z150" t="b">
            <v>0</v>
          </cell>
          <cell r="AA150" t="b">
            <v>0</v>
          </cell>
          <cell r="AB150" t="b">
            <v>0</v>
          </cell>
          <cell r="AC150" t="b">
            <v>0</v>
          </cell>
        </row>
        <row r="151">
          <cell r="Y151" t="b">
            <v>0</v>
          </cell>
          <cell r="Z151" t="b">
            <v>0</v>
          </cell>
          <cell r="AA151" t="b">
            <v>0</v>
          </cell>
          <cell r="AB151" t="b">
            <v>0</v>
          </cell>
          <cell r="AC151" t="b">
            <v>0</v>
          </cell>
        </row>
        <row r="152">
          <cell r="Y152" t="b">
            <v>0</v>
          </cell>
          <cell r="Z152" t="b">
            <v>0</v>
          </cell>
          <cell r="AA152" t="b">
            <v>0</v>
          </cell>
          <cell r="AB152" t="b">
            <v>0</v>
          </cell>
          <cell r="AC152" t="b">
            <v>0</v>
          </cell>
        </row>
        <row r="153">
          <cell r="Y153" t="b">
            <v>0</v>
          </cell>
          <cell r="Z153" t="b">
            <v>0</v>
          </cell>
          <cell r="AA153" t="b">
            <v>0</v>
          </cell>
          <cell r="AB153" t="b">
            <v>0</v>
          </cell>
          <cell r="AC153" t="b">
            <v>0</v>
          </cell>
        </row>
        <row r="154">
          <cell r="Y154" t="b">
            <v>0</v>
          </cell>
          <cell r="Z154" t="b">
            <v>0</v>
          </cell>
          <cell r="AA154" t="b">
            <v>0</v>
          </cell>
          <cell r="AB154" t="b">
            <v>0</v>
          </cell>
          <cell r="AC154" t="b">
            <v>0</v>
          </cell>
        </row>
        <row r="155">
          <cell r="Y155" t="b">
            <v>0</v>
          </cell>
          <cell r="Z155" t="b">
            <v>0</v>
          </cell>
          <cell r="AA155" t="b">
            <v>0</v>
          </cell>
          <cell r="AB155" t="b">
            <v>0</v>
          </cell>
          <cell r="AC155" t="b">
            <v>0</v>
          </cell>
        </row>
        <row r="156">
          <cell r="Y156" t="b">
            <v>0</v>
          </cell>
          <cell r="Z156" t="b">
            <v>0</v>
          </cell>
          <cell r="AA156" t="b">
            <v>0</v>
          </cell>
          <cell r="AB156" t="b">
            <v>0</v>
          </cell>
          <cell r="AC156" t="b">
            <v>0</v>
          </cell>
        </row>
        <row r="157">
          <cell r="Y157" t="b">
            <v>0</v>
          </cell>
          <cell r="Z157" t="b">
            <v>0</v>
          </cell>
          <cell r="AA157" t="b">
            <v>0</v>
          </cell>
          <cell r="AB157" t="b">
            <v>0</v>
          </cell>
          <cell r="AC157" t="b">
            <v>0</v>
          </cell>
        </row>
        <row r="158">
          <cell r="Y158" t="b">
            <v>0</v>
          </cell>
          <cell r="Z158" t="b">
            <v>0</v>
          </cell>
          <cell r="AA158" t="b">
            <v>0</v>
          </cell>
          <cell r="AB158" t="b">
            <v>0</v>
          </cell>
          <cell r="AC158" t="b">
            <v>0</v>
          </cell>
        </row>
        <row r="159">
          <cell r="Y159" t="b">
            <v>0</v>
          </cell>
          <cell r="Z159" t="b">
            <v>0</v>
          </cell>
          <cell r="AA159" t="b">
            <v>0</v>
          </cell>
          <cell r="AB159" t="b">
            <v>0</v>
          </cell>
          <cell r="AC159" t="b">
            <v>0</v>
          </cell>
        </row>
        <row r="160">
          <cell r="Y160" t="b">
            <v>0</v>
          </cell>
          <cell r="Z160" t="b">
            <v>0</v>
          </cell>
          <cell r="AA160" t="b">
            <v>0</v>
          </cell>
          <cell r="AB160" t="b">
            <v>0</v>
          </cell>
          <cell r="AC160" t="b">
            <v>0</v>
          </cell>
        </row>
        <row r="161">
          <cell r="Y161" t="b">
            <v>0</v>
          </cell>
          <cell r="Z161" t="b">
            <v>0</v>
          </cell>
          <cell r="AA161" t="b">
            <v>0</v>
          </cell>
          <cell r="AB161" t="b">
            <v>0</v>
          </cell>
          <cell r="AC161" t="b">
            <v>0</v>
          </cell>
        </row>
        <row r="162">
          <cell r="Y162" t="b">
            <v>0</v>
          </cell>
          <cell r="Z162" t="b">
            <v>0</v>
          </cell>
          <cell r="AA162" t="b">
            <v>0</v>
          </cell>
          <cell r="AB162" t="b">
            <v>0</v>
          </cell>
          <cell r="AC162" t="b">
            <v>0</v>
          </cell>
        </row>
        <row r="163">
          <cell r="Y163" t="b">
            <v>0</v>
          </cell>
          <cell r="Z163" t="b">
            <v>0</v>
          </cell>
          <cell r="AA163" t="b">
            <v>0</v>
          </cell>
          <cell r="AB163" t="b">
            <v>0</v>
          </cell>
          <cell r="AC163" t="b">
            <v>0</v>
          </cell>
        </row>
        <row r="164">
          <cell r="Y164" t="b">
            <v>0</v>
          </cell>
          <cell r="Z164" t="b">
            <v>0</v>
          </cell>
          <cell r="AA164" t="b">
            <v>0</v>
          </cell>
          <cell r="AB164" t="b">
            <v>0</v>
          </cell>
          <cell r="AC164" t="b">
            <v>0</v>
          </cell>
        </row>
        <row r="165">
          <cell r="Y165" t="b">
            <v>0</v>
          </cell>
          <cell r="Z165" t="b">
            <v>0</v>
          </cell>
          <cell r="AA165" t="b">
            <v>0</v>
          </cell>
          <cell r="AB165" t="b">
            <v>0</v>
          </cell>
          <cell r="AC165" t="b">
            <v>0</v>
          </cell>
        </row>
        <row r="166">
          <cell r="Y166" t="b">
            <v>0</v>
          </cell>
          <cell r="Z166" t="b">
            <v>0</v>
          </cell>
          <cell r="AA166" t="b">
            <v>0</v>
          </cell>
          <cell r="AB166" t="b">
            <v>0</v>
          </cell>
          <cell r="AC166" t="b">
            <v>0</v>
          </cell>
        </row>
        <row r="167">
          <cell r="Y167" t="b">
            <v>0</v>
          </cell>
          <cell r="Z167" t="b">
            <v>0</v>
          </cell>
          <cell r="AA167" t="b">
            <v>0</v>
          </cell>
          <cell r="AB167" t="b">
            <v>0</v>
          </cell>
          <cell r="AC167" t="b">
            <v>0</v>
          </cell>
        </row>
        <row r="168">
          <cell r="Y168" t="b">
            <v>0</v>
          </cell>
          <cell r="Z168" t="b">
            <v>0</v>
          </cell>
          <cell r="AA168" t="b">
            <v>0</v>
          </cell>
          <cell r="AB168" t="b">
            <v>0</v>
          </cell>
          <cell r="AC168" t="b">
            <v>0</v>
          </cell>
        </row>
        <row r="169">
          <cell r="Y169" t="b">
            <v>0</v>
          </cell>
          <cell r="Z169" t="b">
            <v>0</v>
          </cell>
          <cell r="AA169" t="b">
            <v>0</v>
          </cell>
          <cell r="AB169" t="b">
            <v>0</v>
          </cell>
          <cell r="AC169" t="b">
            <v>0</v>
          </cell>
        </row>
        <row r="170">
          <cell r="Y170" t="b">
            <v>0</v>
          </cell>
          <cell r="Z170" t="b">
            <v>0</v>
          </cell>
          <cell r="AA170" t="b">
            <v>0</v>
          </cell>
          <cell r="AB170" t="b">
            <v>0</v>
          </cell>
          <cell r="AC170" t="b">
            <v>0</v>
          </cell>
        </row>
        <row r="171">
          <cell r="Y171" t="b">
            <v>0</v>
          </cell>
          <cell r="Z171" t="b">
            <v>0</v>
          </cell>
          <cell r="AA171" t="b">
            <v>0</v>
          </cell>
          <cell r="AB171" t="b">
            <v>0</v>
          </cell>
          <cell r="AC171" t="b">
            <v>0</v>
          </cell>
        </row>
        <row r="172">
          <cell r="Y172" t="b">
            <v>0</v>
          </cell>
          <cell r="Z172" t="b">
            <v>0</v>
          </cell>
          <cell r="AA172" t="b">
            <v>0</v>
          </cell>
          <cell r="AB172" t="b">
            <v>0</v>
          </cell>
          <cell r="AC172" t="b">
            <v>0</v>
          </cell>
        </row>
        <row r="173">
          <cell r="Y173" t="b">
            <v>0</v>
          </cell>
          <cell r="Z173" t="b">
            <v>0</v>
          </cell>
          <cell r="AA173" t="b">
            <v>0</v>
          </cell>
          <cell r="AB173" t="b">
            <v>0</v>
          </cell>
          <cell r="AC173" t="b">
            <v>0</v>
          </cell>
        </row>
        <row r="174">
          <cell r="Y174" t="b">
            <v>0</v>
          </cell>
          <cell r="Z174" t="b">
            <v>0</v>
          </cell>
          <cell r="AA174" t="b">
            <v>0</v>
          </cell>
          <cell r="AB174" t="b">
            <v>0</v>
          </cell>
          <cell r="AC174" t="b">
            <v>0</v>
          </cell>
        </row>
        <row r="175">
          <cell r="Y175" t="b">
            <v>0</v>
          </cell>
          <cell r="Z175" t="b">
            <v>0</v>
          </cell>
          <cell r="AA175" t="b">
            <v>0</v>
          </cell>
          <cell r="AB175" t="b">
            <v>0</v>
          </cell>
          <cell r="AC175" t="b">
            <v>0</v>
          </cell>
        </row>
        <row r="176">
          <cell r="Y176" t="b">
            <v>0</v>
          </cell>
          <cell r="Z176" t="b">
            <v>0</v>
          </cell>
          <cell r="AA176" t="b">
            <v>0</v>
          </cell>
          <cell r="AB176" t="b">
            <v>0</v>
          </cell>
          <cell r="AC176" t="b">
            <v>0</v>
          </cell>
        </row>
        <row r="177">
          <cell r="Y177" t="b">
            <v>0</v>
          </cell>
          <cell r="Z177" t="b">
            <v>0</v>
          </cell>
          <cell r="AA177" t="b">
            <v>0</v>
          </cell>
          <cell r="AB177" t="b">
            <v>0</v>
          </cell>
          <cell r="AC177" t="b">
            <v>0</v>
          </cell>
        </row>
        <row r="178">
          <cell r="Y178" t="b">
            <v>0</v>
          </cell>
          <cell r="Z178" t="b">
            <v>0</v>
          </cell>
          <cell r="AA178" t="b">
            <v>0</v>
          </cell>
          <cell r="AB178" t="b">
            <v>0</v>
          </cell>
          <cell r="AC178" t="b">
            <v>0</v>
          </cell>
        </row>
        <row r="179">
          <cell r="Y179" t="b">
            <v>0</v>
          </cell>
          <cell r="Z179" t="b">
            <v>0</v>
          </cell>
          <cell r="AA179" t="b">
            <v>0</v>
          </cell>
          <cell r="AB179" t="b">
            <v>0</v>
          </cell>
          <cell r="AC179" t="b">
            <v>0</v>
          </cell>
        </row>
        <row r="180">
          <cell r="Y180" t="b">
            <v>0</v>
          </cell>
          <cell r="Z180" t="b">
            <v>0</v>
          </cell>
          <cell r="AA180" t="b">
            <v>0</v>
          </cell>
          <cell r="AB180" t="b">
            <v>0</v>
          </cell>
          <cell r="AC180" t="b">
            <v>0</v>
          </cell>
        </row>
        <row r="181">
          <cell r="Y181" t="b">
            <v>0</v>
          </cell>
          <cell r="Z181" t="b">
            <v>0</v>
          </cell>
          <cell r="AA181" t="b">
            <v>0</v>
          </cell>
          <cell r="AB181" t="b">
            <v>0</v>
          </cell>
          <cell r="AC181" t="b">
            <v>0</v>
          </cell>
        </row>
        <row r="182">
          <cell r="Y182" t="b">
            <v>0</v>
          </cell>
          <cell r="Z182" t="b">
            <v>0</v>
          </cell>
          <cell r="AA182" t="b">
            <v>0</v>
          </cell>
          <cell r="AB182" t="b">
            <v>0</v>
          </cell>
          <cell r="AC182" t="b">
            <v>0</v>
          </cell>
        </row>
        <row r="183">
          <cell r="Y183" t="b">
            <v>0</v>
          </cell>
          <cell r="Z183" t="b">
            <v>0</v>
          </cell>
          <cell r="AA183" t="b">
            <v>0</v>
          </cell>
          <cell r="AB183" t="b">
            <v>0</v>
          </cell>
          <cell r="AC183" t="b">
            <v>0</v>
          </cell>
        </row>
        <row r="184">
          <cell r="Y184" t="b">
            <v>0</v>
          </cell>
          <cell r="Z184" t="b">
            <v>0</v>
          </cell>
          <cell r="AA184" t="b">
            <v>0</v>
          </cell>
          <cell r="AB184" t="b">
            <v>0</v>
          </cell>
          <cell r="AC184" t="b">
            <v>0</v>
          </cell>
        </row>
        <row r="185">
          <cell r="Y185" t="b">
            <v>0</v>
          </cell>
          <cell r="Z185" t="b">
            <v>0</v>
          </cell>
          <cell r="AA185" t="b">
            <v>0</v>
          </cell>
          <cell r="AB185" t="b">
            <v>0</v>
          </cell>
          <cell r="AC185" t="b">
            <v>0</v>
          </cell>
        </row>
        <row r="186">
          <cell r="Y186" t="b">
            <v>0</v>
          </cell>
          <cell r="Z186" t="b">
            <v>0</v>
          </cell>
          <cell r="AA186" t="b">
            <v>0</v>
          </cell>
          <cell r="AB186" t="b">
            <v>0</v>
          </cell>
          <cell r="AC186" t="b">
            <v>0</v>
          </cell>
        </row>
        <row r="187">
          <cell r="Y187" t="b">
            <v>0</v>
          </cell>
          <cell r="Z187" t="b">
            <v>0</v>
          </cell>
          <cell r="AA187" t="b">
            <v>0</v>
          </cell>
          <cell r="AB187" t="b">
            <v>0</v>
          </cell>
          <cell r="AC187" t="b">
            <v>0</v>
          </cell>
        </row>
        <row r="188">
          <cell r="Y188" t="b">
            <v>0</v>
          </cell>
          <cell r="Z188" t="b">
            <v>0</v>
          </cell>
          <cell r="AA188" t="b">
            <v>0</v>
          </cell>
          <cell r="AB188" t="b">
            <v>0</v>
          </cell>
          <cell r="AC188" t="b">
            <v>0</v>
          </cell>
        </row>
        <row r="189">
          <cell r="Y189" t="b">
            <v>0</v>
          </cell>
          <cell r="Z189" t="b">
            <v>0</v>
          </cell>
          <cell r="AA189" t="b">
            <v>0</v>
          </cell>
          <cell r="AB189" t="b">
            <v>0</v>
          </cell>
          <cell r="AC189" t="b">
            <v>0</v>
          </cell>
        </row>
        <row r="190">
          <cell r="Y190" t="b">
            <v>0</v>
          </cell>
          <cell r="Z190" t="b">
            <v>0</v>
          </cell>
          <cell r="AA190" t="b">
            <v>0</v>
          </cell>
          <cell r="AB190" t="b">
            <v>0</v>
          </cell>
          <cell r="AC190" t="b">
            <v>0</v>
          </cell>
        </row>
        <row r="191">
          <cell r="Y191" t="b">
            <v>0</v>
          </cell>
          <cell r="Z191" t="b">
            <v>0</v>
          </cell>
          <cell r="AA191" t="b">
            <v>0</v>
          </cell>
          <cell r="AB191" t="b">
            <v>0</v>
          </cell>
          <cell r="AC191" t="b">
            <v>0</v>
          </cell>
        </row>
        <row r="192">
          <cell r="Y192" t="b">
            <v>0</v>
          </cell>
          <cell r="Z192" t="b">
            <v>0</v>
          </cell>
          <cell r="AA192" t="b">
            <v>0</v>
          </cell>
          <cell r="AB192" t="b">
            <v>0</v>
          </cell>
          <cell r="AC192" t="b">
            <v>0</v>
          </cell>
        </row>
        <row r="193">
          <cell r="Y193" t="b">
            <v>0</v>
          </cell>
          <cell r="Z193" t="b">
            <v>0</v>
          </cell>
          <cell r="AA193" t="b">
            <v>0</v>
          </cell>
          <cell r="AB193" t="b">
            <v>0</v>
          </cell>
          <cell r="AC193" t="b">
            <v>0</v>
          </cell>
        </row>
        <row r="194">
          <cell r="Y194" t="b">
            <v>0</v>
          </cell>
          <cell r="Z194" t="b">
            <v>0</v>
          </cell>
          <cell r="AA194" t="b">
            <v>0</v>
          </cell>
          <cell r="AB194" t="b">
            <v>0</v>
          </cell>
          <cell r="AC194" t="b">
            <v>0</v>
          </cell>
        </row>
        <row r="195">
          <cell r="Y195" t="b">
            <v>0</v>
          </cell>
          <cell r="Z195" t="b">
            <v>0</v>
          </cell>
          <cell r="AA195" t="b">
            <v>0</v>
          </cell>
          <cell r="AB195" t="b">
            <v>0</v>
          </cell>
          <cell r="AC195" t="b">
            <v>0</v>
          </cell>
        </row>
        <row r="196">
          <cell r="Y196" t="b">
            <v>0</v>
          </cell>
          <cell r="Z196" t="b">
            <v>0</v>
          </cell>
          <cell r="AA196" t="b">
            <v>0</v>
          </cell>
          <cell r="AB196" t="b">
            <v>0</v>
          </cell>
          <cell r="AC196" t="b">
            <v>0</v>
          </cell>
        </row>
        <row r="197">
          <cell r="Y197" t="b">
            <v>0</v>
          </cell>
          <cell r="Z197" t="b">
            <v>0</v>
          </cell>
          <cell r="AA197" t="b">
            <v>0</v>
          </cell>
          <cell r="AB197" t="b">
            <v>0</v>
          </cell>
          <cell r="AC197" t="b">
            <v>0</v>
          </cell>
        </row>
        <row r="198">
          <cell r="Y198" t="b">
            <v>0</v>
          </cell>
          <cell r="Z198" t="b">
            <v>0</v>
          </cell>
          <cell r="AA198" t="b">
            <v>0</v>
          </cell>
          <cell r="AB198" t="b">
            <v>0</v>
          </cell>
          <cell r="AC198" t="b">
            <v>0</v>
          </cell>
        </row>
        <row r="199">
          <cell r="Y199" t="b">
            <v>0</v>
          </cell>
          <cell r="Z199" t="b">
            <v>0</v>
          </cell>
          <cell r="AA199" t="b">
            <v>0</v>
          </cell>
          <cell r="AB199" t="b">
            <v>0</v>
          </cell>
          <cell r="AC199" t="b">
            <v>0</v>
          </cell>
        </row>
        <row r="200">
          <cell r="Y200" t="b">
            <v>0</v>
          </cell>
          <cell r="Z200" t="b">
            <v>0</v>
          </cell>
          <cell r="AA200" t="b">
            <v>0</v>
          </cell>
          <cell r="AB200" t="b">
            <v>0</v>
          </cell>
          <cell r="AC200" t="b">
            <v>0</v>
          </cell>
        </row>
        <row r="201">
          <cell r="Y201" t="b">
            <v>0</v>
          </cell>
          <cell r="Z201" t="b">
            <v>0</v>
          </cell>
          <cell r="AA201" t="b">
            <v>0</v>
          </cell>
          <cell r="AB201" t="b">
            <v>0</v>
          </cell>
          <cell r="AC201" t="b">
            <v>0</v>
          </cell>
        </row>
        <row r="202">
          <cell r="Y202" t="b">
            <v>0</v>
          </cell>
          <cell r="Z202" t="b">
            <v>0</v>
          </cell>
          <cell r="AA202" t="b">
            <v>0</v>
          </cell>
          <cell r="AB202" t="b">
            <v>0</v>
          </cell>
          <cell r="AC202" t="b">
            <v>0</v>
          </cell>
        </row>
        <row r="203">
          <cell r="Y203" t="b">
            <v>0</v>
          </cell>
          <cell r="Z203" t="b">
            <v>0</v>
          </cell>
          <cell r="AA203" t="b">
            <v>0</v>
          </cell>
          <cell r="AB203" t="b">
            <v>0</v>
          </cell>
          <cell r="AC203" t="b">
            <v>0</v>
          </cell>
        </row>
        <row r="204">
          <cell r="Y204" t="b">
            <v>0</v>
          </cell>
          <cell r="Z204" t="b">
            <v>0</v>
          </cell>
          <cell r="AA204" t="b">
            <v>0</v>
          </cell>
          <cell r="AB204" t="b">
            <v>0</v>
          </cell>
          <cell r="AC204" t="b">
            <v>0</v>
          </cell>
        </row>
        <row r="205">
          <cell r="Y205" t="b">
            <v>0</v>
          </cell>
          <cell r="Z205" t="b">
            <v>0</v>
          </cell>
          <cell r="AA205" t="b">
            <v>0</v>
          </cell>
          <cell r="AB205" t="b">
            <v>0</v>
          </cell>
          <cell r="AC205" t="b">
            <v>0</v>
          </cell>
        </row>
        <row r="206">
          <cell r="Y206" t="b">
            <v>0</v>
          </cell>
          <cell r="Z206" t="b">
            <v>0</v>
          </cell>
          <cell r="AA206" t="b">
            <v>0</v>
          </cell>
          <cell r="AB206" t="b">
            <v>0</v>
          </cell>
          <cell r="AC206" t="b">
            <v>0</v>
          </cell>
        </row>
        <row r="207">
          <cell r="Y207" t="b">
            <v>0</v>
          </cell>
          <cell r="Z207" t="b">
            <v>0</v>
          </cell>
          <cell r="AA207" t="b">
            <v>0</v>
          </cell>
          <cell r="AB207" t="b">
            <v>0</v>
          </cell>
          <cell r="AC207" t="b">
            <v>0</v>
          </cell>
        </row>
        <row r="208">
          <cell r="Y208" t="b">
            <v>0</v>
          </cell>
          <cell r="Z208" t="b">
            <v>0</v>
          </cell>
          <cell r="AA208" t="b">
            <v>0</v>
          </cell>
          <cell r="AB208" t="b">
            <v>0</v>
          </cell>
          <cell r="AC208" t="b">
            <v>0</v>
          </cell>
        </row>
        <row r="209">
          <cell r="Y209" t="b">
            <v>0</v>
          </cell>
          <cell r="Z209" t="b">
            <v>0</v>
          </cell>
          <cell r="AA209" t="b">
            <v>0</v>
          </cell>
          <cell r="AB209" t="b">
            <v>0</v>
          </cell>
          <cell r="AC209" t="b">
            <v>0</v>
          </cell>
        </row>
        <row r="210">
          <cell r="Y210" t="b">
            <v>0</v>
          </cell>
          <cell r="Z210" t="b">
            <v>0</v>
          </cell>
          <cell r="AA210" t="b">
            <v>0</v>
          </cell>
          <cell r="AB210" t="b">
            <v>0</v>
          </cell>
          <cell r="AC210" t="b">
            <v>0</v>
          </cell>
        </row>
        <row r="211">
          <cell r="Y211" t="b">
            <v>0</v>
          </cell>
          <cell r="Z211" t="b">
            <v>0</v>
          </cell>
          <cell r="AA211" t="b">
            <v>0</v>
          </cell>
          <cell r="AB211" t="b">
            <v>0</v>
          </cell>
          <cell r="AC211" t="b">
            <v>0</v>
          </cell>
        </row>
        <row r="212">
          <cell r="Y212" t="b">
            <v>0</v>
          </cell>
          <cell r="Z212" t="b">
            <v>0</v>
          </cell>
          <cell r="AA212" t="b">
            <v>0</v>
          </cell>
          <cell r="AB212" t="b">
            <v>0</v>
          </cell>
          <cell r="AC212" t="b">
            <v>0</v>
          </cell>
        </row>
        <row r="213">
          <cell r="Y213" t="b">
            <v>0</v>
          </cell>
          <cell r="Z213" t="b">
            <v>0</v>
          </cell>
          <cell r="AA213" t="b">
            <v>0</v>
          </cell>
          <cell r="AB213" t="b">
            <v>0</v>
          </cell>
          <cell r="AC213" t="b">
            <v>0</v>
          </cell>
        </row>
        <row r="214">
          <cell r="Y214" t="b">
            <v>0</v>
          </cell>
          <cell r="Z214" t="b">
            <v>0</v>
          </cell>
          <cell r="AA214" t="b">
            <v>0</v>
          </cell>
          <cell r="AB214" t="b">
            <v>0</v>
          </cell>
          <cell r="AC214" t="b">
            <v>0</v>
          </cell>
        </row>
        <row r="215">
          <cell r="Y215" t="b">
            <v>0</v>
          </cell>
          <cell r="Z215" t="b">
            <v>0</v>
          </cell>
          <cell r="AA215" t="b">
            <v>0</v>
          </cell>
          <cell r="AB215" t="b">
            <v>0</v>
          </cell>
          <cell r="AC215" t="b">
            <v>0</v>
          </cell>
        </row>
        <row r="216">
          <cell r="Y216" t="b">
            <v>0</v>
          </cell>
          <cell r="Z216" t="b">
            <v>0</v>
          </cell>
          <cell r="AA216" t="b">
            <v>0</v>
          </cell>
          <cell r="AB216" t="b">
            <v>0</v>
          </cell>
          <cell r="AC216" t="b">
            <v>0</v>
          </cell>
        </row>
        <row r="217">
          <cell r="Y217" t="b">
            <v>0</v>
          </cell>
          <cell r="Z217" t="b">
            <v>0</v>
          </cell>
          <cell r="AA217" t="b">
            <v>0</v>
          </cell>
          <cell r="AB217" t="b">
            <v>0</v>
          </cell>
          <cell r="AC217" t="b">
            <v>0</v>
          </cell>
        </row>
        <row r="218">
          <cell r="Y218" t="b">
            <v>0</v>
          </cell>
          <cell r="Z218" t="b">
            <v>0</v>
          </cell>
          <cell r="AA218" t="b">
            <v>0</v>
          </cell>
          <cell r="AB218" t="b">
            <v>0</v>
          </cell>
          <cell r="AC218" t="b">
            <v>0</v>
          </cell>
        </row>
        <row r="219">
          <cell r="Y219" t="b">
            <v>0</v>
          </cell>
          <cell r="Z219" t="b">
            <v>0</v>
          </cell>
          <cell r="AA219" t="b">
            <v>0</v>
          </cell>
          <cell r="AB219" t="b">
            <v>0</v>
          </cell>
          <cell r="AC219" t="b">
            <v>0</v>
          </cell>
        </row>
        <row r="220">
          <cell r="Y220" t="b">
            <v>0</v>
          </cell>
          <cell r="Z220" t="b">
            <v>0</v>
          </cell>
          <cell r="AA220" t="b">
            <v>0</v>
          </cell>
          <cell r="AB220" t="b">
            <v>0</v>
          </cell>
          <cell r="AC220" t="b">
            <v>0</v>
          </cell>
        </row>
        <row r="221">
          <cell r="Y221" t="b">
            <v>0</v>
          </cell>
          <cell r="Z221" t="b">
            <v>0</v>
          </cell>
          <cell r="AA221" t="b">
            <v>0</v>
          </cell>
          <cell r="AB221" t="b">
            <v>0</v>
          </cell>
          <cell r="AC221" t="b">
            <v>0</v>
          </cell>
        </row>
        <row r="222">
          <cell r="Y222" t="b">
            <v>0</v>
          </cell>
          <cell r="Z222" t="b">
            <v>0</v>
          </cell>
          <cell r="AA222" t="b">
            <v>0</v>
          </cell>
          <cell r="AB222" t="b">
            <v>0</v>
          </cell>
          <cell r="AC222" t="b">
            <v>0</v>
          </cell>
        </row>
        <row r="223">
          <cell r="Y223" t="b">
            <v>0</v>
          </cell>
          <cell r="Z223" t="b">
            <v>0</v>
          </cell>
          <cell r="AA223" t="b">
            <v>0</v>
          </cell>
          <cell r="AB223" t="b">
            <v>0</v>
          </cell>
          <cell r="AC223" t="b">
            <v>0</v>
          </cell>
        </row>
        <row r="224">
          <cell r="Y224" t="b">
            <v>0</v>
          </cell>
          <cell r="Z224" t="b">
            <v>0</v>
          </cell>
          <cell r="AA224" t="b">
            <v>0</v>
          </cell>
          <cell r="AB224" t="b">
            <v>0</v>
          </cell>
          <cell r="AC224" t="b">
            <v>0</v>
          </cell>
        </row>
        <row r="225">
          <cell r="Y225" t="b">
            <v>0</v>
          </cell>
          <cell r="Z225" t="b">
            <v>0</v>
          </cell>
          <cell r="AA225" t="b">
            <v>0</v>
          </cell>
          <cell r="AB225" t="b">
            <v>0</v>
          </cell>
          <cell r="AC225" t="b">
            <v>0</v>
          </cell>
        </row>
        <row r="226">
          <cell r="Y226" t="b">
            <v>0</v>
          </cell>
          <cell r="Z226" t="b">
            <v>0</v>
          </cell>
          <cell r="AA226" t="b">
            <v>0</v>
          </cell>
          <cell r="AB226" t="b">
            <v>0</v>
          </cell>
          <cell r="AC226" t="b">
            <v>0</v>
          </cell>
        </row>
        <row r="227">
          <cell r="Y227" t="b">
            <v>0</v>
          </cell>
          <cell r="Z227" t="b">
            <v>0</v>
          </cell>
          <cell r="AA227" t="b">
            <v>0</v>
          </cell>
          <cell r="AB227" t="b">
            <v>0</v>
          </cell>
          <cell r="AC227" t="b">
            <v>0</v>
          </cell>
        </row>
        <row r="228">
          <cell r="Y228" t="b">
            <v>0</v>
          </cell>
          <cell r="Z228" t="b">
            <v>0</v>
          </cell>
          <cell r="AA228" t="b">
            <v>0</v>
          </cell>
          <cell r="AB228" t="b">
            <v>0</v>
          </cell>
          <cell r="AC228" t="b">
            <v>0</v>
          </cell>
        </row>
        <row r="229">
          <cell r="Y229" t="b">
            <v>0</v>
          </cell>
          <cell r="Z229" t="b">
            <v>0</v>
          </cell>
          <cell r="AA229" t="b">
            <v>0</v>
          </cell>
          <cell r="AB229" t="b">
            <v>0</v>
          </cell>
          <cell r="AC229" t="b">
            <v>0</v>
          </cell>
        </row>
        <row r="230">
          <cell r="Y230" t="b">
            <v>0</v>
          </cell>
          <cell r="Z230" t="b">
            <v>0</v>
          </cell>
          <cell r="AA230" t="b">
            <v>0</v>
          </cell>
          <cell r="AB230" t="b">
            <v>0</v>
          </cell>
          <cell r="AC230" t="b">
            <v>0</v>
          </cell>
        </row>
        <row r="231">
          <cell r="Y231" t="b">
            <v>0</v>
          </cell>
          <cell r="Z231" t="b">
            <v>0</v>
          </cell>
          <cell r="AA231" t="b">
            <v>0</v>
          </cell>
          <cell r="AB231" t="b">
            <v>0</v>
          </cell>
          <cell r="AC231" t="b">
            <v>0</v>
          </cell>
        </row>
        <row r="232">
          <cell r="Y232" t="b">
            <v>0</v>
          </cell>
          <cell r="Z232" t="b">
            <v>0</v>
          </cell>
          <cell r="AA232" t="b">
            <v>0</v>
          </cell>
          <cell r="AB232" t="b">
            <v>0</v>
          </cell>
          <cell r="AC232" t="b">
            <v>0</v>
          </cell>
        </row>
        <row r="233">
          <cell r="Y233" t="b">
            <v>0</v>
          </cell>
          <cell r="Z233" t="b">
            <v>0</v>
          </cell>
          <cell r="AA233" t="b">
            <v>0</v>
          </cell>
          <cell r="AB233" t="b">
            <v>0</v>
          </cell>
          <cell r="AC233" t="b">
            <v>0</v>
          </cell>
        </row>
        <row r="234">
          <cell r="Y234" t="b">
            <v>0</v>
          </cell>
          <cell r="Z234" t="b">
            <v>0</v>
          </cell>
          <cell r="AA234" t="b">
            <v>0</v>
          </cell>
          <cell r="AB234" t="b">
            <v>0</v>
          </cell>
          <cell r="AC234" t="b">
            <v>0</v>
          </cell>
        </row>
        <row r="235">
          <cell r="Y235" t="b">
            <v>0</v>
          </cell>
          <cell r="Z235" t="b">
            <v>0</v>
          </cell>
          <cell r="AA235" t="b">
            <v>0</v>
          </cell>
          <cell r="AB235" t="b">
            <v>0</v>
          </cell>
          <cell r="AC235" t="b">
            <v>0</v>
          </cell>
        </row>
        <row r="236">
          <cell r="Y236" t="b">
            <v>0</v>
          </cell>
          <cell r="Z236" t="b">
            <v>0</v>
          </cell>
          <cell r="AA236" t="b">
            <v>0</v>
          </cell>
          <cell r="AB236" t="b">
            <v>0</v>
          </cell>
          <cell r="AC236" t="b">
            <v>0</v>
          </cell>
        </row>
        <row r="237">
          <cell r="Y237" t="b">
            <v>0</v>
          </cell>
          <cell r="Z237" t="b">
            <v>0</v>
          </cell>
          <cell r="AA237" t="b">
            <v>0</v>
          </cell>
          <cell r="AB237" t="b">
            <v>0</v>
          </cell>
          <cell r="AC237" t="b">
            <v>0</v>
          </cell>
        </row>
        <row r="238">
          <cell r="Y238" t="b">
            <v>0</v>
          </cell>
          <cell r="Z238" t="b">
            <v>0</v>
          </cell>
          <cell r="AA238" t="b">
            <v>0</v>
          </cell>
          <cell r="AB238" t="b">
            <v>0</v>
          </cell>
          <cell r="AC238" t="b">
            <v>0</v>
          </cell>
        </row>
        <row r="239">
          <cell r="Y239" t="b">
            <v>0</v>
          </cell>
          <cell r="Z239" t="b">
            <v>0</v>
          </cell>
          <cell r="AA239" t="b">
            <v>0</v>
          </cell>
          <cell r="AB239" t="b">
            <v>0</v>
          </cell>
          <cell r="AC239" t="b">
            <v>0</v>
          </cell>
        </row>
        <row r="240">
          <cell r="Y240" t="b">
            <v>0</v>
          </cell>
          <cell r="Z240" t="b">
            <v>0</v>
          </cell>
          <cell r="AA240" t="b">
            <v>0</v>
          </cell>
          <cell r="AB240" t="b">
            <v>0</v>
          </cell>
          <cell r="AC240" t="b">
            <v>0</v>
          </cell>
        </row>
        <row r="241">
          <cell r="Y241" t="b">
            <v>0</v>
          </cell>
          <cell r="Z241" t="b">
            <v>0</v>
          </cell>
          <cell r="AA241" t="b">
            <v>0</v>
          </cell>
          <cell r="AB241" t="b">
            <v>0</v>
          </cell>
          <cell r="AC241" t="b">
            <v>0</v>
          </cell>
        </row>
        <row r="242">
          <cell r="Y242" t="b">
            <v>0</v>
          </cell>
          <cell r="Z242" t="b">
            <v>0</v>
          </cell>
          <cell r="AA242" t="b">
            <v>0</v>
          </cell>
          <cell r="AB242" t="b">
            <v>0</v>
          </cell>
          <cell r="AC242" t="b">
            <v>0</v>
          </cell>
        </row>
        <row r="243">
          <cell r="Y243" t="b">
            <v>0</v>
          </cell>
          <cell r="Z243" t="b">
            <v>0</v>
          </cell>
          <cell r="AA243" t="b">
            <v>0</v>
          </cell>
          <cell r="AB243" t="b">
            <v>0</v>
          </cell>
          <cell r="AC243" t="b">
            <v>0</v>
          </cell>
        </row>
        <row r="244">
          <cell r="Y244" t="b">
            <v>0</v>
          </cell>
          <cell r="Z244" t="b">
            <v>0</v>
          </cell>
          <cell r="AA244" t="b">
            <v>0</v>
          </cell>
          <cell r="AB244" t="b">
            <v>0</v>
          </cell>
          <cell r="AC244" t="b">
            <v>0</v>
          </cell>
        </row>
        <row r="245">
          <cell r="Y245" t="b">
            <v>0</v>
          </cell>
          <cell r="Z245" t="b">
            <v>0</v>
          </cell>
          <cell r="AA245" t="b">
            <v>0</v>
          </cell>
          <cell r="AB245" t="b">
            <v>0</v>
          </cell>
          <cell r="AC245" t="b">
            <v>0</v>
          </cell>
        </row>
        <row r="246">
          <cell r="Y246" t="b">
            <v>0</v>
          </cell>
          <cell r="Z246" t="b">
            <v>0</v>
          </cell>
          <cell r="AA246" t="b">
            <v>0</v>
          </cell>
          <cell r="AB246" t="b">
            <v>0</v>
          </cell>
          <cell r="AC246" t="b">
            <v>0</v>
          </cell>
        </row>
        <row r="247">
          <cell r="Y247" t="b">
            <v>0</v>
          </cell>
          <cell r="Z247" t="b">
            <v>0</v>
          </cell>
          <cell r="AA247" t="b">
            <v>0</v>
          </cell>
          <cell r="AB247" t="b">
            <v>0</v>
          </cell>
          <cell r="AC247" t="b">
            <v>0</v>
          </cell>
        </row>
        <row r="248">
          <cell r="Y248" t="b">
            <v>0</v>
          </cell>
          <cell r="Z248" t="b">
            <v>0</v>
          </cell>
          <cell r="AA248" t="b">
            <v>0</v>
          </cell>
          <cell r="AB248" t="b">
            <v>0</v>
          </cell>
          <cell r="AC248" t="b">
            <v>0</v>
          </cell>
        </row>
        <row r="249">
          <cell r="Y249" t="b">
            <v>0</v>
          </cell>
          <cell r="Z249" t="b">
            <v>0</v>
          </cell>
          <cell r="AA249" t="b">
            <v>0</v>
          </cell>
          <cell r="AB249" t="b">
            <v>0</v>
          </cell>
          <cell r="AC249" t="b">
            <v>0</v>
          </cell>
        </row>
        <row r="250">
          <cell r="Y250" t="b">
            <v>0</v>
          </cell>
          <cell r="Z250" t="b">
            <v>0</v>
          </cell>
          <cell r="AA250" t="b">
            <v>0</v>
          </cell>
          <cell r="AB250" t="b">
            <v>0</v>
          </cell>
          <cell r="AC250" t="b">
            <v>0</v>
          </cell>
        </row>
        <row r="251">
          <cell r="Y251" t="b">
            <v>0</v>
          </cell>
          <cell r="Z251" t="b">
            <v>0</v>
          </cell>
          <cell r="AA251" t="b">
            <v>0</v>
          </cell>
          <cell r="AB251" t="b">
            <v>0</v>
          </cell>
          <cell r="AC251" t="b">
            <v>0</v>
          </cell>
        </row>
        <row r="252">
          <cell r="Y252" t="b">
            <v>0</v>
          </cell>
          <cell r="Z252" t="b">
            <v>0</v>
          </cell>
          <cell r="AA252" t="b">
            <v>0</v>
          </cell>
          <cell r="AB252" t="b">
            <v>0</v>
          </cell>
          <cell r="AC252" t="b">
            <v>0</v>
          </cell>
        </row>
        <row r="253">
          <cell r="Y253" t="b">
            <v>0</v>
          </cell>
          <cell r="Z253" t="b">
            <v>0</v>
          </cell>
          <cell r="AA253" t="b">
            <v>0</v>
          </cell>
          <cell r="AB253" t="b">
            <v>0</v>
          </cell>
          <cell r="AC253" t="b">
            <v>0</v>
          </cell>
        </row>
        <row r="254">
          <cell r="Y254" t="b">
            <v>0</v>
          </cell>
          <cell r="Z254" t="b">
            <v>0</v>
          </cell>
          <cell r="AA254" t="b">
            <v>0</v>
          </cell>
          <cell r="AB254" t="b">
            <v>0</v>
          </cell>
          <cell r="AC254" t="b">
            <v>0</v>
          </cell>
        </row>
        <row r="255">
          <cell r="Y255" t="b">
            <v>0</v>
          </cell>
          <cell r="Z255" t="b">
            <v>0</v>
          </cell>
          <cell r="AA255" t="b">
            <v>0</v>
          </cell>
          <cell r="AB255" t="b">
            <v>0</v>
          </cell>
          <cell r="AC255" t="b">
            <v>0</v>
          </cell>
        </row>
        <row r="256">
          <cell r="Y256" t="b">
            <v>0</v>
          </cell>
          <cell r="Z256" t="b">
            <v>0</v>
          </cell>
          <cell r="AA256" t="b">
            <v>0</v>
          </cell>
          <cell r="AB256" t="b">
            <v>0</v>
          </cell>
          <cell r="AC256" t="b">
            <v>0</v>
          </cell>
        </row>
        <row r="257">
          <cell r="Y257" t="b">
            <v>0</v>
          </cell>
          <cell r="Z257" t="b">
            <v>0</v>
          </cell>
          <cell r="AA257" t="b">
            <v>0</v>
          </cell>
          <cell r="AB257" t="b">
            <v>0</v>
          </cell>
          <cell r="AC257" t="b">
            <v>0</v>
          </cell>
        </row>
        <row r="258">
          <cell r="Y258" t="b">
            <v>0</v>
          </cell>
          <cell r="Z258" t="b">
            <v>0</v>
          </cell>
          <cell r="AA258" t="b">
            <v>0</v>
          </cell>
          <cell r="AB258" t="b">
            <v>0</v>
          </cell>
          <cell r="AC258" t="b">
            <v>0</v>
          </cell>
        </row>
        <row r="259">
          <cell r="Y259" t="b">
            <v>0</v>
          </cell>
          <cell r="Z259" t="b">
            <v>0</v>
          </cell>
          <cell r="AA259" t="b">
            <v>0</v>
          </cell>
          <cell r="AB259" t="b">
            <v>0</v>
          </cell>
          <cell r="AC259" t="b">
            <v>0</v>
          </cell>
        </row>
        <row r="260">
          <cell r="Y260" t="b">
            <v>0</v>
          </cell>
          <cell r="Z260" t="b">
            <v>0</v>
          </cell>
          <cell r="AA260" t="b">
            <v>0</v>
          </cell>
          <cell r="AB260" t="b">
            <v>0</v>
          </cell>
          <cell r="AC260" t="b">
            <v>0</v>
          </cell>
        </row>
        <row r="261">
          <cell r="Y261" t="b">
            <v>0</v>
          </cell>
          <cell r="Z261" t="b">
            <v>0</v>
          </cell>
          <cell r="AA261" t="b">
            <v>0</v>
          </cell>
          <cell r="AB261" t="b">
            <v>0</v>
          </cell>
          <cell r="AC261" t="b">
            <v>0</v>
          </cell>
        </row>
        <row r="262">
          <cell r="Y262" t="b">
            <v>0</v>
          </cell>
          <cell r="Z262" t="b">
            <v>0</v>
          </cell>
          <cell r="AA262" t="b">
            <v>0</v>
          </cell>
          <cell r="AB262" t="b">
            <v>0</v>
          </cell>
          <cell r="AC262" t="b">
            <v>0</v>
          </cell>
        </row>
        <row r="263">
          <cell r="Y263" t="b">
            <v>0</v>
          </cell>
          <cell r="Z263" t="b">
            <v>0</v>
          </cell>
          <cell r="AA263" t="b">
            <v>0</v>
          </cell>
          <cell r="AB263" t="b">
            <v>0</v>
          </cell>
          <cell r="AC263" t="b">
            <v>0</v>
          </cell>
        </row>
        <row r="264">
          <cell r="Y264" t="b">
            <v>0</v>
          </cell>
          <cell r="Z264" t="b">
            <v>0</v>
          </cell>
          <cell r="AA264" t="b">
            <v>0</v>
          </cell>
          <cell r="AB264" t="b">
            <v>0</v>
          </cell>
          <cell r="AC264" t="b">
            <v>0</v>
          </cell>
        </row>
        <row r="265">
          <cell r="Y265" t="b">
            <v>0</v>
          </cell>
          <cell r="Z265" t="b">
            <v>0</v>
          </cell>
          <cell r="AA265" t="b">
            <v>0</v>
          </cell>
          <cell r="AB265" t="b">
            <v>0</v>
          </cell>
          <cell r="AC265" t="b">
            <v>0</v>
          </cell>
        </row>
        <row r="266">
          <cell r="Y266" t="b">
            <v>0</v>
          </cell>
          <cell r="Z266" t="b">
            <v>0</v>
          </cell>
          <cell r="AA266" t="b">
            <v>0</v>
          </cell>
          <cell r="AB266" t="b">
            <v>0</v>
          </cell>
          <cell r="AC266" t="b">
            <v>0</v>
          </cell>
        </row>
        <row r="267">
          <cell r="Y267" t="b">
            <v>0</v>
          </cell>
          <cell r="Z267" t="b">
            <v>0</v>
          </cell>
          <cell r="AA267" t="b">
            <v>0</v>
          </cell>
          <cell r="AB267" t="b">
            <v>0</v>
          </cell>
          <cell r="AC267" t="b">
            <v>0</v>
          </cell>
        </row>
        <row r="268">
          <cell r="Y268" t="b">
            <v>0</v>
          </cell>
          <cell r="Z268" t="b">
            <v>0</v>
          </cell>
          <cell r="AA268" t="b">
            <v>0</v>
          </cell>
          <cell r="AB268" t="b">
            <v>0</v>
          </cell>
          <cell r="AC268" t="b">
            <v>0</v>
          </cell>
        </row>
        <row r="269">
          <cell r="Y269" t="b">
            <v>0</v>
          </cell>
          <cell r="Z269" t="b">
            <v>0</v>
          </cell>
          <cell r="AA269" t="b">
            <v>0</v>
          </cell>
          <cell r="AB269" t="b">
            <v>0</v>
          </cell>
          <cell r="AC269" t="b">
            <v>0</v>
          </cell>
        </row>
        <row r="270">
          <cell r="Y270" t="b">
            <v>0</v>
          </cell>
          <cell r="Z270" t="b">
            <v>0</v>
          </cell>
          <cell r="AA270" t="b">
            <v>0</v>
          </cell>
          <cell r="AB270" t="b">
            <v>0</v>
          </cell>
          <cell r="AC270" t="b">
            <v>0</v>
          </cell>
        </row>
        <row r="271">
          <cell r="Y271" t="b">
            <v>0</v>
          </cell>
          <cell r="Z271" t="b">
            <v>0</v>
          </cell>
          <cell r="AA271" t="b">
            <v>0</v>
          </cell>
          <cell r="AB271" t="b">
            <v>0</v>
          </cell>
          <cell r="AC271" t="b">
            <v>0</v>
          </cell>
        </row>
        <row r="272">
          <cell r="Y272" t="b">
            <v>0</v>
          </cell>
          <cell r="Z272" t="b">
            <v>0</v>
          </cell>
          <cell r="AA272" t="b">
            <v>0</v>
          </cell>
          <cell r="AB272" t="b">
            <v>0</v>
          </cell>
          <cell r="AC272" t="b">
            <v>0</v>
          </cell>
        </row>
        <row r="273">
          <cell r="Y273" t="b">
            <v>0</v>
          </cell>
          <cell r="Z273" t="b">
            <v>0</v>
          </cell>
          <cell r="AA273" t="b">
            <v>0</v>
          </cell>
          <cell r="AB273" t="b">
            <v>0</v>
          </cell>
          <cell r="AC273" t="b">
            <v>0</v>
          </cell>
        </row>
        <row r="274">
          <cell r="Y274" t="b">
            <v>0</v>
          </cell>
          <cell r="Z274" t="b">
            <v>0</v>
          </cell>
          <cell r="AA274" t="b">
            <v>0</v>
          </cell>
          <cell r="AB274" t="b">
            <v>0</v>
          </cell>
          <cell r="AC274" t="b">
            <v>0</v>
          </cell>
        </row>
        <row r="275">
          <cell r="Y275" t="b">
            <v>0</v>
          </cell>
          <cell r="Z275" t="b">
            <v>0</v>
          </cell>
          <cell r="AA275" t="b">
            <v>0</v>
          </cell>
          <cell r="AB275" t="b">
            <v>0</v>
          </cell>
          <cell r="AC275" t="b">
            <v>0</v>
          </cell>
        </row>
        <row r="276">
          <cell r="Y276" t="b">
            <v>0</v>
          </cell>
          <cell r="Z276" t="b">
            <v>0</v>
          </cell>
          <cell r="AA276" t="b">
            <v>0</v>
          </cell>
          <cell r="AB276" t="b">
            <v>0</v>
          </cell>
          <cell r="AC276" t="b">
            <v>0</v>
          </cell>
        </row>
        <row r="277">
          <cell r="Y277" t="b">
            <v>0</v>
          </cell>
          <cell r="Z277" t="b">
            <v>0</v>
          </cell>
          <cell r="AA277" t="b">
            <v>0</v>
          </cell>
          <cell r="AB277" t="b">
            <v>0</v>
          </cell>
          <cell r="AC277" t="b">
            <v>0</v>
          </cell>
        </row>
        <row r="278">
          <cell r="Y278" t="b">
            <v>0</v>
          </cell>
          <cell r="Z278" t="b">
            <v>0</v>
          </cell>
          <cell r="AA278" t="b">
            <v>0</v>
          </cell>
          <cell r="AB278" t="b">
            <v>0</v>
          </cell>
          <cell r="AC278" t="b">
            <v>0</v>
          </cell>
        </row>
        <row r="279">
          <cell r="Y279" t="b">
            <v>0</v>
          </cell>
          <cell r="Z279" t="b">
            <v>0</v>
          </cell>
          <cell r="AA279" t="b">
            <v>0</v>
          </cell>
          <cell r="AB279" t="b">
            <v>0</v>
          </cell>
          <cell r="AC279" t="b">
            <v>0</v>
          </cell>
        </row>
        <row r="280">
          <cell r="Y280" t="b">
            <v>0</v>
          </cell>
          <cell r="Z280" t="b">
            <v>0</v>
          </cell>
          <cell r="AA280" t="b">
            <v>0</v>
          </cell>
          <cell r="AB280" t="b">
            <v>0</v>
          </cell>
          <cell r="AC280" t="b">
            <v>0</v>
          </cell>
        </row>
        <row r="281">
          <cell r="Y281" t="b">
            <v>0</v>
          </cell>
          <cell r="Z281" t="b">
            <v>0</v>
          </cell>
          <cell r="AA281" t="b">
            <v>0</v>
          </cell>
          <cell r="AB281" t="b">
            <v>0</v>
          </cell>
          <cell r="AC281" t="b">
            <v>0</v>
          </cell>
        </row>
        <row r="282">
          <cell r="Y282" t="b">
            <v>0</v>
          </cell>
          <cell r="Z282" t="b">
            <v>0</v>
          </cell>
          <cell r="AA282" t="b">
            <v>0</v>
          </cell>
          <cell r="AB282" t="b">
            <v>0</v>
          </cell>
          <cell r="AC282" t="b">
            <v>0</v>
          </cell>
        </row>
        <row r="283">
          <cell r="Y283" t="b">
            <v>0</v>
          </cell>
          <cell r="Z283" t="b">
            <v>0</v>
          </cell>
          <cell r="AA283" t="b">
            <v>0</v>
          </cell>
          <cell r="AB283" t="b">
            <v>0</v>
          </cell>
          <cell r="AC283" t="b">
            <v>0</v>
          </cell>
        </row>
        <row r="284">
          <cell r="Y284" t="b">
            <v>0</v>
          </cell>
          <cell r="Z284" t="b">
            <v>0</v>
          </cell>
          <cell r="AA284" t="b">
            <v>0</v>
          </cell>
          <cell r="AB284" t="b">
            <v>0</v>
          </cell>
          <cell r="AC284" t="b">
            <v>0</v>
          </cell>
        </row>
        <row r="285">
          <cell r="Y285" t="b">
            <v>0</v>
          </cell>
          <cell r="Z285" t="b">
            <v>0</v>
          </cell>
          <cell r="AA285" t="b">
            <v>0</v>
          </cell>
          <cell r="AB285" t="b">
            <v>0</v>
          </cell>
          <cell r="AC285" t="b">
            <v>0</v>
          </cell>
        </row>
        <row r="286">
          <cell r="Y286" t="b">
            <v>0</v>
          </cell>
          <cell r="Z286" t="b">
            <v>0</v>
          </cell>
          <cell r="AA286" t="b">
            <v>0</v>
          </cell>
          <cell r="AB286" t="b">
            <v>0</v>
          </cell>
          <cell r="AC286" t="b">
            <v>0</v>
          </cell>
        </row>
        <row r="287">
          <cell r="Y287" t="b">
            <v>0</v>
          </cell>
          <cell r="Z287" t="b">
            <v>0</v>
          </cell>
          <cell r="AA287" t="b">
            <v>0</v>
          </cell>
          <cell r="AB287" t="b">
            <v>0</v>
          </cell>
          <cell r="AC287" t="b">
            <v>0</v>
          </cell>
        </row>
        <row r="288">
          <cell r="Y288" t="b">
            <v>0</v>
          </cell>
          <cell r="Z288" t="b">
            <v>0</v>
          </cell>
          <cell r="AA288" t="b">
            <v>0</v>
          </cell>
          <cell r="AB288" t="b">
            <v>0</v>
          </cell>
          <cell r="AC288" t="b">
            <v>0</v>
          </cell>
        </row>
        <row r="289">
          <cell r="Y289" t="b">
            <v>0</v>
          </cell>
          <cell r="Z289" t="b">
            <v>0</v>
          </cell>
          <cell r="AA289" t="b">
            <v>0</v>
          </cell>
          <cell r="AB289" t="b">
            <v>0</v>
          </cell>
          <cell r="AC289" t="b">
            <v>0</v>
          </cell>
        </row>
        <row r="290">
          <cell r="Y290" t="b">
            <v>0</v>
          </cell>
          <cell r="Z290" t="b">
            <v>0</v>
          </cell>
          <cell r="AA290" t="b">
            <v>0</v>
          </cell>
          <cell r="AB290" t="b">
            <v>0</v>
          </cell>
          <cell r="AC290" t="b">
            <v>0</v>
          </cell>
        </row>
        <row r="291">
          <cell r="Y291" t="b">
            <v>0</v>
          </cell>
          <cell r="Z291" t="b">
            <v>0</v>
          </cell>
          <cell r="AA291" t="b">
            <v>0</v>
          </cell>
          <cell r="AB291" t="b">
            <v>0</v>
          </cell>
          <cell r="AC291" t="b">
            <v>0</v>
          </cell>
        </row>
        <row r="292">
          <cell r="Y292" t="b">
            <v>0</v>
          </cell>
          <cell r="Z292" t="b">
            <v>0</v>
          </cell>
          <cell r="AA292" t="b">
            <v>0</v>
          </cell>
          <cell r="AB292" t="b">
            <v>0</v>
          </cell>
          <cell r="AC292" t="b">
            <v>0</v>
          </cell>
        </row>
        <row r="293">
          <cell r="Y293" t="b">
            <v>0</v>
          </cell>
          <cell r="Z293" t="b">
            <v>0</v>
          </cell>
          <cell r="AA293" t="b">
            <v>0</v>
          </cell>
          <cell r="AB293" t="b">
            <v>0</v>
          </cell>
          <cell r="AC293" t="b">
            <v>0</v>
          </cell>
        </row>
        <row r="294">
          <cell r="Y294" t="b">
            <v>0</v>
          </cell>
          <cell r="Z294" t="b">
            <v>0</v>
          </cell>
          <cell r="AA294" t="b">
            <v>0</v>
          </cell>
          <cell r="AB294" t="b">
            <v>0</v>
          </cell>
          <cell r="AC294" t="b">
            <v>0</v>
          </cell>
        </row>
        <row r="295">
          <cell r="Y295" t="b">
            <v>0</v>
          </cell>
          <cell r="Z295" t="b">
            <v>0</v>
          </cell>
          <cell r="AA295" t="b">
            <v>0</v>
          </cell>
          <cell r="AB295" t="b">
            <v>0</v>
          </cell>
          <cell r="AC295" t="b">
            <v>0</v>
          </cell>
        </row>
        <row r="296">
          <cell r="Y296" t="b">
            <v>0</v>
          </cell>
          <cell r="Z296" t="b">
            <v>0</v>
          </cell>
          <cell r="AA296" t="b">
            <v>0</v>
          </cell>
          <cell r="AB296" t="b">
            <v>0</v>
          </cell>
          <cell r="AC296" t="b">
            <v>0</v>
          </cell>
        </row>
        <row r="297">
          <cell r="Y297" t="b">
            <v>0</v>
          </cell>
          <cell r="Z297" t="b">
            <v>0</v>
          </cell>
          <cell r="AA297" t="b">
            <v>0</v>
          </cell>
          <cell r="AB297" t="b">
            <v>0</v>
          </cell>
          <cell r="AC297" t="b">
            <v>0</v>
          </cell>
        </row>
        <row r="298">
          <cell r="Y298" t="b">
            <v>0</v>
          </cell>
          <cell r="Z298" t="b">
            <v>0</v>
          </cell>
          <cell r="AA298" t="b">
            <v>0</v>
          </cell>
          <cell r="AB298" t="b">
            <v>0</v>
          </cell>
          <cell r="AC298" t="b">
            <v>0</v>
          </cell>
        </row>
        <row r="299">
          <cell r="Y299" t="b">
            <v>0</v>
          </cell>
          <cell r="Z299" t="b">
            <v>0</v>
          </cell>
          <cell r="AA299" t="b">
            <v>0</v>
          </cell>
          <cell r="AB299" t="b">
            <v>0</v>
          </cell>
          <cell r="AC299" t="b">
            <v>0</v>
          </cell>
        </row>
        <row r="300">
          <cell r="Y300" t="b">
            <v>0</v>
          </cell>
          <cell r="Z300" t="b">
            <v>0</v>
          </cell>
          <cell r="AA300" t="b">
            <v>0</v>
          </cell>
          <cell r="AB300" t="b">
            <v>0</v>
          </cell>
          <cell r="AC300" t="b">
            <v>0</v>
          </cell>
        </row>
        <row r="301">
          <cell r="Y301" t="b">
            <v>0</v>
          </cell>
          <cell r="Z301" t="b">
            <v>0</v>
          </cell>
          <cell r="AA301" t="b">
            <v>0</v>
          </cell>
          <cell r="AB301" t="b">
            <v>0</v>
          </cell>
          <cell r="AC301" t="b">
            <v>0</v>
          </cell>
        </row>
        <row r="302">
          <cell r="Y302" t="b">
            <v>0</v>
          </cell>
          <cell r="Z302" t="b">
            <v>0</v>
          </cell>
          <cell r="AA302" t="b">
            <v>0</v>
          </cell>
          <cell r="AB302" t="b">
            <v>0</v>
          </cell>
          <cell r="AC302" t="b">
            <v>0</v>
          </cell>
        </row>
        <row r="303">
          <cell r="Y303" t="b">
            <v>0</v>
          </cell>
          <cell r="Z303" t="b">
            <v>0</v>
          </cell>
          <cell r="AA303" t="b">
            <v>0</v>
          </cell>
          <cell r="AB303" t="b">
            <v>0</v>
          </cell>
          <cell r="AC303" t="b">
            <v>0</v>
          </cell>
        </row>
        <row r="304">
          <cell r="Y304" t="b">
            <v>0</v>
          </cell>
          <cell r="Z304" t="b">
            <v>0</v>
          </cell>
          <cell r="AA304" t="b">
            <v>0</v>
          </cell>
          <cell r="AB304" t="b">
            <v>0</v>
          </cell>
          <cell r="AC304" t="b">
            <v>0</v>
          </cell>
        </row>
        <row r="305">
          <cell r="Y305" t="b">
            <v>0</v>
          </cell>
          <cell r="Z305" t="b">
            <v>0</v>
          </cell>
          <cell r="AA305" t="b">
            <v>0</v>
          </cell>
          <cell r="AB305" t="b">
            <v>0</v>
          </cell>
          <cell r="AC305" t="b">
            <v>0</v>
          </cell>
        </row>
        <row r="306">
          <cell r="Y306" t="b">
            <v>0</v>
          </cell>
          <cell r="Z306" t="b">
            <v>0</v>
          </cell>
          <cell r="AA306" t="b">
            <v>0</v>
          </cell>
          <cell r="AB306" t="b">
            <v>0</v>
          </cell>
          <cell r="AC306" t="b">
            <v>0</v>
          </cell>
        </row>
        <row r="307">
          <cell r="Y307" t="b">
            <v>0</v>
          </cell>
          <cell r="Z307" t="b">
            <v>0</v>
          </cell>
          <cell r="AA307" t="b">
            <v>0</v>
          </cell>
          <cell r="AB307" t="b">
            <v>0</v>
          </cell>
          <cell r="AC307" t="b">
            <v>0</v>
          </cell>
        </row>
        <row r="308">
          <cell r="Y308" t="b">
            <v>0</v>
          </cell>
          <cell r="Z308" t="b">
            <v>0</v>
          </cell>
          <cell r="AA308" t="b">
            <v>0</v>
          </cell>
          <cell r="AB308" t="b">
            <v>0</v>
          </cell>
          <cell r="AC308" t="b">
            <v>0</v>
          </cell>
        </row>
        <row r="309">
          <cell r="Y309" t="b">
            <v>0</v>
          </cell>
          <cell r="Z309" t="b">
            <v>0</v>
          </cell>
          <cell r="AA309" t="b">
            <v>0</v>
          </cell>
          <cell r="AB309" t="b">
            <v>0</v>
          </cell>
          <cell r="AC309" t="b">
            <v>0</v>
          </cell>
        </row>
        <row r="310">
          <cell r="Y310" t="b">
            <v>0</v>
          </cell>
          <cell r="Z310" t="b">
            <v>0</v>
          </cell>
          <cell r="AA310" t="b">
            <v>0</v>
          </cell>
          <cell r="AB310" t="b">
            <v>0</v>
          </cell>
          <cell r="AC310" t="b">
            <v>0</v>
          </cell>
        </row>
        <row r="311">
          <cell r="Y311" t="b">
            <v>0</v>
          </cell>
          <cell r="Z311" t="b">
            <v>0</v>
          </cell>
          <cell r="AA311" t="b">
            <v>0</v>
          </cell>
          <cell r="AB311" t="b">
            <v>0</v>
          </cell>
          <cell r="AC311" t="b">
            <v>0</v>
          </cell>
        </row>
        <row r="312">
          <cell r="Y312" t="b">
            <v>0</v>
          </cell>
          <cell r="Z312" t="b">
            <v>0</v>
          </cell>
          <cell r="AA312" t="b">
            <v>0</v>
          </cell>
          <cell r="AB312" t="b">
            <v>0</v>
          </cell>
          <cell r="AC312" t="b">
            <v>0</v>
          </cell>
        </row>
        <row r="313">
          <cell r="Y313" t="b">
            <v>0</v>
          </cell>
          <cell r="Z313" t="b">
            <v>0</v>
          </cell>
          <cell r="AA313" t="b">
            <v>0</v>
          </cell>
          <cell r="AB313" t="b">
            <v>0</v>
          </cell>
          <cell r="AC313" t="b">
            <v>0</v>
          </cell>
        </row>
        <row r="314">
          <cell r="Y314" t="b">
            <v>0</v>
          </cell>
          <cell r="Z314" t="b">
            <v>0</v>
          </cell>
          <cell r="AA314" t="b">
            <v>0</v>
          </cell>
          <cell r="AB314" t="b">
            <v>0</v>
          </cell>
          <cell r="AC314" t="b">
            <v>0</v>
          </cell>
        </row>
        <row r="315">
          <cell r="Y315" t="b">
            <v>0</v>
          </cell>
          <cell r="Z315" t="b">
            <v>0</v>
          </cell>
          <cell r="AA315" t="b">
            <v>0</v>
          </cell>
          <cell r="AB315" t="b">
            <v>0</v>
          </cell>
          <cell r="AC315" t="b">
            <v>0</v>
          </cell>
        </row>
        <row r="316">
          <cell r="Y316" t="b">
            <v>0</v>
          </cell>
          <cell r="Z316" t="b">
            <v>0</v>
          </cell>
          <cell r="AA316" t="b">
            <v>0</v>
          </cell>
          <cell r="AB316" t="b">
            <v>0</v>
          </cell>
          <cell r="AC316" t="b">
            <v>0</v>
          </cell>
        </row>
        <row r="317">
          <cell r="Y317" t="b">
            <v>0</v>
          </cell>
          <cell r="Z317" t="b">
            <v>0</v>
          </cell>
          <cell r="AA317" t="b">
            <v>0</v>
          </cell>
          <cell r="AB317" t="b">
            <v>0</v>
          </cell>
          <cell r="AC317" t="b">
            <v>0</v>
          </cell>
        </row>
        <row r="318">
          <cell r="Y318" t="b">
            <v>0</v>
          </cell>
          <cell r="Z318" t="b">
            <v>0</v>
          </cell>
          <cell r="AA318" t="b">
            <v>0</v>
          </cell>
          <cell r="AB318" t="b">
            <v>0</v>
          </cell>
          <cell r="AC318" t="b">
            <v>0</v>
          </cell>
        </row>
        <row r="319">
          <cell r="Y319" t="b">
            <v>0</v>
          </cell>
          <cell r="Z319" t="b">
            <v>0</v>
          </cell>
          <cell r="AA319" t="b">
            <v>0</v>
          </cell>
          <cell r="AB319" t="b">
            <v>0</v>
          </cell>
          <cell r="AC319" t="b">
            <v>0</v>
          </cell>
        </row>
        <row r="320">
          <cell r="Y320" t="b">
            <v>0</v>
          </cell>
          <cell r="Z320" t="b">
            <v>0</v>
          </cell>
          <cell r="AA320" t="b">
            <v>0</v>
          </cell>
          <cell r="AB320" t="b">
            <v>0</v>
          </cell>
          <cell r="AC320" t="b">
            <v>0</v>
          </cell>
        </row>
        <row r="321">
          <cell r="Y321" t="b">
            <v>0</v>
          </cell>
          <cell r="Z321" t="b">
            <v>0</v>
          </cell>
          <cell r="AA321" t="b">
            <v>0</v>
          </cell>
          <cell r="AB321" t="b">
            <v>0</v>
          </cell>
          <cell r="AC321" t="b">
            <v>0</v>
          </cell>
        </row>
        <row r="322">
          <cell r="Y322" t="b">
            <v>0</v>
          </cell>
          <cell r="Z322" t="b">
            <v>0</v>
          </cell>
          <cell r="AA322" t="b">
            <v>0</v>
          </cell>
          <cell r="AB322" t="b">
            <v>0</v>
          </cell>
          <cell r="AC322" t="b">
            <v>0</v>
          </cell>
        </row>
        <row r="323">
          <cell r="Y323" t="b">
            <v>0</v>
          </cell>
          <cell r="Z323" t="b">
            <v>0</v>
          </cell>
          <cell r="AA323" t="b">
            <v>0</v>
          </cell>
          <cell r="AB323" t="b">
            <v>0</v>
          </cell>
          <cell r="AC323" t="b">
            <v>0</v>
          </cell>
        </row>
        <row r="324">
          <cell r="Y324" t="b">
            <v>0</v>
          </cell>
          <cell r="Z324" t="b">
            <v>0</v>
          </cell>
          <cell r="AA324" t="b">
            <v>0</v>
          </cell>
          <cell r="AB324" t="b">
            <v>0</v>
          </cell>
          <cell r="AC324" t="b">
            <v>0</v>
          </cell>
        </row>
        <row r="325">
          <cell r="Y325" t="b">
            <v>0</v>
          </cell>
          <cell r="Z325" t="b">
            <v>0</v>
          </cell>
          <cell r="AA325" t="b">
            <v>0</v>
          </cell>
          <cell r="AB325" t="b">
            <v>0</v>
          </cell>
          <cell r="AC325" t="b">
            <v>0</v>
          </cell>
        </row>
        <row r="326">
          <cell r="Y326" t="b">
            <v>0</v>
          </cell>
          <cell r="Z326" t="b">
            <v>0</v>
          </cell>
          <cell r="AA326" t="b">
            <v>0</v>
          </cell>
          <cell r="AB326" t="b">
            <v>0</v>
          </cell>
          <cell r="AC326" t="b">
            <v>0</v>
          </cell>
        </row>
        <row r="327">
          <cell r="Y327" t="b">
            <v>0</v>
          </cell>
          <cell r="Z327" t="b">
            <v>0</v>
          </cell>
          <cell r="AA327" t="b">
            <v>0</v>
          </cell>
          <cell r="AB327" t="b">
            <v>0</v>
          </cell>
          <cell r="AC327" t="b">
            <v>0</v>
          </cell>
        </row>
        <row r="328">
          <cell r="Y328" t="b">
            <v>0</v>
          </cell>
          <cell r="Z328" t="b">
            <v>0</v>
          </cell>
          <cell r="AA328" t="b">
            <v>0</v>
          </cell>
          <cell r="AB328" t="b">
            <v>0</v>
          </cell>
          <cell r="AC328" t="b">
            <v>0</v>
          </cell>
        </row>
        <row r="329">
          <cell r="Y329" t="b">
            <v>0</v>
          </cell>
          <cell r="Z329" t="b">
            <v>0</v>
          </cell>
          <cell r="AA329" t="b">
            <v>0</v>
          </cell>
          <cell r="AB329" t="b">
            <v>0</v>
          </cell>
          <cell r="AC329" t="b">
            <v>0</v>
          </cell>
        </row>
        <row r="330">
          <cell r="Y330" t="b">
            <v>0</v>
          </cell>
          <cell r="Z330" t="b">
            <v>0</v>
          </cell>
          <cell r="AA330" t="b">
            <v>0</v>
          </cell>
          <cell r="AB330" t="b">
            <v>0</v>
          </cell>
          <cell r="AC330" t="b">
            <v>0</v>
          </cell>
        </row>
        <row r="331">
          <cell r="Y331" t="b">
            <v>0</v>
          </cell>
          <cell r="Z331" t="b">
            <v>0</v>
          </cell>
          <cell r="AA331" t="b">
            <v>0</v>
          </cell>
          <cell r="AB331" t="b">
            <v>0</v>
          </cell>
          <cell r="AC331" t="b">
            <v>0</v>
          </cell>
        </row>
        <row r="332">
          <cell r="Y332" t="b">
            <v>0</v>
          </cell>
          <cell r="Z332" t="b">
            <v>0</v>
          </cell>
          <cell r="AA332" t="b">
            <v>0</v>
          </cell>
          <cell r="AB332" t="b">
            <v>0</v>
          </cell>
          <cell r="AC332" t="b">
            <v>0</v>
          </cell>
        </row>
        <row r="333">
          <cell r="Y333" t="b">
            <v>0</v>
          </cell>
          <cell r="Z333" t="b">
            <v>0</v>
          </cell>
          <cell r="AA333" t="b">
            <v>0</v>
          </cell>
          <cell r="AB333" t="b">
            <v>0</v>
          </cell>
          <cell r="AC333" t="b">
            <v>0</v>
          </cell>
        </row>
        <row r="334">
          <cell r="Y334" t="b">
            <v>0</v>
          </cell>
          <cell r="Z334" t="b">
            <v>0</v>
          </cell>
          <cell r="AA334" t="b">
            <v>0</v>
          </cell>
          <cell r="AB334" t="b">
            <v>0</v>
          </cell>
          <cell r="AC334" t="b">
            <v>0</v>
          </cell>
        </row>
        <row r="335">
          <cell r="Y335" t="b">
            <v>0</v>
          </cell>
          <cell r="Z335" t="b">
            <v>0</v>
          </cell>
          <cell r="AA335" t="b">
            <v>0</v>
          </cell>
          <cell r="AB335" t="b">
            <v>0</v>
          </cell>
          <cell r="AC335" t="b">
            <v>0</v>
          </cell>
        </row>
        <row r="336">
          <cell r="Y336" t="b">
            <v>0</v>
          </cell>
          <cell r="Z336" t="b">
            <v>0</v>
          </cell>
          <cell r="AA336" t="b">
            <v>0</v>
          </cell>
          <cell r="AB336" t="b">
            <v>0</v>
          </cell>
          <cell r="AC336" t="b">
            <v>0</v>
          </cell>
        </row>
        <row r="337">
          <cell r="Y337" t="b">
            <v>0</v>
          </cell>
          <cell r="Z337" t="b">
            <v>0</v>
          </cell>
          <cell r="AA337" t="b">
            <v>0</v>
          </cell>
          <cell r="AB337" t="b">
            <v>0</v>
          </cell>
          <cell r="AC337" t="b">
            <v>0</v>
          </cell>
        </row>
        <row r="338">
          <cell r="Y338" t="b">
            <v>0</v>
          </cell>
          <cell r="Z338" t="b">
            <v>0</v>
          </cell>
          <cell r="AA338" t="b">
            <v>0</v>
          </cell>
          <cell r="AB338" t="b">
            <v>0</v>
          </cell>
          <cell r="AC338" t="b">
            <v>0</v>
          </cell>
        </row>
        <row r="339">
          <cell r="Y339" t="b">
            <v>0</v>
          </cell>
          <cell r="Z339" t="b">
            <v>0</v>
          </cell>
          <cell r="AA339" t="b">
            <v>0</v>
          </cell>
          <cell r="AB339" t="b">
            <v>0</v>
          </cell>
          <cell r="AC339" t="b">
            <v>0</v>
          </cell>
        </row>
        <row r="340">
          <cell r="Y340" t="b">
            <v>0</v>
          </cell>
          <cell r="Z340" t="b">
            <v>0</v>
          </cell>
          <cell r="AA340" t="b">
            <v>0</v>
          </cell>
          <cell r="AB340" t="b">
            <v>0</v>
          </cell>
          <cell r="AC340" t="b">
            <v>0</v>
          </cell>
        </row>
        <row r="341">
          <cell r="Y341" t="b">
            <v>0</v>
          </cell>
          <cell r="Z341" t="b">
            <v>0</v>
          </cell>
          <cell r="AA341" t="b">
            <v>0</v>
          </cell>
          <cell r="AB341" t="b">
            <v>0</v>
          </cell>
          <cell r="AC341" t="b">
            <v>0</v>
          </cell>
        </row>
        <row r="342">
          <cell r="Y342" t="b">
            <v>0</v>
          </cell>
          <cell r="Z342" t="b">
            <v>0</v>
          </cell>
          <cell r="AA342" t="b">
            <v>0</v>
          </cell>
          <cell r="AB342" t="b">
            <v>0</v>
          </cell>
          <cell r="AC342" t="b">
            <v>0</v>
          </cell>
        </row>
        <row r="343">
          <cell r="Y343" t="b">
            <v>0</v>
          </cell>
          <cell r="Z343" t="b">
            <v>0</v>
          </cell>
          <cell r="AA343" t="b">
            <v>0</v>
          </cell>
          <cell r="AB343" t="b">
            <v>0</v>
          </cell>
          <cell r="AC343" t="b">
            <v>0</v>
          </cell>
        </row>
        <row r="344">
          <cell r="Y344" t="b">
            <v>0</v>
          </cell>
          <cell r="Z344" t="b">
            <v>0</v>
          </cell>
          <cell r="AA344" t="b">
            <v>0</v>
          </cell>
          <cell r="AB344" t="b">
            <v>0</v>
          </cell>
          <cell r="AC344" t="b">
            <v>0</v>
          </cell>
        </row>
        <row r="345">
          <cell r="Y345" t="b">
            <v>0</v>
          </cell>
          <cell r="Z345" t="b">
            <v>0</v>
          </cell>
          <cell r="AA345" t="b">
            <v>0</v>
          </cell>
          <cell r="AB345" t="b">
            <v>0</v>
          </cell>
          <cell r="AC345" t="b">
            <v>0</v>
          </cell>
        </row>
        <row r="346">
          <cell r="Y346" t="b">
            <v>0</v>
          </cell>
          <cell r="Z346" t="b">
            <v>0</v>
          </cell>
          <cell r="AA346" t="b">
            <v>0</v>
          </cell>
          <cell r="AB346" t="b">
            <v>0</v>
          </cell>
          <cell r="AC346" t="b">
            <v>0</v>
          </cell>
        </row>
        <row r="347">
          <cell r="Y347" t="b">
            <v>0</v>
          </cell>
          <cell r="Z347" t="b">
            <v>0</v>
          </cell>
          <cell r="AA347" t="b">
            <v>0</v>
          </cell>
          <cell r="AB347" t="b">
            <v>0</v>
          </cell>
          <cell r="AC347" t="b">
            <v>0</v>
          </cell>
        </row>
        <row r="348">
          <cell r="Y348" t="b">
            <v>0</v>
          </cell>
          <cell r="Z348" t="b">
            <v>0</v>
          </cell>
          <cell r="AA348" t="b">
            <v>0</v>
          </cell>
          <cell r="AB348" t="b">
            <v>0</v>
          </cell>
          <cell r="AC348" t="b">
            <v>0</v>
          </cell>
        </row>
        <row r="349">
          <cell r="Y349" t="b">
            <v>0</v>
          </cell>
          <cell r="Z349" t="b">
            <v>0</v>
          </cell>
          <cell r="AA349" t="b">
            <v>0</v>
          </cell>
          <cell r="AB349" t="b">
            <v>0</v>
          </cell>
          <cell r="AC349" t="b">
            <v>0</v>
          </cell>
        </row>
        <row r="350">
          <cell r="Y350" t="b">
            <v>0</v>
          </cell>
          <cell r="Z350" t="b">
            <v>0</v>
          </cell>
          <cell r="AA350" t="b">
            <v>0</v>
          </cell>
          <cell r="AB350" t="b">
            <v>0</v>
          </cell>
          <cell r="AC350" t="b">
            <v>0</v>
          </cell>
        </row>
        <row r="351">
          <cell r="Y351" t="b">
            <v>0</v>
          </cell>
          <cell r="Z351" t="b">
            <v>0</v>
          </cell>
          <cell r="AA351" t="b">
            <v>0</v>
          </cell>
          <cell r="AB351" t="b">
            <v>0</v>
          </cell>
          <cell r="AC351" t="b">
            <v>0</v>
          </cell>
        </row>
        <row r="352">
          <cell r="Y352" t="b">
            <v>0</v>
          </cell>
          <cell r="Z352" t="b">
            <v>0</v>
          </cell>
          <cell r="AA352" t="b">
            <v>0</v>
          </cell>
          <cell r="AB352" t="b">
            <v>0</v>
          </cell>
          <cell r="AC352" t="b">
            <v>0</v>
          </cell>
        </row>
        <row r="353">
          <cell r="Y353" t="b">
            <v>0</v>
          </cell>
          <cell r="Z353" t="b">
            <v>0</v>
          </cell>
          <cell r="AA353" t="b">
            <v>0</v>
          </cell>
          <cell r="AB353" t="b">
            <v>0</v>
          </cell>
          <cell r="AC353" t="b">
            <v>0</v>
          </cell>
        </row>
        <row r="354">
          <cell r="Y354" t="b">
            <v>0</v>
          </cell>
          <cell r="Z354" t="b">
            <v>0</v>
          </cell>
          <cell r="AA354" t="b">
            <v>0</v>
          </cell>
          <cell r="AB354" t="b">
            <v>0</v>
          </cell>
          <cell r="AC354" t="b">
            <v>0</v>
          </cell>
        </row>
        <row r="355">
          <cell r="Y355" t="b">
            <v>0</v>
          </cell>
          <cell r="Z355" t="b">
            <v>0</v>
          </cell>
          <cell r="AA355" t="b">
            <v>0</v>
          </cell>
          <cell r="AB355" t="b">
            <v>0</v>
          </cell>
          <cell r="AC355" t="b">
            <v>0</v>
          </cell>
        </row>
        <row r="356">
          <cell r="Y356" t="b">
            <v>0</v>
          </cell>
          <cell r="Z356" t="b">
            <v>0</v>
          </cell>
          <cell r="AA356" t="b">
            <v>0</v>
          </cell>
          <cell r="AB356" t="b">
            <v>0</v>
          </cell>
          <cell r="AC356" t="b">
            <v>0</v>
          </cell>
        </row>
        <row r="357">
          <cell r="Y357" t="b">
            <v>0</v>
          </cell>
          <cell r="Z357" t="b">
            <v>0</v>
          </cell>
          <cell r="AA357" t="b">
            <v>0</v>
          </cell>
          <cell r="AB357" t="b">
            <v>0</v>
          </cell>
          <cell r="AC357" t="b">
            <v>0</v>
          </cell>
        </row>
        <row r="358">
          <cell r="Y358" t="b">
            <v>0</v>
          </cell>
          <cell r="Z358" t="b">
            <v>0</v>
          </cell>
          <cell r="AA358" t="b">
            <v>0</v>
          </cell>
          <cell r="AB358" t="b">
            <v>0</v>
          </cell>
          <cell r="AC358" t="b">
            <v>0</v>
          </cell>
        </row>
        <row r="359">
          <cell r="Y359" t="b">
            <v>0</v>
          </cell>
          <cell r="Z359" t="b">
            <v>0</v>
          </cell>
          <cell r="AA359" t="b">
            <v>0</v>
          </cell>
          <cell r="AB359" t="b">
            <v>0</v>
          </cell>
          <cell r="AC359" t="b">
            <v>0</v>
          </cell>
        </row>
        <row r="360">
          <cell r="Y360" t="b">
            <v>0</v>
          </cell>
          <cell r="Z360" t="b">
            <v>0</v>
          </cell>
          <cell r="AA360" t="b">
            <v>0</v>
          </cell>
          <cell r="AB360" t="b">
            <v>0</v>
          </cell>
          <cell r="AC360" t="b">
            <v>0</v>
          </cell>
        </row>
        <row r="361">
          <cell r="Y361" t="b">
            <v>0</v>
          </cell>
          <cell r="Z361" t="b">
            <v>0</v>
          </cell>
          <cell r="AA361" t="b">
            <v>0</v>
          </cell>
          <cell r="AB361" t="b">
            <v>0</v>
          </cell>
          <cell r="AC361" t="b">
            <v>0</v>
          </cell>
        </row>
        <row r="362">
          <cell r="Y362" t="b">
            <v>0</v>
          </cell>
          <cell r="Z362" t="b">
            <v>0</v>
          </cell>
          <cell r="AA362" t="b">
            <v>0</v>
          </cell>
          <cell r="AB362" t="b">
            <v>0</v>
          </cell>
          <cell r="AC362" t="b">
            <v>0</v>
          </cell>
        </row>
        <row r="363">
          <cell r="Y363" t="b">
            <v>0</v>
          </cell>
          <cell r="Z363" t="b">
            <v>0</v>
          </cell>
          <cell r="AA363" t="b">
            <v>0</v>
          </cell>
          <cell r="AB363" t="b">
            <v>0</v>
          </cell>
          <cell r="AC363" t="b">
            <v>0</v>
          </cell>
        </row>
        <row r="364">
          <cell r="Y364" t="b">
            <v>0</v>
          </cell>
          <cell r="Z364" t="b">
            <v>0</v>
          </cell>
          <cell r="AA364" t="b">
            <v>0</v>
          </cell>
          <cell r="AB364" t="b">
            <v>0</v>
          </cell>
          <cell r="AC364" t="b">
            <v>0</v>
          </cell>
        </row>
        <row r="365">
          <cell r="Y365" t="b">
            <v>0</v>
          </cell>
          <cell r="Z365" t="b">
            <v>0</v>
          </cell>
          <cell r="AA365" t="b">
            <v>0</v>
          </cell>
          <cell r="AB365" t="b">
            <v>0</v>
          </cell>
          <cell r="AC365" t="b">
            <v>0</v>
          </cell>
        </row>
        <row r="366">
          <cell r="Y366" t="b">
            <v>0</v>
          </cell>
          <cell r="Z366" t="b">
            <v>0</v>
          </cell>
          <cell r="AA366" t="b">
            <v>0</v>
          </cell>
          <cell r="AB366" t="b">
            <v>0</v>
          </cell>
          <cell r="AC366" t="b">
            <v>0</v>
          </cell>
        </row>
        <row r="367">
          <cell r="Y367" t="b">
            <v>0</v>
          </cell>
          <cell r="Z367" t="b">
            <v>0</v>
          </cell>
          <cell r="AA367" t="b">
            <v>0</v>
          </cell>
          <cell r="AB367" t="b">
            <v>0</v>
          </cell>
          <cell r="AC367" t="b">
            <v>0</v>
          </cell>
        </row>
        <row r="368">
          <cell r="Y368" t="b">
            <v>0</v>
          </cell>
          <cell r="Z368" t="b">
            <v>0</v>
          </cell>
          <cell r="AA368" t="b">
            <v>0</v>
          </cell>
          <cell r="AB368" t="b">
            <v>0</v>
          </cell>
          <cell r="AC368" t="b">
            <v>0</v>
          </cell>
        </row>
        <row r="369">
          <cell r="Y369" t="b">
            <v>0</v>
          </cell>
          <cell r="Z369" t="b">
            <v>0</v>
          </cell>
          <cell r="AA369" t="b">
            <v>0</v>
          </cell>
          <cell r="AB369" t="b">
            <v>0</v>
          </cell>
          <cell r="AC369" t="b">
            <v>0</v>
          </cell>
        </row>
        <row r="370">
          <cell r="Y370" t="b">
            <v>0</v>
          </cell>
          <cell r="Z370" t="b">
            <v>0</v>
          </cell>
          <cell r="AA370" t="b">
            <v>0</v>
          </cell>
          <cell r="AB370" t="b">
            <v>0</v>
          </cell>
          <cell r="AC370" t="b">
            <v>0</v>
          </cell>
        </row>
        <row r="371">
          <cell r="Y371" t="b">
            <v>0</v>
          </cell>
          <cell r="Z371" t="b">
            <v>0</v>
          </cell>
          <cell r="AA371" t="b">
            <v>0</v>
          </cell>
          <cell r="AB371" t="b">
            <v>0</v>
          </cell>
          <cell r="AC371" t="b">
            <v>0</v>
          </cell>
        </row>
        <row r="372">
          <cell r="Y372" t="b">
            <v>0</v>
          </cell>
          <cell r="Z372" t="b">
            <v>0</v>
          </cell>
          <cell r="AA372" t="b">
            <v>0</v>
          </cell>
          <cell r="AB372" t="b">
            <v>0</v>
          </cell>
          <cell r="AC372" t="b">
            <v>0</v>
          </cell>
        </row>
        <row r="373">
          <cell r="Y373" t="b">
            <v>0</v>
          </cell>
          <cell r="Z373" t="b">
            <v>0</v>
          </cell>
          <cell r="AA373" t="b">
            <v>0</v>
          </cell>
          <cell r="AB373" t="b">
            <v>0</v>
          </cell>
          <cell r="AC373" t="b">
            <v>0</v>
          </cell>
        </row>
        <row r="374">
          <cell r="Y374" t="b">
            <v>0</v>
          </cell>
          <cell r="Z374" t="b">
            <v>0</v>
          </cell>
          <cell r="AA374" t="b">
            <v>0</v>
          </cell>
          <cell r="AB374" t="b">
            <v>0</v>
          </cell>
          <cell r="AC374" t="b">
            <v>0</v>
          </cell>
        </row>
        <row r="375">
          <cell r="Y375" t="b">
            <v>0</v>
          </cell>
          <cell r="Z375" t="b">
            <v>0</v>
          </cell>
          <cell r="AA375" t="b">
            <v>0</v>
          </cell>
          <cell r="AB375" t="b">
            <v>0</v>
          </cell>
          <cell r="AC375" t="b">
            <v>0</v>
          </cell>
        </row>
        <row r="376">
          <cell r="Y376" t="b">
            <v>0</v>
          </cell>
          <cell r="Z376" t="b">
            <v>0</v>
          </cell>
          <cell r="AA376" t="b">
            <v>0</v>
          </cell>
          <cell r="AB376" t="b">
            <v>0</v>
          </cell>
          <cell r="AC376" t="b">
            <v>0</v>
          </cell>
        </row>
        <row r="377">
          <cell r="Y377" t="b">
            <v>0</v>
          </cell>
          <cell r="Z377" t="b">
            <v>0</v>
          </cell>
          <cell r="AA377" t="b">
            <v>0</v>
          </cell>
          <cell r="AB377" t="b">
            <v>0</v>
          </cell>
          <cell r="AC377" t="b">
            <v>0</v>
          </cell>
        </row>
        <row r="378">
          <cell r="Y378" t="b">
            <v>0</v>
          </cell>
          <cell r="Z378" t="b">
            <v>0</v>
          </cell>
          <cell r="AA378" t="b">
            <v>0</v>
          </cell>
          <cell r="AB378" t="b">
            <v>0</v>
          </cell>
          <cell r="AC378" t="b">
            <v>0</v>
          </cell>
        </row>
        <row r="379">
          <cell r="Y379" t="b">
            <v>0</v>
          </cell>
          <cell r="Z379" t="b">
            <v>0</v>
          </cell>
          <cell r="AA379" t="b">
            <v>0</v>
          </cell>
          <cell r="AB379" t="b">
            <v>0</v>
          </cell>
          <cell r="AC379" t="b">
            <v>0</v>
          </cell>
        </row>
        <row r="380">
          <cell r="Y380" t="b">
            <v>0</v>
          </cell>
          <cell r="Z380" t="b">
            <v>0</v>
          </cell>
          <cell r="AA380" t="b">
            <v>0</v>
          </cell>
          <cell r="AB380" t="b">
            <v>0</v>
          </cell>
          <cell r="AC380" t="b">
            <v>0</v>
          </cell>
        </row>
        <row r="381">
          <cell r="Y381" t="b">
            <v>0</v>
          </cell>
          <cell r="Z381" t="b">
            <v>0</v>
          </cell>
          <cell r="AA381" t="b">
            <v>0</v>
          </cell>
          <cell r="AB381" t="b">
            <v>0</v>
          </cell>
          <cell r="AC381" t="b">
            <v>0</v>
          </cell>
        </row>
        <row r="382">
          <cell r="Y382" t="b">
            <v>0</v>
          </cell>
          <cell r="Z382" t="b">
            <v>0</v>
          </cell>
          <cell r="AA382" t="b">
            <v>0</v>
          </cell>
          <cell r="AB382" t="b">
            <v>0</v>
          </cell>
          <cell r="AC382" t="b">
            <v>0</v>
          </cell>
        </row>
        <row r="383">
          <cell r="Y383" t="b">
            <v>0</v>
          </cell>
          <cell r="Z383" t="b">
            <v>0</v>
          </cell>
          <cell r="AA383" t="b">
            <v>0</v>
          </cell>
          <cell r="AB383" t="b">
            <v>0</v>
          </cell>
          <cell r="AC383" t="b">
            <v>0</v>
          </cell>
        </row>
        <row r="384">
          <cell r="Y384" t="b">
            <v>0</v>
          </cell>
          <cell r="Z384" t="b">
            <v>0</v>
          </cell>
          <cell r="AA384" t="b">
            <v>0</v>
          </cell>
          <cell r="AB384" t="b">
            <v>0</v>
          </cell>
          <cell r="AC384" t="b">
            <v>0</v>
          </cell>
        </row>
        <row r="385">
          <cell r="Y385" t="b">
            <v>0</v>
          </cell>
          <cell r="Z385" t="b">
            <v>0</v>
          </cell>
          <cell r="AA385" t="b">
            <v>0</v>
          </cell>
          <cell r="AB385" t="b">
            <v>0</v>
          </cell>
          <cell r="AC385" t="b">
            <v>0</v>
          </cell>
        </row>
        <row r="386">
          <cell r="Y386" t="b">
            <v>0</v>
          </cell>
          <cell r="Z386" t="b">
            <v>0</v>
          </cell>
          <cell r="AA386" t="b">
            <v>0</v>
          </cell>
          <cell r="AB386" t="b">
            <v>0</v>
          </cell>
          <cell r="AC386" t="b">
            <v>0</v>
          </cell>
        </row>
        <row r="387">
          <cell r="Y387" t="b">
            <v>0</v>
          </cell>
          <cell r="Z387" t="b">
            <v>0</v>
          </cell>
          <cell r="AA387" t="b">
            <v>0</v>
          </cell>
          <cell r="AB387" t="b">
            <v>0</v>
          </cell>
          <cell r="AC387" t="b">
            <v>0</v>
          </cell>
        </row>
        <row r="388">
          <cell r="Y388" t="b">
            <v>0</v>
          </cell>
          <cell r="Z388" t="b">
            <v>0</v>
          </cell>
          <cell r="AA388" t="b">
            <v>0</v>
          </cell>
          <cell r="AB388" t="b">
            <v>0</v>
          </cell>
          <cell r="AC388" t="b">
            <v>0</v>
          </cell>
        </row>
        <row r="389">
          <cell r="Y389" t="b">
            <v>0</v>
          </cell>
          <cell r="Z389" t="b">
            <v>0</v>
          </cell>
          <cell r="AA389" t="b">
            <v>0</v>
          </cell>
          <cell r="AB389" t="b">
            <v>0</v>
          </cell>
          <cell r="AC389" t="b">
            <v>0</v>
          </cell>
        </row>
        <row r="390">
          <cell r="Y390" t="b">
            <v>0</v>
          </cell>
          <cell r="Z390" t="b">
            <v>0</v>
          </cell>
          <cell r="AA390" t="b">
            <v>0</v>
          </cell>
          <cell r="AB390" t="b">
            <v>0</v>
          </cell>
          <cell r="AC390" t="b">
            <v>0</v>
          </cell>
        </row>
        <row r="391">
          <cell r="Y391" t="b">
            <v>0</v>
          </cell>
          <cell r="Z391" t="b">
            <v>0</v>
          </cell>
          <cell r="AA391" t="b">
            <v>0</v>
          </cell>
          <cell r="AB391" t="b">
            <v>0</v>
          </cell>
          <cell r="AC391" t="b">
            <v>0</v>
          </cell>
        </row>
        <row r="392">
          <cell r="Y392" t="b">
            <v>0</v>
          </cell>
          <cell r="Z392" t="b">
            <v>0</v>
          </cell>
          <cell r="AA392" t="b">
            <v>0</v>
          </cell>
          <cell r="AB392" t="b">
            <v>0</v>
          </cell>
          <cell r="AC392" t="b">
            <v>0</v>
          </cell>
        </row>
        <row r="393">
          <cell r="Y393" t="b">
            <v>0</v>
          </cell>
          <cell r="Z393" t="b">
            <v>0</v>
          </cell>
          <cell r="AA393" t="b">
            <v>0</v>
          </cell>
          <cell r="AB393" t="b">
            <v>0</v>
          </cell>
          <cell r="AC393" t="b">
            <v>0</v>
          </cell>
        </row>
        <row r="394">
          <cell r="Y394" t="b">
            <v>0</v>
          </cell>
          <cell r="Z394" t="b">
            <v>0</v>
          </cell>
          <cell r="AA394" t="b">
            <v>0</v>
          </cell>
          <cell r="AB394" t="b">
            <v>0</v>
          </cell>
          <cell r="AC394" t="b">
            <v>0</v>
          </cell>
        </row>
        <row r="395">
          <cell r="Y395" t="b">
            <v>0</v>
          </cell>
          <cell r="Z395" t="b">
            <v>0</v>
          </cell>
          <cell r="AA395" t="b">
            <v>0</v>
          </cell>
          <cell r="AB395" t="b">
            <v>0</v>
          </cell>
          <cell r="AC395" t="b">
            <v>0</v>
          </cell>
        </row>
        <row r="396">
          <cell r="Y396" t="b">
            <v>0</v>
          </cell>
          <cell r="Z396" t="b">
            <v>0</v>
          </cell>
          <cell r="AA396" t="b">
            <v>0</v>
          </cell>
          <cell r="AB396" t="b">
            <v>0</v>
          </cell>
          <cell r="AC396" t="b">
            <v>0</v>
          </cell>
        </row>
        <row r="397">
          <cell r="Y397" t="b">
            <v>0</v>
          </cell>
          <cell r="Z397" t="b">
            <v>0</v>
          </cell>
          <cell r="AA397" t="b">
            <v>0</v>
          </cell>
          <cell r="AB397" t="b">
            <v>0</v>
          </cell>
          <cell r="AC397" t="b">
            <v>0</v>
          </cell>
        </row>
        <row r="398">
          <cell r="Y398" t="b">
            <v>0</v>
          </cell>
          <cell r="Z398" t="b">
            <v>0</v>
          </cell>
          <cell r="AA398" t="b">
            <v>0</v>
          </cell>
          <cell r="AB398" t="b">
            <v>0</v>
          </cell>
          <cell r="AC398" t="b">
            <v>0</v>
          </cell>
        </row>
        <row r="399">
          <cell r="Y399" t="b">
            <v>0</v>
          </cell>
          <cell r="Z399" t="b">
            <v>0</v>
          </cell>
          <cell r="AA399" t="b">
            <v>0</v>
          </cell>
          <cell r="AB399" t="b">
            <v>0</v>
          </cell>
          <cell r="AC399" t="b">
            <v>0</v>
          </cell>
        </row>
        <row r="400">
          <cell r="Y400" t="b">
            <v>0</v>
          </cell>
          <cell r="Z400" t="b">
            <v>0</v>
          </cell>
          <cell r="AA400" t="b">
            <v>0</v>
          </cell>
          <cell r="AB400" t="b">
            <v>0</v>
          </cell>
          <cell r="AC400" t="b">
            <v>0</v>
          </cell>
        </row>
        <row r="401">
          <cell r="Y401" t="b">
            <v>0</v>
          </cell>
          <cell r="Z401" t="b">
            <v>0</v>
          </cell>
          <cell r="AA401" t="b">
            <v>0</v>
          </cell>
          <cell r="AB401" t="b">
            <v>0</v>
          </cell>
          <cell r="AC401" t="b">
            <v>0</v>
          </cell>
        </row>
        <row r="402">
          <cell r="Y402" t="b">
            <v>0</v>
          </cell>
          <cell r="Z402" t="b">
            <v>0</v>
          </cell>
          <cell r="AA402" t="b">
            <v>0</v>
          </cell>
          <cell r="AB402" t="b">
            <v>0</v>
          </cell>
          <cell r="AC402" t="b">
            <v>0</v>
          </cell>
        </row>
        <row r="403">
          <cell r="Y403" t="b">
            <v>0</v>
          </cell>
          <cell r="Z403" t="b">
            <v>0</v>
          </cell>
          <cell r="AA403" t="b">
            <v>0</v>
          </cell>
          <cell r="AB403" t="b">
            <v>0</v>
          </cell>
          <cell r="AC403" t="b">
            <v>0</v>
          </cell>
        </row>
        <row r="404">
          <cell r="Y404" t="b">
            <v>0</v>
          </cell>
          <cell r="Z404" t="b">
            <v>0</v>
          </cell>
          <cell r="AA404" t="b">
            <v>0</v>
          </cell>
          <cell r="AB404" t="b">
            <v>0</v>
          </cell>
          <cell r="AC404" t="b">
            <v>0</v>
          </cell>
        </row>
        <row r="405">
          <cell r="Y405" t="b">
            <v>0</v>
          </cell>
          <cell r="Z405" t="b">
            <v>0</v>
          </cell>
          <cell r="AA405" t="b">
            <v>0</v>
          </cell>
          <cell r="AB405" t="b">
            <v>0</v>
          </cell>
          <cell r="AC405" t="b">
            <v>0</v>
          </cell>
        </row>
        <row r="406">
          <cell r="Y406" t="b">
            <v>0</v>
          </cell>
          <cell r="Z406" t="b">
            <v>0</v>
          </cell>
          <cell r="AA406" t="b">
            <v>0</v>
          </cell>
          <cell r="AB406" t="b">
            <v>0</v>
          </cell>
          <cell r="AC406" t="b">
            <v>0</v>
          </cell>
        </row>
        <row r="407">
          <cell r="Y407" t="b">
            <v>0</v>
          </cell>
          <cell r="Z407" t="b">
            <v>0</v>
          </cell>
          <cell r="AA407" t="b">
            <v>0</v>
          </cell>
          <cell r="AB407" t="b">
            <v>0</v>
          </cell>
          <cell r="AC407" t="b">
            <v>0</v>
          </cell>
        </row>
        <row r="408">
          <cell r="Y408" t="b">
            <v>0</v>
          </cell>
          <cell r="Z408" t="b">
            <v>0</v>
          </cell>
          <cell r="AA408" t="b">
            <v>0</v>
          </cell>
          <cell r="AB408" t="b">
            <v>0</v>
          </cell>
          <cell r="AC408" t="b">
            <v>0</v>
          </cell>
        </row>
        <row r="409">
          <cell r="Y409" t="b">
            <v>0</v>
          </cell>
          <cell r="Z409" t="b">
            <v>0</v>
          </cell>
          <cell r="AA409" t="b">
            <v>0</v>
          </cell>
          <cell r="AB409" t="b">
            <v>0</v>
          </cell>
          <cell r="AC409" t="b">
            <v>0</v>
          </cell>
        </row>
        <row r="410">
          <cell r="Y410" t="b">
            <v>0</v>
          </cell>
          <cell r="Z410" t="b">
            <v>0</v>
          </cell>
          <cell r="AA410" t="b">
            <v>0</v>
          </cell>
          <cell r="AB410" t="b">
            <v>0</v>
          </cell>
          <cell r="AC410" t="b">
            <v>0</v>
          </cell>
        </row>
        <row r="411">
          <cell r="Y411" t="b">
            <v>0</v>
          </cell>
          <cell r="Z411" t="b">
            <v>0</v>
          </cell>
          <cell r="AA411" t="b">
            <v>0</v>
          </cell>
          <cell r="AB411" t="b">
            <v>0</v>
          </cell>
          <cell r="AC411" t="b">
            <v>0</v>
          </cell>
        </row>
        <row r="412">
          <cell r="Y412" t="b">
            <v>0</v>
          </cell>
          <cell r="Z412" t="b">
            <v>0</v>
          </cell>
          <cell r="AA412" t="b">
            <v>0</v>
          </cell>
          <cell r="AB412" t="b">
            <v>0</v>
          </cell>
          <cell r="AC412" t="b">
            <v>0</v>
          </cell>
        </row>
        <row r="413">
          <cell r="Y413" t="b">
            <v>0</v>
          </cell>
          <cell r="Z413" t="b">
            <v>0</v>
          </cell>
          <cell r="AA413" t="b">
            <v>0</v>
          </cell>
          <cell r="AB413" t="b">
            <v>0</v>
          </cell>
          <cell r="AC413" t="b">
            <v>0</v>
          </cell>
        </row>
        <row r="414">
          <cell r="Y414" t="b">
            <v>0</v>
          </cell>
          <cell r="Z414" t="b">
            <v>0</v>
          </cell>
          <cell r="AA414" t="b">
            <v>0</v>
          </cell>
          <cell r="AB414" t="b">
            <v>0</v>
          </cell>
          <cell r="AC414" t="b">
            <v>0</v>
          </cell>
        </row>
        <row r="415">
          <cell r="Y415" t="b">
            <v>0</v>
          </cell>
          <cell r="Z415" t="b">
            <v>0</v>
          </cell>
          <cell r="AA415" t="b">
            <v>0</v>
          </cell>
          <cell r="AB415" t="b">
            <v>0</v>
          </cell>
          <cell r="AC415" t="b">
            <v>0</v>
          </cell>
        </row>
        <row r="416">
          <cell r="Y416" t="b">
            <v>0</v>
          </cell>
          <cell r="Z416" t="b">
            <v>0</v>
          </cell>
          <cell r="AA416" t="b">
            <v>0</v>
          </cell>
          <cell r="AB416" t="b">
            <v>0</v>
          </cell>
          <cell r="AC416" t="b">
            <v>0</v>
          </cell>
        </row>
        <row r="417">
          <cell r="Y417" t="b">
            <v>0</v>
          </cell>
          <cell r="Z417" t="b">
            <v>0</v>
          </cell>
          <cell r="AA417" t="b">
            <v>0</v>
          </cell>
          <cell r="AB417" t="b">
            <v>0</v>
          </cell>
          <cell r="AC417" t="b">
            <v>0</v>
          </cell>
        </row>
        <row r="418">
          <cell r="Y418" t="b">
            <v>0</v>
          </cell>
          <cell r="Z418" t="b">
            <v>0</v>
          </cell>
          <cell r="AA418" t="b">
            <v>0</v>
          </cell>
          <cell r="AB418" t="b">
            <v>0</v>
          </cell>
          <cell r="AC418" t="b">
            <v>0</v>
          </cell>
        </row>
        <row r="419">
          <cell r="Y419" t="b">
            <v>0</v>
          </cell>
          <cell r="Z419" t="b">
            <v>0</v>
          </cell>
          <cell r="AA419" t="b">
            <v>0</v>
          </cell>
          <cell r="AB419" t="b">
            <v>0</v>
          </cell>
          <cell r="AC419" t="b">
            <v>0</v>
          </cell>
        </row>
        <row r="420">
          <cell r="Y420" t="b">
            <v>0</v>
          </cell>
          <cell r="Z420" t="b">
            <v>0</v>
          </cell>
          <cell r="AA420" t="b">
            <v>0</v>
          </cell>
          <cell r="AB420" t="b">
            <v>0</v>
          </cell>
          <cell r="AC420" t="b">
            <v>0</v>
          </cell>
        </row>
        <row r="421">
          <cell r="Y421" t="b">
            <v>0</v>
          </cell>
          <cell r="Z421" t="b">
            <v>0</v>
          </cell>
          <cell r="AA421" t="b">
            <v>0</v>
          </cell>
          <cell r="AB421" t="b">
            <v>0</v>
          </cell>
          <cell r="AC421" t="b">
            <v>0</v>
          </cell>
        </row>
        <row r="422">
          <cell r="Y422" t="b">
            <v>0</v>
          </cell>
          <cell r="Z422" t="b">
            <v>0</v>
          </cell>
          <cell r="AA422" t="b">
            <v>0</v>
          </cell>
          <cell r="AB422" t="b">
            <v>0</v>
          </cell>
          <cell r="AC422" t="b">
            <v>0</v>
          </cell>
        </row>
        <row r="423">
          <cell r="Y423" t="b">
            <v>0</v>
          </cell>
          <cell r="Z423" t="b">
            <v>0</v>
          </cell>
          <cell r="AA423" t="b">
            <v>0</v>
          </cell>
          <cell r="AB423" t="b">
            <v>0</v>
          </cell>
          <cell r="AC423" t="b">
            <v>0</v>
          </cell>
        </row>
        <row r="424">
          <cell r="Y424" t="b">
            <v>0</v>
          </cell>
          <cell r="Z424" t="b">
            <v>0</v>
          </cell>
          <cell r="AA424" t="b">
            <v>0</v>
          </cell>
          <cell r="AB424" t="b">
            <v>0</v>
          </cell>
          <cell r="AC424" t="b">
            <v>0</v>
          </cell>
        </row>
        <row r="425">
          <cell r="Y425" t="b">
            <v>0</v>
          </cell>
          <cell r="Z425" t="b">
            <v>0</v>
          </cell>
          <cell r="AA425" t="b">
            <v>0</v>
          </cell>
          <cell r="AB425" t="b">
            <v>0</v>
          </cell>
          <cell r="AC425" t="b">
            <v>0</v>
          </cell>
        </row>
        <row r="426">
          <cell r="Y426" t="b">
            <v>0</v>
          </cell>
          <cell r="Z426" t="b">
            <v>0</v>
          </cell>
          <cell r="AA426" t="b">
            <v>0</v>
          </cell>
          <cell r="AB426" t="b">
            <v>0</v>
          </cell>
          <cell r="AC426" t="b">
            <v>0</v>
          </cell>
        </row>
        <row r="427">
          <cell r="Y427" t="b">
            <v>0</v>
          </cell>
          <cell r="Z427" t="b">
            <v>0</v>
          </cell>
          <cell r="AA427" t="b">
            <v>0</v>
          </cell>
          <cell r="AB427" t="b">
            <v>0</v>
          </cell>
          <cell r="AC427" t="b">
            <v>0</v>
          </cell>
        </row>
        <row r="428">
          <cell r="Y428" t="b">
            <v>0</v>
          </cell>
          <cell r="Z428" t="b">
            <v>0</v>
          </cell>
          <cell r="AA428" t="b">
            <v>0</v>
          </cell>
          <cell r="AB428" t="b">
            <v>0</v>
          </cell>
          <cell r="AC428" t="b">
            <v>0</v>
          </cell>
        </row>
        <row r="429">
          <cell r="Y429" t="b">
            <v>0</v>
          </cell>
          <cell r="Z429" t="b">
            <v>0</v>
          </cell>
          <cell r="AA429" t="b">
            <v>0</v>
          </cell>
          <cell r="AB429" t="b">
            <v>0</v>
          </cell>
          <cell r="AC429" t="b">
            <v>0</v>
          </cell>
        </row>
        <row r="430">
          <cell r="Y430" t="b">
            <v>0</v>
          </cell>
          <cell r="Z430" t="b">
            <v>0</v>
          </cell>
          <cell r="AA430" t="b">
            <v>0</v>
          </cell>
          <cell r="AB430" t="b">
            <v>0</v>
          </cell>
          <cell r="AC430" t="b">
            <v>0</v>
          </cell>
        </row>
        <row r="431">
          <cell r="Y431" t="b">
            <v>0</v>
          </cell>
          <cell r="Z431" t="b">
            <v>0</v>
          </cell>
          <cell r="AA431" t="b">
            <v>0</v>
          </cell>
          <cell r="AB431" t="b">
            <v>0</v>
          </cell>
          <cell r="AC431" t="b">
            <v>0</v>
          </cell>
        </row>
        <row r="432">
          <cell r="Y432" t="b">
            <v>0</v>
          </cell>
          <cell r="Z432" t="b">
            <v>0</v>
          </cell>
          <cell r="AA432" t="b">
            <v>0</v>
          </cell>
          <cell r="AB432" t="b">
            <v>0</v>
          </cell>
          <cell r="AC432" t="b">
            <v>0</v>
          </cell>
        </row>
        <row r="433">
          <cell r="Y433" t="b">
            <v>0</v>
          </cell>
          <cell r="Z433" t="b">
            <v>0</v>
          </cell>
          <cell r="AA433" t="b">
            <v>0</v>
          </cell>
          <cell r="AB433" t="b">
            <v>0</v>
          </cell>
          <cell r="AC433" t="b">
            <v>0</v>
          </cell>
        </row>
        <row r="434">
          <cell r="Y434" t="b">
            <v>0</v>
          </cell>
          <cell r="Z434" t="b">
            <v>0</v>
          </cell>
          <cell r="AA434" t="b">
            <v>0</v>
          </cell>
          <cell r="AB434" t="b">
            <v>0</v>
          </cell>
          <cell r="AC434" t="b">
            <v>0</v>
          </cell>
        </row>
        <row r="435">
          <cell r="Y435" t="b">
            <v>0</v>
          </cell>
          <cell r="Z435" t="b">
            <v>0</v>
          </cell>
          <cell r="AA435" t="b">
            <v>0</v>
          </cell>
          <cell r="AB435" t="b">
            <v>0</v>
          </cell>
          <cell r="AC435" t="b">
            <v>0</v>
          </cell>
        </row>
        <row r="436">
          <cell r="Y436" t="b">
            <v>0</v>
          </cell>
          <cell r="Z436" t="b">
            <v>0</v>
          </cell>
          <cell r="AA436" t="b">
            <v>0</v>
          </cell>
          <cell r="AB436" t="b">
            <v>0</v>
          </cell>
          <cell r="AC436" t="b">
            <v>0</v>
          </cell>
        </row>
        <row r="437">
          <cell r="Y437" t="b">
            <v>0</v>
          </cell>
          <cell r="Z437" t="b">
            <v>0</v>
          </cell>
          <cell r="AA437" t="b">
            <v>0</v>
          </cell>
          <cell r="AB437" t="b">
            <v>0</v>
          </cell>
          <cell r="AC437" t="b">
            <v>0</v>
          </cell>
        </row>
        <row r="438">
          <cell r="Y438" t="b">
            <v>0</v>
          </cell>
          <cell r="Z438" t="b">
            <v>0</v>
          </cell>
          <cell r="AA438" t="b">
            <v>0</v>
          </cell>
          <cell r="AB438" t="b">
            <v>0</v>
          </cell>
          <cell r="AC438" t="b">
            <v>0</v>
          </cell>
        </row>
        <row r="439">
          <cell r="Y439" t="b">
            <v>0</v>
          </cell>
          <cell r="Z439" t="b">
            <v>0</v>
          </cell>
          <cell r="AA439" t="b">
            <v>0</v>
          </cell>
          <cell r="AB439" t="b">
            <v>0</v>
          </cell>
          <cell r="AC439" t="b">
            <v>0</v>
          </cell>
        </row>
        <row r="440">
          <cell r="Y440" t="b">
            <v>0</v>
          </cell>
          <cell r="Z440" t="b">
            <v>0</v>
          </cell>
          <cell r="AA440" t="b">
            <v>0</v>
          </cell>
          <cell r="AB440" t="b">
            <v>0</v>
          </cell>
          <cell r="AC440" t="b">
            <v>0</v>
          </cell>
        </row>
        <row r="441">
          <cell r="Y441" t="b">
            <v>0</v>
          </cell>
          <cell r="Z441" t="b">
            <v>0</v>
          </cell>
          <cell r="AA441" t="b">
            <v>0</v>
          </cell>
          <cell r="AB441" t="b">
            <v>0</v>
          </cell>
          <cell r="AC441" t="b">
            <v>0</v>
          </cell>
        </row>
        <row r="442">
          <cell r="Y442" t="b">
            <v>0</v>
          </cell>
          <cell r="Z442" t="b">
            <v>0</v>
          </cell>
          <cell r="AA442" t="b">
            <v>0</v>
          </cell>
          <cell r="AB442" t="b">
            <v>0</v>
          </cell>
          <cell r="AC442" t="b">
            <v>0</v>
          </cell>
        </row>
        <row r="443">
          <cell r="Y443" t="b">
            <v>0</v>
          </cell>
          <cell r="Z443" t="b">
            <v>0</v>
          </cell>
          <cell r="AA443" t="b">
            <v>0</v>
          </cell>
          <cell r="AB443" t="b">
            <v>0</v>
          </cell>
          <cell r="AC443" t="b">
            <v>0</v>
          </cell>
        </row>
        <row r="444">
          <cell r="Y444" t="b">
            <v>0</v>
          </cell>
          <cell r="Z444" t="b">
            <v>0</v>
          </cell>
          <cell r="AA444" t="b">
            <v>0</v>
          </cell>
          <cell r="AB444" t="b">
            <v>0</v>
          </cell>
          <cell r="AC444" t="b">
            <v>0</v>
          </cell>
        </row>
        <row r="445">
          <cell r="Y445" t="b">
            <v>0</v>
          </cell>
          <cell r="Z445" t="b">
            <v>0</v>
          </cell>
          <cell r="AA445" t="b">
            <v>0</v>
          </cell>
          <cell r="AB445" t="b">
            <v>0</v>
          </cell>
          <cell r="AC445" t="b">
            <v>0</v>
          </cell>
        </row>
        <row r="446">
          <cell r="Y446" t="b">
            <v>0</v>
          </cell>
          <cell r="Z446" t="b">
            <v>0</v>
          </cell>
          <cell r="AA446" t="b">
            <v>0</v>
          </cell>
          <cell r="AB446" t="b">
            <v>0</v>
          </cell>
          <cell r="AC446" t="b">
            <v>0</v>
          </cell>
        </row>
        <row r="447">
          <cell r="Y447" t="b">
            <v>0</v>
          </cell>
          <cell r="Z447" t="b">
            <v>0</v>
          </cell>
          <cell r="AA447" t="b">
            <v>0</v>
          </cell>
          <cell r="AB447" t="b">
            <v>0</v>
          </cell>
          <cell r="AC447" t="b">
            <v>0</v>
          </cell>
        </row>
        <row r="448">
          <cell r="Y448" t="b">
            <v>0</v>
          </cell>
          <cell r="Z448" t="b">
            <v>0</v>
          </cell>
          <cell r="AA448" t="b">
            <v>0</v>
          </cell>
          <cell r="AB448" t="b">
            <v>0</v>
          </cell>
          <cell r="AC448" t="b">
            <v>0</v>
          </cell>
        </row>
        <row r="449">
          <cell r="Y449" t="b">
            <v>0</v>
          </cell>
          <cell r="Z449" t="b">
            <v>0</v>
          </cell>
          <cell r="AA449" t="b">
            <v>0</v>
          </cell>
          <cell r="AB449" t="b">
            <v>0</v>
          </cell>
          <cell r="AC449" t="b">
            <v>0</v>
          </cell>
        </row>
        <row r="450">
          <cell r="Y450" t="b">
            <v>0</v>
          </cell>
          <cell r="Z450" t="b">
            <v>0</v>
          </cell>
          <cell r="AA450" t="b">
            <v>0</v>
          </cell>
          <cell r="AB450" t="b">
            <v>0</v>
          </cell>
          <cell r="AC450" t="b">
            <v>0</v>
          </cell>
        </row>
        <row r="451">
          <cell r="Y451" t="b">
            <v>0</v>
          </cell>
          <cell r="Z451" t="b">
            <v>0</v>
          </cell>
          <cell r="AA451" t="b">
            <v>0</v>
          </cell>
          <cell r="AB451" t="b">
            <v>0</v>
          </cell>
          <cell r="AC451" t="b">
            <v>0</v>
          </cell>
        </row>
        <row r="452">
          <cell r="Y452" t="b">
            <v>0</v>
          </cell>
          <cell r="Z452" t="b">
            <v>0</v>
          </cell>
          <cell r="AA452" t="b">
            <v>0</v>
          </cell>
          <cell r="AB452" t="b">
            <v>0</v>
          </cell>
          <cell r="AC452" t="b">
            <v>0</v>
          </cell>
        </row>
        <row r="453">
          <cell r="Y453" t="b">
            <v>0</v>
          </cell>
          <cell r="Z453" t="b">
            <v>0</v>
          </cell>
          <cell r="AA453" t="b">
            <v>0</v>
          </cell>
          <cell r="AB453" t="b">
            <v>0</v>
          </cell>
          <cell r="AC453" t="b">
            <v>0</v>
          </cell>
        </row>
        <row r="454">
          <cell r="Y454" t="b">
            <v>0</v>
          </cell>
          <cell r="Z454" t="b">
            <v>0</v>
          </cell>
          <cell r="AA454" t="b">
            <v>0</v>
          </cell>
          <cell r="AB454" t="b">
            <v>0</v>
          </cell>
          <cell r="AC454" t="b">
            <v>0</v>
          </cell>
        </row>
        <row r="455">
          <cell r="Y455" t="b">
            <v>0</v>
          </cell>
          <cell r="Z455" t="b">
            <v>0</v>
          </cell>
          <cell r="AA455" t="b">
            <v>0</v>
          </cell>
          <cell r="AB455" t="b">
            <v>0</v>
          </cell>
          <cell r="AC455" t="b">
            <v>0</v>
          </cell>
        </row>
        <row r="456">
          <cell r="Y456" t="b">
            <v>0</v>
          </cell>
          <cell r="Z456" t="b">
            <v>0</v>
          </cell>
          <cell r="AA456" t="b">
            <v>0</v>
          </cell>
          <cell r="AB456" t="b">
            <v>0</v>
          </cell>
          <cell r="AC456" t="b">
            <v>0</v>
          </cell>
        </row>
        <row r="457">
          <cell r="Y457" t="b">
            <v>0</v>
          </cell>
          <cell r="Z457" t="b">
            <v>0</v>
          </cell>
          <cell r="AA457" t="b">
            <v>0</v>
          </cell>
          <cell r="AB457" t="b">
            <v>0</v>
          </cell>
          <cell r="AC457" t="b">
            <v>0</v>
          </cell>
        </row>
        <row r="458">
          <cell r="Y458" t="b">
            <v>0</v>
          </cell>
          <cell r="Z458" t="b">
            <v>0</v>
          </cell>
          <cell r="AA458" t="b">
            <v>0</v>
          </cell>
          <cell r="AB458" t="b">
            <v>0</v>
          </cell>
          <cell r="AC458" t="b">
            <v>0</v>
          </cell>
        </row>
        <row r="459">
          <cell r="Y459" t="b">
            <v>0</v>
          </cell>
          <cell r="Z459" t="b">
            <v>0</v>
          </cell>
          <cell r="AA459" t="b">
            <v>0</v>
          </cell>
          <cell r="AB459" t="b">
            <v>0</v>
          </cell>
          <cell r="AC459" t="b">
            <v>0</v>
          </cell>
        </row>
        <row r="460">
          <cell r="Y460" t="b">
            <v>0</v>
          </cell>
          <cell r="Z460" t="b">
            <v>0</v>
          </cell>
          <cell r="AA460" t="b">
            <v>0</v>
          </cell>
          <cell r="AB460" t="b">
            <v>0</v>
          </cell>
          <cell r="AC460" t="b">
            <v>0</v>
          </cell>
        </row>
        <row r="461">
          <cell r="Y461" t="b">
            <v>0</v>
          </cell>
          <cell r="Z461" t="b">
            <v>0</v>
          </cell>
          <cell r="AA461" t="b">
            <v>0</v>
          </cell>
          <cell r="AB461" t="b">
            <v>0</v>
          </cell>
          <cell r="AC461" t="b">
            <v>0</v>
          </cell>
        </row>
        <row r="462">
          <cell r="Y462" t="b">
            <v>0</v>
          </cell>
          <cell r="Z462" t="b">
            <v>0</v>
          </cell>
          <cell r="AA462" t="b">
            <v>0</v>
          </cell>
          <cell r="AB462" t="b">
            <v>0</v>
          </cell>
          <cell r="AC462" t="b">
            <v>0</v>
          </cell>
        </row>
        <row r="463">
          <cell r="Y463" t="b">
            <v>0</v>
          </cell>
          <cell r="Z463" t="b">
            <v>0</v>
          </cell>
          <cell r="AA463" t="b">
            <v>0</v>
          </cell>
          <cell r="AB463" t="b">
            <v>0</v>
          </cell>
          <cell r="AC463" t="b">
            <v>0</v>
          </cell>
        </row>
        <row r="464">
          <cell r="Y464" t="b">
            <v>0</v>
          </cell>
          <cell r="Z464" t="b">
            <v>0</v>
          </cell>
          <cell r="AA464" t="b">
            <v>0</v>
          </cell>
          <cell r="AB464" t="b">
            <v>0</v>
          </cell>
          <cell r="AC464" t="b">
            <v>0</v>
          </cell>
        </row>
        <row r="465">
          <cell r="Y465" t="b">
            <v>0</v>
          </cell>
          <cell r="Z465" t="b">
            <v>0</v>
          </cell>
          <cell r="AA465" t="b">
            <v>0</v>
          </cell>
          <cell r="AB465" t="b">
            <v>0</v>
          </cell>
          <cell r="AC465" t="b">
            <v>0</v>
          </cell>
        </row>
        <row r="466">
          <cell r="Y466" t="b">
            <v>0</v>
          </cell>
          <cell r="Z466" t="b">
            <v>0</v>
          </cell>
          <cell r="AA466" t="b">
            <v>0</v>
          </cell>
          <cell r="AB466" t="b">
            <v>0</v>
          </cell>
          <cell r="AC466" t="b">
            <v>0</v>
          </cell>
        </row>
        <row r="467">
          <cell r="Y467" t="b">
            <v>0</v>
          </cell>
          <cell r="Z467" t="b">
            <v>0</v>
          </cell>
          <cell r="AA467" t="b">
            <v>0</v>
          </cell>
          <cell r="AB467" t="b">
            <v>0</v>
          </cell>
          <cell r="AC467" t="b">
            <v>0</v>
          </cell>
        </row>
        <row r="468">
          <cell r="Y468" t="b">
            <v>0</v>
          </cell>
          <cell r="Z468" t="b">
            <v>0</v>
          </cell>
          <cell r="AA468" t="b">
            <v>0</v>
          </cell>
          <cell r="AB468" t="b">
            <v>0</v>
          </cell>
          <cell r="AC468" t="b">
            <v>0</v>
          </cell>
        </row>
        <row r="469">
          <cell r="Y469" t="b">
            <v>0</v>
          </cell>
          <cell r="Z469" t="b">
            <v>0</v>
          </cell>
          <cell r="AA469" t="b">
            <v>0</v>
          </cell>
          <cell r="AB469" t="b">
            <v>0</v>
          </cell>
          <cell r="AC469" t="b">
            <v>0</v>
          </cell>
        </row>
        <row r="470">
          <cell r="Y470" t="b">
            <v>0</v>
          </cell>
          <cell r="Z470" t="b">
            <v>0</v>
          </cell>
          <cell r="AA470" t="b">
            <v>0</v>
          </cell>
          <cell r="AB470" t="b">
            <v>0</v>
          </cell>
          <cell r="AC470" t="b">
            <v>0</v>
          </cell>
        </row>
        <row r="471">
          <cell r="Y471" t="b">
            <v>0</v>
          </cell>
          <cell r="Z471" t="b">
            <v>0</v>
          </cell>
          <cell r="AA471" t="b">
            <v>0</v>
          </cell>
          <cell r="AB471" t="b">
            <v>0</v>
          </cell>
          <cell r="AC471" t="b">
            <v>0</v>
          </cell>
        </row>
        <row r="472">
          <cell r="Y472" t="b">
            <v>0</v>
          </cell>
          <cell r="Z472" t="b">
            <v>0</v>
          </cell>
          <cell r="AA472" t="b">
            <v>0</v>
          </cell>
          <cell r="AB472" t="b">
            <v>0</v>
          </cell>
          <cell r="AC472" t="b">
            <v>0</v>
          </cell>
        </row>
        <row r="473">
          <cell r="Y473" t="b">
            <v>0</v>
          </cell>
          <cell r="Z473" t="b">
            <v>0</v>
          </cell>
          <cell r="AA473" t="b">
            <v>0</v>
          </cell>
          <cell r="AB473" t="b">
            <v>0</v>
          </cell>
          <cell r="AC473" t="b">
            <v>0</v>
          </cell>
        </row>
        <row r="474">
          <cell r="Y474" t="b">
            <v>0</v>
          </cell>
          <cell r="Z474" t="b">
            <v>0</v>
          </cell>
          <cell r="AA474" t="b">
            <v>0</v>
          </cell>
          <cell r="AB474" t="b">
            <v>0</v>
          </cell>
          <cell r="AC474" t="b">
            <v>0</v>
          </cell>
        </row>
        <row r="475">
          <cell r="Y475" t="b">
            <v>0</v>
          </cell>
          <cell r="Z475" t="b">
            <v>0</v>
          </cell>
          <cell r="AA475" t="b">
            <v>0</v>
          </cell>
          <cell r="AB475" t="b">
            <v>0</v>
          </cell>
          <cell r="AC475" t="b">
            <v>0</v>
          </cell>
        </row>
        <row r="476">
          <cell r="Y476" t="b">
            <v>0</v>
          </cell>
          <cell r="Z476" t="b">
            <v>0</v>
          </cell>
          <cell r="AA476" t="b">
            <v>0</v>
          </cell>
          <cell r="AB476" t="b">
            <v>0</v>
          </cell>
          <cell r="AC476" t="b">
            <v>0</v>
          </cell>
        </row>
        <row r="477">
          <cell r="Y477" t="b">
            <v>0</v>
          </cell>
          <cell r="Z477" t="b">
            <v>0</v>
          </cell>
          <cell r="AA477" t="b">
            <v>0</v>
          </cell>
          <cell r="AB477" t="b">
            <v>0</v>
          </cell>
          <cell r="AC477" t="b">
            <v>0</v>
          </cell>
        </row>
        <row r="478">
          <cell r="Y478" t="b">
            <v>0</v>
          </cell>
          <cell r="Z478" t="b">
            <v>0</v>
          </cell>
          <cell r="AA478" t="b">
            <v>0</v>
          </cell>
          <cell r="AB478" t="b">
            <v>0</v>
          </cell>
          <cell r="AC478" t="b">
            <v>0</v>
          </cell>
        </row>
        <row r="479">
          <cell r="Y479" t="b">
            <v>0</v>
          </cell>
          <cell r="Z479" t="b">
            <v>0</v>
          </cell>
          <cell r="AA479" t="b">
            <v>0</v>
          </cell>
          <cell r="AB479" t="b">
            <v>0</v>
          </cell>
          <cell r="AC479" t="b">
            <v>0</v>
          </cell>
        </row>
        <row r="480">
          <cell r="Y480" t="b">
            <v>0</v>
          </cell>
          <cell r="Z480" t="b">
            <v>0</v>
          </cell>
          <cell r="AA480" t="b">
            <v>0</v>
          </cell>
          <cell r="AB480" t="b">
            <v>0</v>
          </cell>
          <cell r="AC480" t="b">
            <v>0</v>
          </cell>
        </row>
        <row r="481">
          <cell r="Y481" t="b">
            <v>0</v>
          </cell>
          <cell r="Z481" t="b">
            <v>0</v>
          </cell>
          <cell r="AA481" t="b">
            <v>0</v>
          </cell>
          <cell r="AB481" t="b">
            <v>0</v>
          </cell>
          <cell r="AC481" t="b">
            <v>0</v>
          </cell>
        </row>
        <row r="482">
          <cell r="Y482" t="b">
            <v>0</v>
          </cell>
          <cell r="Z482" t="b">
            <v>0</v>
          </cell>
          <cell r="AA482" t="b">
            <v>0</v>
          </cell>
          <cell r="AB482" t="b">
            <v>0</v>
          </cell>
          <cell r="AC482" t="b">
            <v>0</v>
          </cell>
        </row>
        <row r="483">
          <cell r="Y483" t="b">
            <v>0</v>
          </cell>
          <cell r="Z483" t="b">
            <v>0</v>
          </cell>
          <cell r="AA483" t="b">
            <v>0</v>
          </cell>
          <cell r="AB483" t="b">
            <v>0</v>
          </cell>
          <cell r="AC483" t="b">
            <v>0</v>
          </cell>
        </row>
        <row r="484">
          <cell r="Y484" t="b">
            <v>0</v>
          </cell>
          <cell r="Z484" t="b">
            <v>0</v>
          </cell>
          <cell r="AA484" t="b">
            <v>0</v>
          </cell>
          <cell r="AB484" t="b">
            <v>0</v>
          </cell>
          <cell r="AC484" t="b">
            <v>0</v>
          </cell>
        </row>
        <row r="485">
          <cell r="Y485" t="b">
            <v>0</v>
          </cell>
          <cell r="Z485" t="b">
            <v>0</v>
          </cell>
          <cell r="AA485" t="b">
            <v>0</v>
          </cell>
          <cell r="AB485" t="b">
            <v>0</v>
          </cell>
          <cell r="AC485" t="b">
            <v>0</v>
          </cell>
        </row>
        <row r="486">
          <cell r="Y486" t="b">
            <v>0</v>
          </cell>
          <cell r="Z486" t="b">
            <v>0</v>
          </cell>
          <cell r="AA486" t="b">
            <v>0</v>
          </cell>
          <cell r="AB486" t="b">
            <v>0</v>
          </cell>
          <cell r="AC486" t="b">
            <v>0</v>
          </cell>
        </row>
        <row r="487">
          <cell r="Y487" t="b">
            <v>0</v>
          </cell>
          <cell r="Z487" t="b">
            <v>0</v>
          </cell>
          <cell r="AA487" t="b">
            <v>0</v>
          </cell>
          <cell r="AB487" t="b">
            <v>0</v>
          </cell>
          <cell r="AC487" t="b">
            <v>0</v>
          </cell>
        </row>
        <row r="488">
          <cell r="Y488" t="b">
            <v>0</v>
          </cell>
          <cell r="Z488" t="b">
            <v>0</v>
          </cell>
          <cell r="AA488" t="b">
            <v>0</v>
          </cell>
          <cell r="AB488" t="b">
            <v>0</v>
          </cell>
          <cell r="AC488" t="b">
            <v>0</v>
          </cell>
        </row>
        <row r="489">
          <cell r="Y489" t="b">
            <v>0</v>
          </cell>
          <cell r="Z489" t="b">
            <v>0</v>
          </cell>
          <cell r="AA489" t="b">
            <v>0</v>
          </cell>
          <cell r="AB489" t="b">
            <v>0</v>
          </cell>
          <cell r="AC489" t="b">
            <v>0</v>
          </cell>
        </row>
        <row r="490">
          <cell r="Y490" t="b">
            <v>0</v>
          </cell>
          <cell r="Z490" t="b">
            <v>0</v>
          </cell>
          <cell r="AA490" t="b">
            <v>0</v>
          </cell>
          <cell r="AB490" t="b">
            <v>0</v>
          </cell>
          <cell r="AC490" t="b">
            <v>0</v>
          </cell>
        </row>
        <row r="491">
          <cell r="Y491" t="b">
            <v>0</v>
          </cell>
          <cell r="Z491" t="b">
            <v>0</v>
          </cell>
          <cell r="AA491" t="b">
            <v>0</v>
          </cell>
          <cell r="AB491" t="b">
            <v>0</v>
          </cell>
          <cell r="AC491" t="b">
            <v>0</v>
          </cell>
        </row>
        <row r="492">
          <cell r="Y492" t="b">
            <v>0</v>
          </cell>
          <cell r="Z492" t="b">
            <v>0</v>
          </cell>
          <cell r="AA492" t="b">
            <v>0</v>
          </cell>
          <cell r="AB492" t="b">
            <v>0</v>
          </cell>
          <cell r="AC492" t="b">
            <v>0</v>
          </cell>
        </row>
        <row r="493">
          <cell r="Y493" t="b">
            <v>0</v>
          </cell>
          <cell r="Z493" t="b">
            <v>0</v>
          </cell>
          <cell r="AA493" t="b">
            <v>0</v>
          </cell>
          <cell r="AB493" t="b">
            <v>0</v>
          </cell>
          <cell r="AC493" t="b">
            <v>0</v>
          </cell>
        </row>
        <row r="494">
          <cell r="Y494" t="b">
            <v>0</v>
          </cell>
          <cell r="Z494" t="b">
            <v>0</v>
          </cell>
          <cell r="AA494" t="b">
            <v>0</v>
          </cell>
          <cell r="AB494" t="b">
            <v>0</v>
          </cell>
          <cell r="AC494" t="b">
            <v>0</v>
          </cell>
        </row>
        <row r="495">
          <cell r="Y495" t="b">
            <v>0</v>
          </cell>
          <cell r="Z495" t="b">
            <v>0</v>
          </cell>
          <cell r="AA495" t="b">
            <v>0</v>
          </cell>
          <cell r="AB495" t="b">
            <v>0</v>
          </cell>
          <cell r="AC495" t="b">
            <v>0</v>
          </cell>
        </row>
        <row r="496">
          <cell r="Y496" t="b">
            <v>0</v>
          </cell>
          <cell r="Z496" t="b">
            <v>0</v>
          </cell>
          <cell r="AA496" t="b">
            <v>0</v>
          </cell>
          <cell r="AB496" t="b">
            <v>0</v>
          </cell>
          <cell r="AC496" t="b">
            <v>0</v>
          </cell>
        </row>
        <row r="497">
          <cell r="Y497" t="b">
            <v>0</v>
          </cell>
          <cell r="Z497" t="b">
            <v>0</v>
          </cell>
          <cell r="AA497" t="b">
            <v>0</v>
          </cell>
          <cell r="AB497" t="b">
            <v>0</v>
          </cell>
          <cell r="AC497" t="b">
            <v>0</v>
          </cell>
        </row>
        <row r="498">
          <cell r="Y498" t="b">
            <v>0</v>
          </cell>
          <cell r="Z498" t="b">
            <v>0</v>
          </cell>
          <cell r="AA498" t="b">
            <v>0</v>
          </cell>
          <cell r="AB498" t="b">
            <v>0</v>
          </cell>
          <cell r="AC498" t="b">
            <v>0</v>
          </cell>
        </row>
        <row r="499">
          <cell r="Y499" t="b">
            <v>0</v>
          </cell>
          <cell r="Z499" t="b">
            <v>0</v>
          </cell>
          <cell r="AA499" t="b">
            <v>0</v>
          </cell>
          <cell r="AB499" t="b">
            <v>0</v>
          </cell>
          <cell r="AC499" t="b">
            <v>0</v>
          </cell>
        </row>
        <row r="500">
          <cell r="Y500" t="b">
            <v>0</v>
          </cell>
          <cell r="Z500" t="b">
            <v>0</v>
          </cell>
          <cell r="AA500" t="b">
            <v>0</v>
          </cell>
          <cell r="AB500" t="b">
            <v>0</v>
          </cell>
          <cell r="AC500" t="b">
            <v>0</v>
          </cell>
        </row>
        <row r="501">
          <cell r="Y501" t="b">
            <v>0</v>
          </cell>
          <cell r="Z501" t="b">
            <v>0</v>
          </cell>
          <cell r="AA501" t="b">
            <v>0</v>
          </cell>
          <cell r="AB501" t="b">
            <v>0</v>
          </cell>
          <cell r="AC501" t="b">
            <v>0</v>
          </cell>
        </row>
        <row r="502">
          <cell r="Y502" t="b">
            <v>0</v>
          </cell>
          <cell r="Z502" t="b">
            <v>0</v>
          </cell>
          <cell r="AA502" t="b">
            <v>0</v>
          </cell>
          <cell r="AB502" t="b">
            <v>0</v>
          </cell>
          <cell r="AC502" t="b">
            <v>0</v>
          </cell>
        </row>
        <row r="503">
          <cell r="Y503" t="b">
            <v>0</v>
          </cell>
          <cell r="Z503" t="b">
            <v>0</v>
          </cell>
          <cell r="AA503" t="b">
            <v>0</v>
          </cell>
          <cell r="AB503" t="b">
            <v>0</v>
          </cell>
          <cell r="AC503" t="b">
            <v>0</v>
          </cell>
        </row>
        <row r="504">
          <cell r="Y504" t="b">
            <v>0</v>
          </cell>
          <cell r="Z504" t="b">
            <v>0</v>
          </cell>
          <cell r="AA504" t="b">
            <v>0</v>
          </cell>
          <cell r="AB504" t="b">
            <v>0</v>
          </cell>
          <cell r="AC504" t="b">
            <v>0</v>
          </cell>
        </row>
        <row r="505">
          <cell r="Y505" t="b">
            <v>0</v>
          </cell>
          <cell r="Z505" t="b">
            <v>0</v>
          </cell>
          <cell r="AA505" t="b">
            <v>0</v>
          </cell>
          <cell r="AB505" t="b">
            <v>0</v>
          </cell>
          <cell r="AC505" t="b">
            <v>0</v>
          </cell>
        </row>
        <row r="506">
          <cell r="Y506" t="b">
            <v>0</v>
          </cell>
          <cell r="Z506" t="b">
            <v>0</v>
          </cell>
          <cell r="AA506" t="b">
            <v>0</v>
          </cell>
          <cell r="AB506" t="b">
            <v>0</v>
          </cell>
          <cell r="AC506" t="b">
            <v>0</v>
          </cell>
        </row>
        <row r="507">
          <cell r="Y507" t="b">
            <v>0</v>
          </cell>
          <cell r="Z507" t="b">
            <v>0</v>
          </cell>
          <cell r="AA507" t="b">
            <v>0</v>
          </cell>
          <cell r="AB507" t="b">
            <v>0</v>
          </cell>
          <cell r="AC507" t="b">
            <v>0</v>
          </cell>
        </row>
        <row r="508">
          <cell r="Y508" t="b">
            <v>0</v>
          </cell>
          <cell r="Z508" t="b">
            <v>0</v>
          </cell>
          <cell r="AA508" t="b">
            <v>0</v>
          </cell>
          <cell r="AB508" t="b">
            <v>0</v>
          </cell>
          <cell r="AC508" t="b">
            <v>0</v>
          </cell>
        </row>
        <row r="509">
          <cell r="Y509" t="b">
            <v>0</v>
          </cell>
          <cell r="Z509" t="b">
            <v>0</v>
          </cell>
          <cell r="AA509" t="b">
            <v>0</v>
          </cell>
          <cell r="AB509" t="b">
            <v>0</v>
          </cell>
          <cell r="AC509" t="b">
            <v>0</v>
          </cell>
        </row>
        <row r="510">
          <cell r="Y510" t="b">
            <v>0</v>
          </cell>
          <cell r="Z510" t="b">
            <v>0</v>
          </cell>
          <cell r="AA510" t="b">
            <v>0</v>
          </cell>
          <cell r="AB510" t="b">
            <v>0</v>
          </cell>
          <cell r="AC510" t="b">
            <v>0</v>
          </cell>
        </row>
        <row r="511">
          <cell r="Y511" t="b">
            <v>0</v>
          </cell>
          <cell r="Z511" t="b">
            <v>0</v>
          </cell>
          <cell r="AA511" t="b">
            <v>0</v>
          </cell>
          <cell r="AB511" t="b">
            <v>0</v>
          </cell>
          <cell r="AC511" t="b">
            <v>0</v>
          </cell>
        </row>
        <row r="512">
          <cell r="Y512" t="b">
            <v>0</v>
          </cell>
          <cell r="Z512" t="b">
            <v>0</v>
          </cell>
          <cell r="AA512" t="b">
            <v>0</v>
          </cell>
          <cell r="AB512" t="b">
            <v>0</v>
          </cell>
          <cell r="AC512" t="b">
            <v>0</v>
          </cell>
        </row>
        <row r="513">
          <cell r="Y513" t="b">
            <v>0</v>
          </cell>
          <cell r="Z513" t="b">
            <v>0</v>
          </cell>
          <cell r="AA513" t="b">
            <v>0</v>
          </cell>
          <cell r="AB513" t="b">
            <v>0</v>
          </cell>
          <cell r="AC513" t="b">
            <v>0</v>
          </cell>
        </row>
        <row r="514">
          <cell r="Y514" t="b">
            <v>0</v>
          </cell>
          <cell r="Z514" t="b">
            <v>0</v>
          </cell>
          <cell r="AA514" t="b">
            <v>0</v>
          </cell>
          <cell r="AB514" t="b">
            <v>0</v>
          </cell>
          <cell r="AC514" t="b">
            <v>0</v>
          </cell>
        </row>
        <row r="515">
          <cell r="Y515" t="b">
            <v>0</v>
          </cell>
          <cell r="Z515" t="b">
            <v>0</v>
          </cell>
          <cell r="AA515" t="b">
            <v>0</v>
          </cell>
          <cell r="AB515" t="b">
            <v>0</v>
          </cell>
          <cell r="AC515" t="b">
            <v>0</v>
          </cell>
        </row>
        <row r="516">
          <cell r="Y516" t="b">
            <v>0</v>
          </cell>
          <cell r="Z516" t="b">
            <v>0</v>
          </cell>
          <cell r="AA516" t="b">
            <v>0</v>
          </cell>
          <cell r="AB516" t="b">
            <v>0</v>
          </cell>
          <cell r="AC516" t="b">
            <v>0</v>
          </cell>
        </row>
        <row r="517">
          <cell r="Y517" t="b">
            <v>0</v>
          </cell>
          <cell r="Z517" t="b">
            <v>0</v>
          </cell>
          <cell r="AA517" t="b">
            <v>0</v>
          </cell>
          <cell r="AB517" t="b">
            <v>0</v>
          </cell>
          <cell r="AC517" t="b">
            <v>0</v>
          </cell>
        </row>
        <row r="518">
          <cell r="Y518" t="b">
            <v>0</v>
          </cell>
          <cell r="Z518" t="b">
            <v>0</v>
          </cell>
          <cell r="AA518" t="b">
            <v>0</v>
          </cell>
          <cell r="AB518" t="b">
            <v>0</v>
          </cell>
          <cell r="AC518" t="b">
            <v>0</v>
          </cell>
        </row>
        <row r="519">
          <cell r="Y519" t="b">
            <v>0</v>
          </cell>
          <cell r="Z519" t="b">
            <v>0</v>
          </cell>
          <cell r="AA519" t="b">
            <v>0</v>
          </cell>
          <cell r="AB519" t="b">
            <v>0</v>
          </cell>
          <cell r="AC519" t="b">
            <v>0</v>
          </cell>
        </row>
        <row r="520">
          <cell r="Y520" t="b">
            <v>0</v>
          </cell>
          <cell r="Z520" t="b">
            <v>0</v>
          </cell>
          <cell r="AA520" t="b">
            <v>0</v>
          </cell>
          <cell r="AB520" t="b">
            <v>0</v>
          </cell>
          <cell r="AC520" t="b">
            <v>0</v>
          </cell>
        </row>
        <row r="521">
          <cell r="Y521" t="b">
            <v>0</v>
          </cell>
          <cell r="Z521" t="b">
            <v>0</v>
          </cell>
          <cell r="AA521" t="b">
            <v>0</v>
          </cell>
          <cell r="AB521" t="b">
            <v>0</v>
          </cell>
          <cell r="AC521" t="b">
            <v>0</v>
          </cell>
        </row>
        <row r="522">
          <cell r="Y522" t="b">
            <v>0</v>
          </cell>
          <cell r="Z522" t="b">
            <v>0</v>
          </cell>
          <cell r="AA522" t="b">
            <v>0</v>
          </cell>
          <cell r="AB522" t="b">
            <v>0</v>
          </cell>
          <cell r="AC522" t="b">
            <v>0</v>
          </cell>
        </row>
        <row r="523">
          <cell r="Y523" t="b">
            <v>0</v>
          </cell>
          <cell r="Z523" t="b">
            <v>0</v>
          </cell>
          <cell r="AA523" t="b">
            <v>0</v>
          </cell>
          <cell r="AB523" t="b">
            <v>0</v>
          </cell>
          <cell r="AC523" t="b">
            <v>0</v>
          </cell>
        </row>
        <row r="524">
          <cell r="Y524" t="b">
            <v>0</v>
          </cell>
          <cell r="Z524" t="b">
            <v>0</v>
          </cell>
          <cell r="AA524" t="b">
            <v>0</v>
          </cell>
          <cell r="AB524" t="b">
            <v>0</v>
          </cell>
          <cell r="AC524" t="b">
            <v>0</v>
          </cell>
        </row>
        <row r="525">
          <cell r="Y525" t="b">
            <v>0</v>
          </cell>
          <cell r="Z525" t="b">
            <v>0</v>
          </cell>
          <cell r="AA525" t="b">
            <v>0</v>
          </cell>
          <cell r="AB525" t="b">
            <v>0</v>
          </cell>
          <cell r="AC525" t="b">
            <v>0</v>
          </cell>
        </row>
        <row r="526">
          <cell r="Y526" t="b">
            <v>0</v>
          </cell>
          <cell r="Z526" t="b">
            <v>0</v>
          </cell>
          <cell r="AA526" t="b">
            <v>0</v>
          </cell>
          <cell r="AB526" t="b">
            <v>0</v>
          </cell>
          <cell r="AC526" t="b">
            <v>0</v>
          </cell>
        </row>
        <row r="527">
          <cell r="Y527" t="b">
            <v>0</v>
          </cell>
          <cell r="Z527" t="b">
            <v>0</v>
          </cell>
          <cell r="AA527" t="b">
            <v>0</v>
          </cell>
          <cell r="AB527" t="b">
            <v>0</v>
          </cell>
          <cell r="AC527" t="b">
            <v>0</v>
          </cell>
        </row>
        <row r="528">
          <cell r="Y528" t="b">
            <v>0</v>
          </cell>
          <cell r="Z528" t="b">
            <v>0</v>
          </cell>
          <cell r="AA528" t="b">
            <v>0</v>
          </cell>
          <cell r="AB528" t="b">
            <v>0</v>
          </cell>
          <cell r="AC528" t="b">
            <v>0</v>
          </cell>
        </row>
        <row r="529">
          <cell r="Y529" t="b">
            <v>0</v>
          </cell>
          <cell r="Z529" t="b">
            <v>0</v>
          </cell>
          <cell r="AA529" t="b">
            <v>0</v>
          </cell>
          <cell r="AB529" t="b">
            <v>0</v>
          </cell>
          <cell r="AC529" t="b">
            <v>0</v>
          </cell>
        </row>
        <row r="530">
          <cell r="Y530" t="b">
            <v>0</v>
          </cell>
          <cell r="Z530" t="b">
            <v>0</v>
          </cell>
          <cell r="AA530" t="b">
            <v>0</v>
          </cell>
          <cell r="AB530" t="b">
            <v>0</v>
          </cell>
          <cell r="AC530" t="b">
            <v>0</v>
          </cell>
        </row>
        <row r="531">
          <cell r="Y531" t="b">
            <v>0</v>
          </cell>
          <cell r="Z531" t="b">
            <v>0</v>
          </cell>
          <cell r="AA531" t="b">
            <v>0</v>
          </cell>
          <cell r="AB531" t="b">
            <v>0</v>
          </cell>
          <cell r="AC531" t="b">
            <v>0</v>
          </cell>
        </row>
        <row r="532">
          <cell r="Y532" t="b">
            <v>0</v>
          </cell>
          <cell r="Z532" t="b">
            <v>0</v>
          </cell>
          <cell r="AA532" t="b">
            <v>0</v>
          </cell>
          <cell r="AB532" t="b">
            <v>0</v>
          </cell>
          <cell r="AC532" t="b">
            <v>0</v>
          </cell>
        </row>
        <row r="533">
          <cell r="Y533" t="b">
            <v>0</v>
          </cell>
          <cell r="Z533" t="b">
            <v>0</v>
          </cell>
          <cell r="AA533" t="b">
            <v>0</v>
          </cell>
          <cell r="AB533" t="b">
            <v>0</v>
          </cell>
          <cell r="AC533" t="b">
            <v>0</v>
          </cell>
        </row>
        <row r="534">
          <cell r="Y534" t="b">
            <v>0</v>
          </cell>
          <cell r="Z534" t="b">
            <v>0</v>
          </cell>
          <cell r="AA534" t="b">
            <v>0</v>
          </cell>
          <cell r="AB534" t="b">
            <v>0</v>
          </cell>
          <cell r="AC534" t="b">
            <v>0</v>
          </cell>
        </row>
        <row r="535">
          <cell r="Y535" t="b">
            <v>0</v>
          </cell>
          <cell r="Z535" t="b">
            <v>0</v>
          </cell>
          <cell r="AA535" t="b">
            <v>0</v>
          </cell>
          <cell r="AB535" t="b">
            <v>0</v>
          </cell>
          <cell r="AC535" t="b">
            <v>0</v>
          </cell>
        </row>
        <row r="536">
          <cell r="Y536" t="b">
            <v>0</v>
          </cell>
          <cell r="Z536" t="b">
            <v>0</v>
          </cell>
          <cell r="AA536" t="b">
            <v>0</v>
          </cell>
          <cell r="AB536" t="b">
            <v>0</v>
          </cell>
          <cell r="AC536" t="b">
            <v>0</v>
          </cell>
        </row>
        <row r="537">
          <cell r="Y537" t="b">
            <v>0</v>
          </cell>
          <cell r="Z537" t="b">
            <v>0</v>
          </cell>
          <cell r="AA537" t="b">
            <v>0</v>
          </cell>
          <cell r="AB537" t="b">
            <v>0</v>
          </cell>
          <cell r="AC537" t="b">
            <v>0</v>
          </cell>
        </row>
        <row r="538">
          <cell r="Y538" t="b">
            <v>0</v>
          </cell>
          <cell r="Z538" t="b">
            <v>0</v>
          </cell>
          <cell r="AA538" t="b">
            <v>0</v>
          </cell>
          <cell r="AB538" t="b">
            <v>0</v>
          </cell>
          <cell r="AC538" t="b">
            <v>0</v>
          </cell>
        </row>
        <row r="539">
          <cell r="Y539" t="b">
            <v>0</v>
          </cell>
          <cell r="Z539" t="b">
            <v>0</v>
          </cell>
          <cell r="AA539" t="b">
            <v>0</v>
          </cell>
          <cell r="AB539" t="b">
            <v>0</v>
          </cell>
          <cell r="AC539" t="b">
            <v>0</v>
          </cell>
        </row>
        <row r="540">
          <cell r="Y540" t="b">
            <v>0</v>
          </cell>
          <cell r="Z540" t="b">
            <v>0</v>
          </cell>
          <cell r="AA540" t="b">
            <v>0</v>
          </cell>
          <cell r="AB540" t="b">
            <v>0</v>
          </cell>
          <cell r="AC540" t="b">
            <v>0</v>
          </cell>
        </row>
        <row r="541">
          <cell r="Y541" t="b">
            <v>0</v>
          </cell>
          <cell r="Z541" t="b">
            <v>0</v>
          </cell>
          <cell r="AA541" t="b">
            <v>0</v>
          </cell>
          <cell r="AB541" t="b">
            <v>0</v>
          </cell>
          <cell r="AC541" t="b">
            <v>0</v>
          </cell>
        </row>
        <row r="542">
          <cell r="Y542" t="b">
            <v>0</v>
          </cell>
          <cell r="Z542" t="b">
            <v>0</v>
          </cell>
          <cell r="AA542" t="b">
            <v>0</v>
          </cell>
          <cell r="AB542" t="b">
            <v>0</v>
          </cell>
          <cell r="AC542" t="b">
            <v>0</v>
          </cell>
        </row>
        <row r="543">
          <cell r="Y543" t="b">
            <v>0</v>
          </cell>
          <cell r="Z543" t="b">
            <v>0</v>
          </cell>
          <cell r="AA543" t="b">
            <v>0</v>
          </cell>
          <cell r="AB543" t="b">
            <v>0</v>
          </cell>
          <cell r="AC543" t="b">
            <v>0</v>
          </cell>
        </row>
        <row r="544">
          <cell r="Y544" t="b">
            <v>0</v>
          </cell>
          <cell r="Z544" t="b">
            <v>0</v>
          </cell>
          <cell r="AA544" t="b">
            <v>0</v>
          </cell>
          <cell r="AB544" t="b">
            <v>0</v>
          </cell>
          <cell r="AC544" t="b">
            <v>0</v>
          </cell>
        </row>
        <row r="545">
          <cell r="Y545" t="b">
            <v>0</v>
          </cell>
          <cell r="Z545" t="b">
            <v>0</v>
          </cell>
          <cell r="AA545" t="b">
            <v>0</v>
          </cell>
          <cell r="AB545" t="b">
            <v>0</v>
          </cell>
          <cell r="AC545" t="b">
            <v>0</v>
          </cell>
        </row>
        <row r="546">
          <cell r="Y546" t="b">
            <v>0</v>
          </cell>
          <cell r="Z546" t="b">
            <v>0</v>
          </cell>
          <cell r="AA546" t="b">
            <v>0</v>
          </cell>
          <cell r="AB546" t="b">
            <v>0</v>
          </cell>
          <cell r="AC546" t="b">
            <v>0</v>
          </cell>
        </row>
        <row r="547">
          <cell r="Y547" t="b">
            <v>0</v>
          </cell>
          <cell r="Z547" t="b">
            <v>0</v>
          </cell>
          <cell r="AA547" t="b">
            <v>0</v>
          </cell>
          <cell r="AB547" t="b">
            <v>0</v>
          </cell>
          <cell r="AC547" t="b">
            <v>0</v>
          </cell>
        </row>
        <row r="548">
          <cell r="Y548" t="b">
            <v>0</v>
          </cell>
          <cell r="Z548" t="b">
            <v>0</v>
          </cell>
          <cell r="AA548" t="b">
            <v>0</v>
          </cell>
          <cell r="AB548" t="b">
            <v>0</v>
          </cell>
          <cell r="AC548" t="b">
            <v>0</v>
          </cell>
        </row>
        <row r="549">
          <cell r="Y549" t="b">
            <v>0</v>
          </cell>
          <cell r="Z549" t="b">
            <v>0</v>
          </cell>
          <cell r="AA549" t="b">
            <v>0</v>
          </cell>
          <cell r="AB549" t="b">
            <v>0</v>
          </cell>
          <cell r="AC549" t="b">
            <v>0</v>
          </cell>
        </row>
        <row r="550">
          <cell r="Y550" t="b">
            <v>0</v>
          </cell>
          <cell r="Z550" t="b">
            <v>0</v>
          </cell>
          <cell r="AA550" t="b">
            <v>0</v>
          </cell>
          <cell r="AB550" t="b">
            <v>0</v>
          </cell>
          <cell r="AC550" t="b">
            <v>0</v>
          </cell>
        </row>
        <row r="551">
          <cell r="Y551" t="b">
            <v>0</v>
          </cell>
          <cell r="Z551" t="b">
            <v>0</v>
          </cell>
          <cell r="AA551" t="b">
            <v>0</v>
          </cell>
          <cell r="AB551" t="b">
            <v>0</v>
          </cell>
          <cell r="AC551" t="b">
            <v>0</v>
          </cell>
        </row>
        <row r="552">
          <cell r="Y552" t="b">
            <v>0</v>
          </cell>
          <cell r="Z552" t="b">
            <v>0</v>
          </cell>
          <cell r="AA552" t="b">
            <v>0</v>
          </cell>
          <cell r="AB552" t="b">
            <v>0</v>
          </cell>
          <cell r="AC552" t="b">
            <v>0</v>
          </cell>
        </row>
        <row r="553">
          <cell r="Y553" t="b">
            <v>0</v>
          </cell>
          <cell r="Z553" t="b">
            <v>0</v>
          </cell>
          <cell r="AA553" t="b">
            <v>0</v>
          </cell>
          <cell r="AB553" t="b">
            <v>0</v>
          </cell>
          <cell r="AC553" t="b">
            <v>0</v>
          </cell>
        </row>
        <row r="554">
          <cell r="Y554" t="b">
            <v>0</v>
          </cell>
          <cell r="Z554" t="b">
            <v>0</v>
          </cell>
          <cell r="AA554" t="b">
            <v>0</v>
          </cell>
          <cell r="AB554" t="b">
            <v>0</v>
          </cell>
          <cell r="AC554" t="b">
            <v>0</v>
          </cell>
        </row>
        <row r="555">
          <cell r="Y555" t="b">
            <v>0</v>
          </cell>
          <cell r="Z555" t="b">
            <v>0</v>
          </cell>
          <cell r="AA555" t="b">
            <v>0</v>
          </cell>
          <cell r="AB555" t="b">
            <v>0</v>
          </cell>
          <cell r="AC555" t="b">
            <v>0</v>
          </cell>
        </row>
        <row r="556">
          <cell r="Y556" t="b">
            <v>0</v>
          </cell>
          <cell r="Z556" t="b">
            <v>0</v>
          </cell>
          <cell r="AA556" t="b">
            <v>0</v>
          </cell>
          <cell r="AB556" t="b">
            <v>0</v>
          </cell>
          <cell r="AC556" t="b">
            <v>0</v>
          </cell>
        </row>
        <row r="557">
          <cell r="Y557" t="b">
            <v>0</v>
          </cell>
          <cell r="Z557" t="b">
            <v>0</v>
          </cell>
          <cell r="AA557" t="b">
            <v>0</v>
          </cell>
          <cell r="AB557" t="b">
            <v>0</v>
          </cell>
          <cell r="AC557" t="b">
            <v>0</v>
          </cell>
        </row>
        <row r="558">
          <cell r="Y558" t="b">
            <v>0</v>
          </cell>
          <cell r="Z558" t="b">
            <v>0</v>
          </cell>
          <cell r="AA558" t="b">
            <v>0</v>
          </cell>
          <cell r="AB558" t="b">
            <v>0</v>
          </cell>
          <cell r="AC558" t="b">
            <v>0</v>
          </cell>
        </row>
        <row r="559">
          <cell r="Y559" t="b">
            <v>0</v>
          </cell>
          <cell r="Z559" t="b">
            <v>0</v>
          </cell>
          <cell r="AA559" t="b">
            <v>0</v>
          </cell>
          <cell r="AB559" t="b">
            <v>0</v>
          </cell>
          <cell r="AC559" t="b">
            <v>0</v>
          </cell>
        </row>
        <row r="560">
          <cell r="Y560" t="b">
            <v>0</v>
          </cell>
          <cell r="Z560" t="b">
            <v>0</v>
          </cell>
          <cell r="AA560" t="b">
            <v>0</v>
          </cell>
          <cell r="AB560" t="b">
            <v>0</v>
          </cell>
          <cell r="AC560" t="b">
            <v>0</v>
          </cell>
        </row>
        <row r="561">
          <cell r="Y561" t="b">
            <v>0</v>
          </cell>
          <cell r="Z561" t="b">
            <v>0</v>
          </cell>
          <cell r="AA561" t="b">
            <v>0</v>
          </cell>
          <cell r="AB561" t="b">
            <v>0</v>
          </cell>
          <cell r="AC561" t="b">
            <v>0</v>
          </cell>
        </row>
        <row r="562">
          <cell r="Y562" t="b">
            <v>0</v>
          </cell>
          <cell r="Z562" t="b">
            <v>0</v>
          </cell>
          <cell r="AA562" t="b">
            <v>0</v>
          </cell>
          <cell r="AB562" t="b">
            <v>0</v>
          </cell>
          <cell r="AC562" t="b">
            <v>0</v>
          </cell>
        </row>
        <row r="563">
          <cell r="Y563" t="b">
            <v>0</v>
          </cell>
          <cell r="Z563" t="b">
            <v>0</v>
          </cell>
          <cell r="AA563" t="b">
            <v>0</v>
          </cell>
          <cell r="AB563" t="b">
            <v>0</v>
          </cell>
          <cell r="AC563" t="b">
            <v>0</v>
          </cell>
        </row>
        <row r="564">
          <cell r="Y564" t="b">
            <v>0</v>
          </cell>
          <cell r="Z564" t="b">
            <v>0</v>
          </cell>
          <cell r="AA564" t="b">
            <v>0</v>
          </cell>
          <cell r="AB564" t="b">
            <v>0</v>
          </cell>
          <cell r="AC564" t="b">
            <v>0</v>
          </cell>
        </row>
        <row r="565">
          <cell r="Y565" t="b">
            <v>0</v>
          </cell>
          <cell r="Z565" t="b">
            <v>0</v>
          </cell>
          <cell r="AA565" t="b">
            <v>0</v>
          </cell>
          <cell r="AB565" t="b">
            <v>0</v>
          </cell>
          <cell r="AC565" t="b">
            <v>0</v>
          </cell>
        </row>
        <row r="566">
          <cell r="Y566" t="b">
            <v>0</v>
          </cell>
          <cell r="Z566" t="b">
            <v>0</v>
          </cell>
          <cell r="AA566" t="b">
            <v>0</v>
          </cell>
          <cell r="AB566" t="b">
            <v>0</v>
          </cell>
          <cell r="AC566" t="b">
            <v>0</v>
          </cell>
        </row>
        <row r="567">
          <cell r="Y567" t="b">
            <v>0</v>
          </cell>
          <cell r="Z567" t="b">
            <v>0</v>
          </cell>
          <cell r="AA567" t="b">
            <v>0</v>
          </cell>
          <cell r="AB567" t="b">
            <v>0</v>
          </cell>
          <cell r="AC567" t="b">
            <v>0</v>
          </cell>
        </row>
        <row r="568">
          <cell r="Y568" t="b">
            <v>0</v>
          </cell>
          <cell r="Z568" t="b">
            <v>0</v>
          </cell>
          <cell r="AA568" t="b">
            <v>0</v>
          </cell>
          <cell r="AB568" t="b">
            <v>0</v>
          </cell>
          <cell r="AC568" t="b">
            <v>0</v>
          </cell>
        </row>
        <row r="569">
          <cell r="Y569" t="b">
            <v>0</v>
          </cell>
          <cell r="Z569" t="b">
            <v>0</v>
          </cell>
          <cell r="AA569" t="b">
            <v>0</v>
          </cell>
          <cell r="AB569" t="b">
            <v>0</v>
          </cell>
          <cell r="AC569" t="b">
            <v>0</v>
          </cell>
        </row>
        <row r="570">
          <cell r="Y570" t="b">
            <v>0</v>
          </cell>
          <cell r="Z570" t="b">
            <v>0</v>
          </cell>
          <cell r="AA570" t="b">
            <v>0</v>
          </cell>
          <cell r="AB570" t="b">
            <v>0</v>
          </cell>
          <cell r="AC570" t="b">
            <v>0</v>
          </cell>
        </row>
        <row r="571">
          <cell r="Y571" t="b">
            <v>0</v>
          </cell>
          <cell r="Z571" t="b">
            <v>0</v>
          </cell>
          <cell r="AA571" t="b">
            <v>0</v>
          </cell>
          <cell r="AB571" t="b">
            <v>0</v>
          </cell>
          <cell r="AC571" t="b">
            <v>0</v>
          </cell>
        </row>
        <row r="572">
          <cell r="Y572" t="b">
            <v>0</v>
          </cell>
          <cell r="Z572" t="b">
            <v>0</v>
          </cell>
          <cell r="AA572" t="b">
            <v>0</v>
          </cell>
          <cell r="AB572" t="b">
            <v>0</v>
          </cell>
          <cell r="AC572" t="b">
            <v>0</v>
          </cell>
        </row>
        <row r="573">
          <cell r="Y573" t="b">
            <v>0</v>
          </cell>
          <cell r="Z573" t="b">
            <v>0</v>
          </cell>
          <cell r="AA573" t="b">
            <v>0</v>
          </cell>
          <cell r="AB573" t="b">
            <v>0</v>
          </cell>
          <cell r="AC573" t="b">
            <v>0</v>
          </cell>
        </row>
        <row r="574">
          <cell r="Y574" t="b">
            <v>0</v>
          </cell>
          <cell r="Z574" t="b">
            <v>0</v>
          </cell>
          <cell r="AA574" t="b">
            <v>0</v>
          </cell>
          <cell r="AB574" t="b">
            <v>0</v>
          </cell>
          <cell r="AC574" t="b">
            <v>0</v>
          </cell>
        </row>
        <row r="575">
          <cell r="Y575" t="b">
            <v>0</v>
          </cell>
          <cell r="Z575" t="b">
            <v>0</v>
          </cell>
          <cell r="AA575" t="b">
            <v>0</v>
          </cell>
          <cell r="AB575" t="b">
            <v>0</v>
          </cell>
          <cell r="AC575" t="b">
            <v>0</v>
          </cell>
        </row>
        <row r="576">
          <cell r="Y576" t="b">
            <v>0</v>
          </cell>
          <cell r="Z576" t="b">
            <v>0</v>
          </cell>
          <cell r="AA576" t="b">
            <v>0</v>
          </cell>
          <cell r="AB576" t="b">
            <v>0</v>
          </cell>
          <cell r="AC576" t="b">
            <v>0</v>
          </cell>
        </row>
        <row r="577">
          <cell r="Y577" t="b">
            <v>0</v>
          </cell>
          <cell r="Z577" t="b">
            <v>0</v>
          </cell>
          <cell r="AA577" t="b">
            <v>0</v>
          </cell>
          <cell r="AB577" t="b">
            <v>0</v>
          </cell>
          <cell r="AC577" t="b">
            <v>0</v>
          </cell>
        </row>
        <row r="578">
          <cell r="Y578" t="b">
            <v>0</v>
          </cell>
          <cell r="Z578" t="b">
            <v>0</v>
          </cell>
          <cell r="AA578" t="b">
            <v>0</v>
          </cell>
          <cell r="AB578" t="b">
            <v>0</v>
          </cell>
          <cell r="AC578" t="b">
            <v>0</v>
          </cell>
        </row>
        <row r="579">
          <cell r="Y579" t="b">
            <v>0</v>
          </cell>
          <cell r="Z579" t="b">
            <v>0</v>
          </cell>
          <cell r="AA579" t="b">
            <v>0</v>
          </cell>
          <cell r="AB579" t="b">
            <v>0</v>
          </cell>
          <cell r="AC579" t="b">
            <v>0</v>
          </cell>
        </row>
        <row r="580">
          <cell r="Y580" t="b">
            <v>0</v>
          </cell>
          <cell r="Z580" t="b">
            <v>0</v>
          </cell>
          <cell r="AA580" t="b">
            <v>0</v>
          </cell>
          <cell r="AB580" t="b">
            <v>0</v>
          </cell>
          <cell r="AC580" t="b">
            <v>0</v>
          </cell>
        </row>
        <row r="581">
          <cell r="Y581" t="b">
            <v>0</v>
          </cell>
          <cell r="Z581" t="b">
            <v>0</v>
          </cell>
          <cell r="AA581" t="b">
            <v>0</v>
          </cell>
          <cell r="AB581" t="b">
            <v>0</v>
          </cell>
          <cell r="AC581" t="b">
            <v>0</v>
          </cell>
        </row>
        <row r="582">
          <cell r="Y582" t="b">
            <v>0</v>
          </cell>
          <cell r="Z582" t="b">
            <v>0</v>
          </cell>
          <cell r="AA582" t="b">
            <v>0</v>
          </cell>
          <cell r="AB582" t="b">
            <v>0</v>
          </cell>
          <cell r="AC582" t="b">
            <v>0</v>
          </cell>
        </row>
        <row r="583">
          <cell r="Y583" t="b">
            <v>0</v>
          </cell>
          <cell r="Z583" t="b">
            <v>0</v>
          </cell>
          <cell r="AA583" t="b">
            <v>0</v>
          </cell>
          <cell r="AB583" t="b">
            <v>0</v>
          </cell>
          <cell r="AC583" t="b">
            <v>0</v>
          </cell>
        </row>
        <row r="584">
          <cell r="Y584" t="b">
            <v>0</v>
          </cell>
          <cell r="Z584" t="b">
            <v>0</v>
          </cell>
          <cell r="AA584" t="b">
            <v>0</v>
          </cell>
          <cell r="AB584" t="b">
            <v>0</v>
          </cell>
          <cell r="AC584" t="b">
            <v>0</v>
          </cell>
        </row>
        <row r="585">
          <cell r="Y585" t="b">
            <v>0</v>
          </cell>
          <cell r="Z585" t="b">
            <v>0</v>
          </cell>
          <cell r="AA585" t="b">
            <v>0</v>
          </cell>
          <cell r="AB585" t="b">
            <v>0</v>
          </cell>
          <cell r="AC585" t="b">
            <v>0</v>
          </cell>
        </row>
        <row r="586">
          <cell r="Y586" t="b">
            <v>0</v>
          </cell>
          <cell r="Z586" t="b">
            <v>0</v>
          </cell>
          <cell r="AA586" t="b">
            <v>0</v>
          </cell>
          <cell r="AB586" t="b">
            <v>0</v>
          </cell>
          <cell r="AC586" t="b">
            <v>0</v>
          </cell>
        </row>
        <row r="587">
          <cell r="Y587" t="b">
            <v>0</v>
          </cell>
          <cell r="Z587" t="b">
            <v>0</v>
          </cell>
          <cell r="AA587" t="b">
            <v>0</v>
          </cell>
          <cell r="AB587" t="b">
            <v>0</v>
          </cell>
          <cell r="AC587" t="b">
            <v>0</v>
          </cell>
        </row>
        <row r="588">
          <cell r="Y588" t="b">
            <v>0</v>
          </cell>
          <cell r="Z588" t="b">
            <v>0</v>
          </cell>
          <cell r="AA588" t="b">
            <v>0</v>
          </cell>
          <cell r="AB588" t="b">
            <v>0</v>
          </cell>
          <cell r="AC588" t="b">
            <v>0</v>
          </cell>
        </row>
        <row r="589">
          <cell r="Y589" t="b">
            <v>0</v>
          </cell>
          <cell r="Z589" t="b">
            <v>0</v>
          </cell>
          <cell r="AA589" t="b">
            <v>0</v>
          </cell>
          <cell r="AB589" t="b">
            <v>0</v>
          </cell>
          <cell r="AC589" t="b">
            <v>0</v>
          </cell>
        </row>
        <row r="590">
          <cell r="Y590" t="b">
            <v>0</v>
          </cell>
          <cell r="Z590" t="b">
            <v>0</v>
          </cell>
          <cell r="AA590" t="b">
            <v>0</v>
          </cell>
          <cell r="AB590" t="b">
            <v>0</v>
          </cell>
          <cell r="AC590" t="b">
            <v>0</v>
          </cell>
        </row>
        <row r="591">
          <cell r="Y591" t="b">
            <v>0</v>
          </cell>
          <cell r="Z591" t="b">
            <v>0</v>
          </cell>
          <cell r="AA591" t="b">
            <v>0</v>
          </cell>
          <cell r="AB591" t="b">
            <v>0</v>
          </cell>
          <cell r="AC591" t="b">
            <v>0</v>
          </cell>
        </row>
        <row r="592">
          <cell r="Y592" t="b">
            <v>0</v>
          </cell>
          <cell r="Z592" t="b">
            <v>0</v>
          </cell>
          <cell r="AA592" t="b">
            <v>0</v>
          </cell>
          <cell r="AB592" t="b">
            <v>0</v>
          </cell>
          <cell r="AC592" t="b">
            <v>0</v>
          </cell>
        </row>
        <row r="593">
          <cell r="Y593" t="b">
            <v>0</v>
          </cell>
          <cell r="Z593" t="b">
            <v>0</v>
          </cell>
          <cell r="AA593" t="b">
            <v>0</v>
          </cell>
          <cell r="AB593" t="b">
            <v>0</v>
          </cell>
          <cell r="AC593" t="b">
            <v>0</v>
          </cell>
        </row>
        <row r="594">
          <cell r="Y594" t="b">
            <v>0</v>
          </cell>
          <cell r="Z594" t="b">
            <v>0</v>
          </cell>
          <cell r="AA594" t="b">
            <v>0</v>
          </cell>
          <cell r="AB594" t="b">
            <v>0</v>
          </cell>
          <cell r="AC594" t="b">
            <v>0</v>
          </cell>
        </row>
        <row r="595">
          <cell r="Y595" t="b">
            <v>0</v>
          </cell>
          <cell r="Z595" t="b">
            <v>0</v>
          </cell>
          <cell r="AA595" t="b">
            <v>0</v>
          </cell>
          <cell r="AB595" t="b">
            <v>0</v>
          </cell>
          <cell r="AC595" t="b">
            <v>0</v>
          </cell>
        </row>
        <row r="596">
          <cell r="Y596" t="b">
            <v>0</v>
          </cell>
          <cell r="Z596" t="b">
            <v>0</v>
          </cell>
          <cell r="AA596" t="b">
            <v>0</v>
          </cell>
          <cell r="AB596" t="b">
            <v>0</v>
          </cell>
          <cell r="AC596" t="b">
            <v>0</v>
          </cell>
        </row>
        <row r="597">
          <cell r="Y597" t="b">
            <v>0</v>
          </cell>
          <cell r="Z597" t="b">
            <v>0</v>
          </cell>
          <cell r="AA597" t="b">
            <v>0</v>
          </cell>
          <cell r="AB597" t="b">
            <v>0</v>
          </cell>
          <cell r="AC597" t="b">
            <v>0</v>
          </cell>
        </row>
        <row r="598">
          <cell r="Y598" t="b">
            <v>0</v>
          </cell>
          <cell r="Z598" t="b">
            <v>0</v>
          </cell>
          <cell r="AA598" t="b">
            <v>0</v>
          </cell>
          <cell r="AB598" t="b">
            <v>0</v>
          </cell>
          <cell r="AC598" t="b">
            <v>0</v>
          </cell>
        </row>
        <row r="599">
          <cell r="Y599" t="b">
            <v>0</v>
          </cell>
          <cell r="Z599" t="b">
            <v>0</v>
          </cell>
          <cell r="AA599" t="b">
            <v>0</v>
          </cell>
          <cell r="AB599" t="b">
            <v>0</v>
          </cell>
          <cell r="AC599" t="b">
            <v>0</v>
          </cell>
        </row>
        <row r="600">
          <cell r="Y600" t="b">
            <v>0</v>
          </cell>
          <cell r="Z600" t="b">
            <v>0</v>
          </cell>
          <cell r="AA600" t="b">
            <v>0</v>
          </cell>
          <cell r="AB600" t="b">
            <v>0</v>
          </cell>
          <cell r="AC600" t="b">
            <v>0</v>
          </cell>
        </row>
        <row r="601">
          <cell r="Y601" t="b">
            <v>0</v>
          </cell>
          <cell r="Z601" t="b">
            <v>0</v>
          </cell>
          <cell r="AA601" t="b">
            <v>0</v>
          </cell>
          <cell r="AB601" t="b">
            <v>0</v>
          </cell>
          <cell r="AC601" t="b">
            <v>0</v>
          </cell>
        </row>
        <row r="602">
          <cell r="Y602" t="b">
            <v>0</v>
          </cell>
          <cell r="Z602" t="b">
            <v>0</v>
          </cell>
          <cell r="AA602" t="b">
            <v>0</v>
          </cell>
          <cell r="AB602" t="b">
            <v>0</v>
          </cell>
          <cell r="AC602" t="b">
            <v>0</v>
          </cell>
        </row>
        <row r="603">
          <cell r="Y603" t="b">
            <v>0</v>
          </cell>
          <cell r="Z603" t="b">
            <v>0</v>
          </cell>
          <cell r="AA603" t="b">
            <v>0</v>
          </cell>
          <cell r="AB603" t="b">
            <v>0</v>
          </cell>
          <cell r="AC603" t="b">
            <v>0</v>
          </cell>
        </row>
        <row r="604">
          <cell r="Y604" t="b">
            <v>0</v>
          </cell>
          <cell r="Z604" t="b">
            <v>0</v>
          </cell>
          <cell r="AA604" t="b">
            <v>0</v>
          </cell>
          <cell r="AB604" t="b">
            <v>0</v>
          </cell>
          <cell r="AC604" t="b">
            <v>0</v>
          </cell>
        </row>
        <row r="605">
          <cell r="Y605" t="b">
            <v>0</v>
          </cell>
          <cell r="Z605" t="b">
            <v>0</v>
          </cell>
          <cell r="AA605" t="b">
            <v>0</v>
          </cell>
          <cell r="AB605" t="b">
            <v>0</v>
          </cell>
          <cell r="AC605" t="b">
            <v>0</v>
          </cell>
        </row>
        <row r="606">
          <cell r="Y606" t="b">
            <v>0</v>
          </cell>
          <cell r="Z606" t="b">
            <v>0</v>
          </cell>
          <cell r="AA606" t="b">
            <v>0</v>
          </cell>
          <cell r="AB606" t="b">
            <v>0</v>
          </cell>
          <cell r="AC606" t="b">
            <v>0</v>
          </cell>
        </row>
        <row r="607">
          <cell r="Y607" t="b">
            <v>0</v>
          </cell>
          <cell r="Z607" t="b">
            <v>0</v>
          </cell>
          <cell r="AA607" t="b">
            <v>0</v>
          </cell>
          <cell r="AB607" t="b">
            <v>0</v>
          </cell>
          <cell r="AC607" t="b">
            <v>0</v>
          </cell>
        </row>
        <row r="608">
          <cell r="Y608" t="b">
            <v>0</v>
          </cell>
          <cell r="Z608" t="b">
            <v>0</v>
          </cell>
          <cell r="AA608" t="b">
            <v>0</v>
          </cell>
          <cell r="AB608" t="b">
            <v>0</v>
          </cell>
          <cell r="AC608" t="b">
            <v>0</v>
          </cell>
        </row>
        <row r="609">
          <cell r="Y609" t="b">
            <v>0</v>
          </cell>
          <cell r="Z609" t="b">
            <v>0</v>
          </cell>
          <cell r="AA609" t="b">
            <v>0</v>
          </cell>
          <cell r="AB609" t="b">
            <v>0</v>
          </cell>
          <cell r="AC609" t="b">
            <v>0</v>
          </cell>
        </row>
        <row r="610">
          <cell r="Y610" t="b">
            <v>0</v>
          </cell>
          <cell r="Z610" t="b">
            <v>0</v>
          </cell>
          <cell r="AA610" t="b">
            <v>0</v>
          </cell>
          <cell r="AB610" t="b">
            <v>0</v>
          </cell>
          <cell r="AC610" t="b">
            <v>0</v>
          </cell>
        </row>
        <row r="611">
          <cell r="Y611" t="b">
            <v>0</v>
          </cell>
          <cell r="Z611" t="b">
            <v>0</v>
          </cell>
          <cell r="AA611" t="b">
            <v>0</v>
          </cell>
          <cell r="AB611" t="b">
            <v>0</v>
          </cell>
          <cell r="AC611" t="b">
            <v>0</v>
          </cell>
        </row>
        <row r="612">
          <cell r="Y612" t="b">
            <v>0</v>
          </cell>
          <cell r="Z612" t="b">
            <v>0</v>
          </cell>
          <cell r="AA612" t="b">
            <v>0</v>
          </cell>
          <cell r="AB612" t="b">
            <v>0</v>
          </cell>
          <cell r="AC612" t="b">
            <v>0</v>
          </cell>
        </row>
        <row r="613">
          <cell r="Y613" t="b">
            <v>0</v>
          </cell>
          <cell r="Z613" t="b">
            <v>0</v>
          </cell>
          <cell r="AA613" t="b">
            <v>0</v>
          </cell>
          <cell r="AB613" t="b">
            <v>0</v>
          </cell>
          <cell r="AC613" t="b">
            <v>0</v>
          </cell>
        </row>
        <row r="614">
          <cell r="Y614" t="b">
            <v>0</v>
          </cell>
          <cell r="Z614" t="b">
            <v>0</v>
          </cell>
          <cell r="AA614" t="b">
            <v>0</v>
          </cell>
          <cell r="AB614" t="b">
            <v>0</v>
          </cell>
          <cell r="AC614" t="b">
            <v>0</v>
          </cell>
        </row>
        <row r="615">
          <cell r="Y615" t="b">
            <v>0</v>
          </cell>
          <cell r="Z615" t="b">
            <v>0</v>
          </cell>
          <cell r="AA615" t="b">
            <v>0</v>
          </cell>
          <cell r="AB615" t="b">
            <v>0</v>
          </cell>
          <cell r="AC615" t="b">
            <v>0</v>
          </cell>
        </row>
        <row r="616">
          <cell r="Y616" t="b">
            <v>0</v>
          </cell>
          <cell r="Z616" t="b">
            <v>0</v>
          </cell>
          <cell r="AA616" t="b">
            <v>0</v>
          </cell>
          <cell r="AB616" t="b">
            <v>0</v>
          </cell>
          <cell r="AC616" t="b">
            <v>0</v>
          </cell>
        </row>
        <row r="617">
          <cell r="Y617" t="b">
            <v>0</v>
          </cell>
          <cell r="Z617" t="b">
            <v>0</v>
          </cell>
          <cell r="AA617" t="b">
            <v>0</v>
          </cell>
          <cell r="AB617" t="b">
            <v>0</v>
          </cell>
          <cell r="AC617" t="b">
            <v>0</v>
          </cell>
        </row>
        <row r="618">
          <cell r="Y618" t="b">
            <v>0</v>
          </cell>
          <cell r="Z618" t="b">
            <v>0</v>
          </cell>
          <cell r="AA618" t="b">
            <v>0</v>
          </cell>
          <cell r="AB618" t="b">
            <v>0</v>
          </cell>
          <cell r="AC618" t="b">
            <v>0</v>
          </cell>
        </row>
        <row r="619">
          <cell r="Y619" t="b">
            <v>0</v>
          </cell>
          <cell r="Z619" t="b">
            <v>0</v>
          </cell>
          <cell r="AA619" t="b">
            <v>0</v>
          </cell>
          <cell r="AB619" t="b">
            <v>0</v>
          </cell>
          <cell r="AC619" t="b">
            <v>0</v>
          </cell>
        </row>
        <row r="620">
          <cell r="Y620" t="b">
            <v>0</v>
          </cell>
          <cell r="Z620" t="b">
            <v>0</v>
          </cell>
          <cell r="AA620" t="b">
            <v>0</v>
          </cell>
          <cell r="AB620" t="b">
            <v>0</v>
          </cell>
          <cell r="AC620" t="b">
            <v>0</v>
          </cell>
        </row>
        <row r="621">
          <cell r="Y621" t="b">
            <v>0</v>
          </cell>
          <cell r="Z621" t="b">
            <v>0</v>
          </cell>
          <cell r="AA621" t="b">
            <v>0</v>
          </cell>
          <cell r="AB621" t="b">
            <v>0</v>
          </cell>
          <cell r="AC621" t="b">
            <v>0</v>
          </cell>
        </row>
        <row r="622">
          <cell r="Y622" t="b">
            <v>0</v>
          </cell>
          <cell r="Z622" t="b">
            <v>0</v>
          </cell>
          <cell r="AA622" t="b">
            <v>0</v>
          </cell>
          <cell r="AB622" t="b">
            <v>0</v>
          </cell>
          <cell r="AC622" t="b">
            <v>0</v>
          </cell>
        </row>
        <row r="623">
          <cell r="Y623" t="b">
            <v>0</v>
          </cell>
          <cell r="Z623" t="b">
            <v>0</v>
          </cell>
          <cell r="AA623" t="b">
            <v>0</v>
          </cell>
          <cell r="AB623" t="b">
            <v>0</v>
          </cell>
          <cell r="AC623" t="b">
            <v>0</v>
          </cell>
        </row>
        <row r="624">
          <cell r="Y624" t="b">
            <v>0</v>
          </cell>
          <cell r="Z624" t="b">
            <v>0</v>
          </cell>
          <cell r="AA624" t="b">
            <v>0</v>
          </cell>
          <cell r="AB624" t="b">
            <v>0</v>
          </cell>
          <cell r="AC624" t="b">
            <v>0</v>
          </cell>
        </row>
        <row r="625">
          <cell r="Y625" t="b">
            <v>0</v>
          </cell>
          <cell r="Z625" t="b">
            <v>0</v>
          </cell>
          <cell r="AA625" t="b">
            <v>0</v>
          </cell>
          <cell r="AB625" t="b">
            <v>0</v>
          </cell>
          <cell r="AC625" t="b">
            <v>0</v>
          </cell>
        </row>
        <row r="626">
          <cell r="Y626" t="b">
            <v>0</v>
          </cell>
          <cell r="Z626" t="b">
            <v>0</v>
          </cell>
          <cell r="AA626" t="b">
            <v>0</v>
          </cell>
          <cell r="AB626" t="b">
            <v>0</v>
          </cell>
          <cell r="AC626" t="b">
            <v>0</v>
          </cell>
        </row>
        <row r="627">
          <cell r="Y627" t="b">
            <v>0</v>
          </cell>
          <cell r="Z627" t="b">
            <v>0</v>
          </cell>
          <cell r="AA627" t="b">
            <v>0</v>
          </cell>
          <cell r="AB627" t="b">
            <v>0</v>
          </cell>
          <cell r="AC627" t="b">
            <v>0</v>
          </cell>
        </row>
        <row r="628">
          <cell r="Y628" t="b">
            <v>0</v>
          </cell>
          <cell r="Z628" t="b">
            <v>0</v>
          </cell>
          <cell r="AA628" t="b">
            <v>0</v>
          </cell>
          <cell r="AB628" t="b">
            <v>0</v>
          </cell>
          <cell r="AC628" t="b">
            <v>0</v>
          </cell>
        </row>
        <row r="629">
          <cell r="Y629" t="b">
            <v>0</v>
          </cell>
          <cell r="Z629" t="b">
            <v>0</v>
          </cell>
          <cell r="AA629" t="b">
            <v>0</v>
          </cell>
          <cell r="AB629" t="b">
            <v>0</v>
          </cell>
          <cell r="AC629" t="b">
            <v>0</v>
          </cell>
        </row>
        <row r="630">
          <cell r="Y630" t="b">
            <v>0</v>
          </cell>
          <cell r="Z630" t="b">
            <v>0</v>
          </cell>
          <cell r="AA630" t="b">
            <v>0</v>
          </cell>
          <cell r="AB630" t="b">
            <v>0</v>
          </cell>
          <cell r="AC630" t="b">
            <v>0</v>
          </cell>
        </row>
        <row r="631">
          <cell r="Y631" t="b">
            <v>0</v>
          </cell>
          <cell r="Z631" t="b">
            <v>0</v>
          </cell>
          <cell r="AA631" t="b">
            <v>0</v>
          </cell>
          <cell r="AB631" t="b">
            <v>0</v>
          </cell>
          <cell r="AC631" t="b">
            <v>0</v>
          </cell>
        </row>
        <row r="632">
          <cell r="Y632" t="b">
            <v>0</v>
          </cell>
          <cell r="Z632" t="b">
            <v>0</v>
          </cell>
          <cell r="AA632" t="b">
            <v>0</v>
          </cell>
          <cell r="AB632" t="b">
            <v>0</v>
          </cell>
          <cell r="AC632" t="b">
            <v>0</v>
          </cell>
        </row>
        <row r="633">
          <cell r="Y633" t="b">
            <v>0</v>
          </cell>
          <cell r="Z633" t="b">
            <v>0</v>
          </cell>
          <cell r="AA633" t="b">
            <v>0</v>
          </cell>
          <cell r="AB633" t="b">
            <v>0</v>
          </cell>
          <cell r="AC633" t="b">
            <v>0</v>
          </cell>
        </row>
        <row r="634">
          <cell r="Y634" t="b">
            <v>0</v>
          </cell>
          <cell r="Z634" t="b">
            <v>0</v>
          </cell>
          <cell r="AA634" t="b">
            <v>0</v>
          </cell>
          <cell r="AB634" t="b">
            <v>0</v>
          </cell>
          <cell r="AC634" t="b">
            <v>0</v>
          </cell>
        </row>
        <row r="635">
          <cell r="Y635" t="b">
            <v>0</v>
          </cell>
          <cell r="Z635" t="b">
            <v>0</v>
          </cell>
          <cell r="AA635" t="b">
            <v>0</v>
          </cell>
          <cell r="AB635" t="b">
            <v>0</v>
          </cell>
          <cell r="AC635" t="b">
            <v>0</v>
          </cell>
        </row>
        <row r="636">
          <cell r="Y636" t="b">
            <v>0</v>
          </cell>
          <cell r="Z636" t="b">
            <v>0</v>
          </cell>
          <cell r="AA636" t="b">
            <v>0</v>
          </cell>
          <cell r="AB636" t="b">
            <v>0</v>
          </cell>
          <cell r="AC636" t="b">
            <v>0</v>
          </cell>
        </row>
        <row r="637">
          <cell r="Y637" t="b">
            <v>0</v>
          </cell>
          <cell r="Z637" t="b">
            <v>0</v>
          </cell>
          <cell r="AA637" t="b">
            <v>0</v>
          </cell>
          <cell r="AB637" t="b">
            <v>0</v>
          </cell>
          <cell r="AC637" t="b">
            <v>0</v>
          </cell>
        </row>
        <row r="638">
          <cell r="Y638" t="b">
            <v>0</v>
          </cell>
          <cell r="Z638" t="b">
            <v>0</v>
          </cell>
          <cell r="AA638" t="b">
            <v>0</v>
          </cell>
          <cell r="AB638" t="b">
            <v>0</v>
          </cell>
          <cell r="AC638" t="b">
            <v>0</v>
          </cell>
        </row>
        <row r="639">
          <cell r="Y639" t="b">
            <v>0</v>
          </cell>
          <cell r="Z639" t="b">
            <v>0</v>
          </cell>
          <cell r="AA639" t="b">
            <v>0</v>
          </cell>
          <cell r="AB639" t="b">
            <v>0</v>
          </cell>
          <cell r="AC639" t="b">
            <v>0</v>
          </cell>
        </row>
        <row r="640">
          <cell r="Y640" t="b">
            <v>0</v>
          </cell>
          <cell r="Z640" t="b">
            <v>0</v>
          </cell>
          <cell r="AA640" t="b">
            <v>0</v>
          </cell>
          <cell r="AB640" t="b">
            <v>0</v>
          </cell>
          <cell r="AC640" t="b">
            <v>0</v>
          </cell>
        </row>
        <row r="641">
          <cell r="Y641" t="b">
            <v>0</v>
          </cell>
          <cell r="Z641" t="b">
            <v>0</v>
          </cell>
          <cell r="AA641" t="b">
            <v>0</v>
          </cell>
          <cell r="AB641" t="b">
            <v>0</v>
          </cell>
          <cell r="AC641" t="b">
            <v>0</v>
          </cell>
        </row>
        <row r="642">
          <cell r="Y642" t="b">
            <v>0</v>
          </cell>
          <cell r="Z642" t="b">
            <v>0</v>
          </cell>
          <cell r="AA642" t="b">
            <v>0</v>
          </cell>
          <cell r="AB642" t="b">
            <v>0</v>
          </cell>
          <cell r="AC642" t="b">
            <v>0</v>
          </cell>
        </row>
        <row r="643">
          <cell r="Y643" t="b">
            <v>0</v>
          </cell>
          <cell r="Z643" t="b">
            <v>0</v>
          </cell>
          <cell r="AA643" t="b">
            <v>0</v>
          </cell>
          <cell r="AB643" t="b">
            <v>0</v>
          </cell>
          <cell r="AC643" t="b">
            <v>0</v>
          </cell>
        </row>
        <row r="644">
          <cell r="Y644" t="b">
            <v>0</v>
          </cell>
          <cell r="Z644" t="b">
            <v>0</v>
          </cell>
          <cell r="AA644" t="b">
            <v>0</v>
          </cell>
          <cell r="AB644" t="b">
            <v>0</v>
          </cell>
          <cell r="AC644" t="b">
            <v>0</v>
          </cell>
        </row>
        <row r="645">
          <cell r="Y645" t="b">
            <v>0</v>
          </cell>
          <cell r="Z645" t="b">
            <v>0</v>
          </cell>
          <cell r="AA645" t="b">
            <v>0</v>
          </cell>
          <cell r="AB645" t="b">
            <v>0</v>
          </cell>
          <cell r="AC645" t="b">
            <v>0</v>
          </cell>
        </row>
        <row r="646">
          <cell r="Y646" t="b">
            <v>0</v>
          </cell>
          <cell r="Z646" t="b">
            <v>0</v>
          </cell>
          <cell r="AA646" t="b">
            <v>0</v>
          </cell>
          <cell r="AB646" t="b">
            <v>0</v>
          </cell>
          <cell r="AC646" t="b">
            <v>0</v>
          </cell>
        </row>
        <row r="647">
          <cell r="Y647" t="b">
            <v>0</v>
          </cell>
          <cell r="Z647" t="b">
            <v>0</v>
          </cell>
          <cell r="AA647" t="b">
            <v>0</v>
          </cell>
          <cell r="AB647" t="b">
            <v>0</v>
          </cell>
          <cell r="AC647" t="b">
            <v>0</v>
          </cell>
        </row>
        <row r="648">
          <cell r="Y648" t="b">
            <v>0</v>
          </cell>
          <cell r="Z648" t="b">
            <v>0</v>
          </cell>
          <cell r="AA648" t="b">
            <v>0</v>
          </cell>
          <cell r="AB648" t="b">
            <v>0</v>
          </cell>
          <cell r="AC648" t="b">
            <v>0</v>
          </cell>
        </row>
        <row r="649">
          <cell r="Y649" t="b">
            <v>0</v>
          </cell>
          <cell r="Z649" t="b">
            <v>0</v>
          </cell>
          <cell r="AA649" t="b">
            <v>0</v>
          </cell>
          <cell r="AB649" t="b">
            <v>0</v>
          </cell>
          <cell r="AC649" t="b">
            <v>0</v>
          </cell>
        </row>
        <row r="650">
          <cell r="Y650" t="b">
            <v>0</v>
          </cell>
          <cell r="Z650" t="b">
            <v>0</v>
          </cell>
          <cell r="AA650" t="b">
            <v>0</v>
          </cell>
          <cell r="AB650" t="b">
            <v>0</v>
          </cell>
          <cell r="AC650" t="b">
            <v>0</v>
          </cell>
        </row>
        <row r="651">
          <cell r="Y651" t="b">
            <v>0</v>
          </cell>
          <cell r="Z651" t="b">
            <v>0</v>
          </cell>
          <cell r="AA651" t="b">
            <v>0</v>
          </cell>
          <cell r="AB651" t="b">
            <v>0</v>
          </cell>
          <cell r="AC651" t="b">
            <v>0</v>
          </cell>
        </row>
        <row r="652">
          <cell r="Y652" t="b">
            <v>0</v>
          </cell>
          <cell r="Z652" t="b">
            <v>0</v>
          </cell>
          <cell r="AA652" t="b">
            <v>0</v>
          </cell>
          <cell r="AB652" t="b">
            <v>0</v>
          </cell>
          <cell r="AC652" t="b">
            <v>0</v>
          </cell>
        </row>
        <row r="653">
          <cell r="Y653" t="b">
            <v>0</v>
          </cell>
          <cell r="Z653" t="b">
            <v>0</v>
          </cell>
          <cell r="AA653" t="b">
            <v>0</v>
          </cell>
          <cell r="AB653" t="b">
            <v>0</v>
          </cell>
          <cell r="AC653" t="b">
            <v>0</v>
          </cell>
        </row>
        <row r="654">
          <cell r="Y654" t="b">
            <v>0</v>
          </cell>
          <cell r="Z654" t="b">
            <v>0</v>
          </cell>
          <cell r="AA654" t="b">
            <v>0</v>
          </cell>
          <cell r="AB654" t="b">
            <v>0</v>
          </cell>
          <cell r="AC654" t="b">
            <v>0</v>
          </cell>
        </row>
        <row r="655">
          <cell r="Y655" t="b">
            <v>0</v>
          </cell>
          <cell r="Z655" t="b">
            <v>0</v>
          </cell>
          <cell r="AA655" t="b">
            <v>0</v>
          </cell>
          <cell r="AB655" t="b">
            <v>0</v>
          </cell>
          <cell r="AC655" t="b">
            <v>0</v>
          </cell>
        </row>
        <row r="656">
          <cell r="Y656" t="b">
            <v>0</v>
          </cell>
          <cell r="Z656" t="b">
            <v>0</v>
          </cell>
          <cell r="AA656" t="b">
            <v>0</v>
          </cell>
          <cell r="AB656" t="b">
            <v>0</v>
          </cell>
          <cell r="AC656" t="b">
            <v>0</v>
          </cell>
        </row>
        <row r="657">
          <cell r="Y657" t="b">
            <v>0</v>
          </cell>
          <cell r="Z657" t="b">
            <v>0</v>
          </cell>
          <cell r="AA657" t="b">
            <v>0</v>
          </cell>
          <cell r="AB657" t="b">
            <v>0</v>
          </cell>
          <cell r="AC657" t="b">
            <v>0</v>
          </cell>
        </row>
        <row r="658">
          <cell r="Y658" t="b">
            <v>0</v>
          </cell>
          <cell r="Z658" t="b">
            <v>0</v>
          </cell>
          <cell r="AA658" t="b">
            <v>0</v>
          </cell>
          <cell r="AB658" t="b">
            <v>0</v>
          </cell>
          <cell r="AC658" t="b">
            <v>0</v>
          </cell>
        </row>
        <row r="659">
          <cell r="Y659" t="b">
            <v>0</v>
          </cell>
          <cell r="Z659" t="b">
            <v>0</v>
          </cell>
          <cell r="AA659" t="b">
            <v>0</v>
          </cell>
          <cell r="AB659" t="b">
            <v>0</v>
          </cell>
          <cell r="AC659" t="b">
            <v>0</v>
          </cell>
        </row>
        <row r="660">
          <cell r="Y660" t="b">
            <v>0</v>
          </cell>
          <cell r="Z660" t="b">
            <v>0</v>
          </cell>
          <cell r="AA660" t="b">
            <v>0</v>
          </cell>
          <cell r="AB660" t="b">
            <v>0</v>
          </cell>
          <cell r="AC660" t="b">
            <v>0</v>
          </cell>
        </row>
        <row r="661">
          <cell r="Y661" t="b">
            <v>0</v>
          </cell>
          <cell r="Z661" t="b">
            <v>0</v>
          </cell>
          <cell r="AA661" t="b">
            <v>0</v>
          </cell>
          <cell r="AB661" t="b">
            <v>0</v>
          </cell>
          <cell r="AC661" t="b">
            <v>0</v>
          </cell>
        </row>
        <row r="662">
          <cell r="Y662" t="b">
            <v>0</v>
          </cell>
          <cell r="Z662" t="b">
            <v>0</v>
          </cell>
          <cell r="AA662" t="b">
            <v>0</v>
          </cell>
          <cell r="AB662" t="b">
            <v>0</v>
          </cell>
          <cell r="AC662" t="b">
            <v>0</v>
          </cell>
        </row>
        <row r="663">
          <cell r="Y663" t="b">
            <v>0</v>
          </cell>
          <cell r="Z663" t="b">
            <v>0</v>
          </cell>
          <cell r="AA663" t="b">
            <v>0</v>
          </cell>
          <cell r="AB663" t="b">
            <v>0</v>
          </cell>
          <cell r="AC663" t="b">
            <v>0</v>
          </cell>
        </row>
        <row r="664">
          <cell r="Y664" t="b">
            <v>0</v>
          </cell>
          <cell r="Z664" t="b">
            <v>0</v>
          </cell>
          <cell r="AA664" t="b">
            <v>0</v>
          </cell>
          <cell r="AB664" t="b">
            <v>0</v>
          </cell>
          <cell r="AC664" t="b">
            <v>0</v>
          </cell>
        </row>
        <row r="665">
          <cell r="Y665" t="b">
            <v>0</v>
          </cell>
          <cell r="Z665" t="b">
            <v>0</v>
          </cell>
          <cell r="AA665" t="b">
            <v>0</v>
          </cell>
          <cell r="AB665" t="b">
            <v>0</v>
          </cell>
          <cell r="AC665" t="b">
            <v>0</v>
          </cell>
        </row>
        <row r="666">
          <cell r="Y666" t="b">
            <v>0</v>
          </cell>
          <cell r="Z666" t="b">
            <v>0</v>
          </cell>
          <cell r="AA666" t="b">
            <v>0</v>
          </cell>
          <cell r="AB666" t="b">
            <v>0</v>
          </cell>
          <cell r="AC666" t="b">
            <v>0</v>
          </cell>
        </row>
        <row r="667">
          <cell r="Y667" t="b">
            <v>0</v>
          </cell>
          <cell r="Z667" t="b">
            <v>0</v>
          </cell>
          <cell r="AA667" t="b">
            <v>0</v>
          </cell>
          <cell r="AB667" t="b">
            <v>0</v>
          </cell>
          <cell r="AC667" t="b">
            <v>0</v>
          </cell>
        </row>
        <row r="668">
          <cell r="Y668" t="b">
            <v>0</v>
          </cell>
          <cell r="Z668" t="b">
            <v>0</v>
          </cell>
          <cell r="AA668" t="b">
            <v>0</v>
          </cell>
          <cell r="AB668" t="b">
            <v>0</v>
          </cell>
          <cell r="AC668" t="b">
            <v>0</v>
          </cell>
        </row>
        <row r="669">
          <cell r="Y669" t="b">
            <v>0</v>
          </cell>
          <cell r="Z669" t="b">
            <v>0</v>
          </cell>
          <cell r="AA669" t="b">
            <v>0</v>
          </cell>
          <cell r="AB669" t="b">
            <v>0</v>
          </cell>
          <cell r="AC669" t="b">
            <v>0</v>
          </cell>
        </row>
        <row r="670">
          <cell r="Y670" t="b">
            <v>0</v>
          </cell>
          <cell r="Z670" t="b">
            <v>0</v>
          </cell>
          <cell r="AA670" t="b">
            <v>0</v>
          </cell>
          <cell r="AB670" t="b">
            <v>0</v>
          </cell>
          <cell r="AC670" t="b">
            <v>0</v>
          </cell>
        </row>
        <row r="671">
          <cell r="Y671" t="b">
            <v>0</v>
          </cell>
          <cell r="Z671" t="b">
            <v>0</v>
          </cell>
          <cell r="AA671" t="b">
            <v>0</v>
          </cell>
          <cell r="AB671" t="b">
            <v>0</v>
          </cell>
          <cell r="AC671" t="b">
            <v>0</v>
          </cell>
        </row>
        <row r="672">
          <cell r="Y672" t="b">
            <v>0</v>
          </cell>
          <cell r="Z672" t="b">
            <v>0</v>
          </cell>
          <cell r="AA672" t="b">
            <v>0</v>
          </cell>
          <cell r="AB672" t="b">
            <v>0</v>
          </cell>
          <cell r="AC672" t="b">
            <v>0</v>
          </cell>
        </row>
        <row r="673">
          <cell r="Y673" t="b">
            <v>0</v>
          </cell>
          <cell r="Z673" t="b">
            <v>0</v>
          </cell>
          <cell r="AA673" t="b">
            <v>0</v>
          </cell>
          <cell r="AB673" t="b">
            <v>0</v>
          </cell>
          <cell r="AC673" t="b">
            <v>0</v>
          </cell>
        </row>
        <row r="674">
          <cell r="Y674" t="b">
            <v>0</v>
          </cell>
          <cell r="Z674" t="b">
            <v>0</v>
          </cell>
          <cell r="AA674" t="b">
            <v>0</v>
          </cell>
          <cell r="AB674" t="b">
            <v>0</v>
          </cell>
          <cell r="AC674" t="b">
            <v>0</v>
          </cell>
        </row>
        <row r="675">
          <cell r="Y675" t="b">
            <v>0</v>
          </cell>
          <cell r="Z675" t="b">
            <v>0</v>
          </cell>
          <cell r="AA675" t="b">
            <v>0</v>
          </cell>
          <cell r="AB675" t="b">
            <v>0</v>
          </cell>
          <cell r="AC675" t="b">
            <v>0</v>
          </cell>
        </row>
        <row r="676">
          <cell r="Y676" t="b">
            <v>0</v>
          </cell>
          <cell r="Z676" t="b">
            <v>0</v>
          </cell>
          <cell r="AA676" t="b">
            <v>0</v>
          </cell>
          <cell r="AB676" t="b">
            <v>0</v>
          </cell>
          <cell r="AC676" t="b">
            <v>0</v>
          </cell>
        </row>
        <row r="677">
          <cell r="Y677" t="b">
            <v>0</v>
          </cell>
          <cell r="Z677" t="b">
            <v>0</v>
          </cell>
          <cell r="AA677" t="b">
            <v>0</v>
          </cell>
          <cell r="AB677" t="b">
            <v>0</v>
          </cell>
          <cell r="AC677" t="b">
            <v>0</v>
          </cell>
        </row>
        <row r="678">
          <cell r="Y678" t="b">
            <v>0</v>
          </cell>
          <cell r="Z678" t="b">
            <v>0</v>
          </cell>
          <cell r="AA678" t="b">
            <v>0</v>
          </cell>
          <cell r="AB678" t="b">
            <v>0</v>
          </cell>
          <cell r="AC678" t="b">
            <v>0</v>
          </cell>
        </row>
        <row r="679">
          <cell r="Y679" t="b">
            <v>0</v>
          </cell>
          <cell r="Z679" t="b">
            <v>0</v>
          </cell>
          <cell r="AA679" t="b">
            <v>0</v>
          </cell>
          <cell r="AB679" t="b">
            <v>0</v>
          </cell>
          <cell r="AC679" t="b">
            <v>0</v>
          </cell>
        </row>
        <row r="680">
          <cell r="Y680" t="b">
            <v>0</v>
          </cell>
          <cell r="Z680" t="b">
            <v>0</v>
          </cell>
          <cell r="AA680" t="b">
            <v>0</v>
          </cell>
          <cell r="AB680" t="b">
            <v>0</v>
          </cell>
          <cell r="AC680" t="b">
            <v>0</v>
          </cell>
        </row>
        <row r="681">
          <cell r="Y681" t="b">
            <v>0</v>
          </cell>
          <cell r="Z681" t="b">
            <v>0</v>
          </cell>
          <cell r="AA681" t="b">
            <v>0</v>
          </cell>
          <cell r="AB681" t="b">
            <v>0</v>
          </cell>
          <cell r="AC681" t="b">
            <v>0</v>
          </cell>
        </row>
        <row r="682">
          <cell r="Y682" t="b">
            <v>0</v>
          </cell>
          <cell r="Z682" t="b">
            <v>0</v>
          </cell>
          <cell r="AA682" t="b">
            <v>0</v>
          </cell>
          <cell r="AB682" t="b">
            <v>0</v>
          </cell>
          <cell r="AC682" t="b">
            <v>0</v>
          </cell>
        </row>
        <row r="683">
          <cell r="Y683" t="b">
            <v>0</v>
          </cell>
          <cell r="Z683" t="b">
            <v>0</v>
          </cell>
          <cell r="AA683" t="b">
            <v>0</v>
          </cell>
          <cell r="AB683" t="b">
            <v>0</v>
          </cell>
          <cell r="AC683" t="b">
            <v>0</v>
          </cell>
        </row>
        <row r="684">
          <cell r="Y684" t="b">
            <v>0</v>
          </cell>
          <cell r="Z684" t="b">
            <v>0</v>
          </cell>
          <cell r="AA684" t="b">
            <v>0</v>
          </cell>
          <cell r="AB684" t="b">
            <v>0</v>
          </cell>
          <cell r="AC684" t="b">
            <v>0</v>
          </cell>
        </row>
        <row r="685">
          <cell r="Y685" t="b">
            <v>0</v>
          </cell>
          <cell r="Z685" t="b">
            <v>0</v>
          </cell>
          <cell r="AA685" t="b">
            <v>0</v>
          </cell>
          <cell r="AB685" t="b">
            <v>0</v>
          </cell>
          <cell r="AC685" t="b">
            <v>0</v>
          </cell>
        </row>
        <row r="686">
          <cell r="Y686" t="b">
            <v>0</v>
          </cell>
          <cell r="Z686" t="b">
            <v>0</v>
          </cell>
          <cell r="AA686" t="b">
            <v>0</v>
          </cell>
          <cell r="AB686" t="b">
            <v>0</v>
          </cell>
          <cell r="AC686" t="b">
            <v>0</v>
          </cell>
        </row>
        <row r="687">
          <cell r="Y687" t="b">
            <v>0</v>
          </cell>
          <cell r="Z687" t="b">
            <v>0</v>
          </cell>
          <cell r="AA687" t="b">
            <v>0</v>
          </cell>
          <cell r="AB687" t="b">
            <v>0</v>
          </cell>
          <cell r="AC687" t="b">
            <v>0</v>
          </cell>
        </row>
        <row r="688">
          <cell r="Y688" t="b">
            <v>0</v>
          </cell>
          <cell r="Z688" t="b">
            <v>0</v>
          </cell>
          <cell r="AA688" t="b">
            <v>0</v>
          </cell>
          <cell r="AB688" t="b">
            <v>0</v>
          </cell>
          <cell r="AC688" t="b">
            <v>0</v>
          </cell>
        </row>
        <row r="689">
          <cell r="Y689" t="b">
            <v>0</v>
          </cell>
          <cell r="Z689" t="b">
            <v>0</v>
          </cell>
          <cell r="AA689" t="b">
            <v>0</v>
          </cell>
          <cell r="AB689" t="b">
            <v>0</v>
          </cell>
          <cell r="AC689" t="b">
            <v>0</v>
          </cell>
        </row>
        <row r="690">
          <cell r="Y690" t="b">
            <v>0</v>
          </cell>
          <cell r="Z690" t="b">
            <v>0</v>
          </cell>
          <cell r="AA690" t="b">
            <v>0</v>
          </cell>
          <cell r="AB690" t="b">
            <v>0</v>
          </cell>
          <cell r="AC690" t="b">
            <v>0</v>
          </cell>
        </row>
        <row r="691">
          <cell r="Y691" t="b">
            <v>0</v>
          </cell>
          <cell r="Z691" t="b">
            <v>0</v>
          </cell>
          <cell r="AA691" t="b">
            <v>0</v>
          </cell>
          <cell r="AB691" t="b">
            <v>0</v>
          </cell>
          <cell r="AC691" t="b">
            <v>0</v>
          </cell>
        </row>
        <row r="692">
          <cell r="Y692" t="b">
            <v>0</v>
          </cell>
          <cell r="Z692" t="b">
            <v>0</v>
          </cell>
          <cell r="AA692" t="b">
            <v>0</v>
          </cell>
          <cell r="AB692" t="b">
            <v>0</v>
          </cell>
          <cell r="AC692" t="b">
            <v>0</v>
          </cell>
        </row>
        <row r="693">
          <cell r="Y693" t="b">
            <v>0</v>
          </cell>
          <cell r="Z693" t="b">
            <v>0</v>
          </cell>
          <cell r="AA693" t="b">
            <v>0</v>
          </cell>
          <cell r="AB693" t="b">
            <v>0</v>
          </cell>
          <cell r="AC693" t="b">
            <v>0</v>
          </cell>
        </row>
        <row r="694">
          <cell r="Y694" t="b">
            <v>0</v>
          </cell>
          <cell r="Z694" t="b">
            <v>0</v>
          </cell>
          <cell r="AA694" t="b">
            <v>0</v>
          </cell>
          <cell r="AB694" t="b">
            <v>0</v>
          </cell>
          <cell r="AC694" t="b">
            <v>0</v>
          </cell>
        </row>
        <row r="695">
          <cell r="Y695" t="b">
            <v>0</v>
          </cell>
          <cell r="Z695" t="b">
            <v>0</v>
          </cell>
          <cell r="AA695" t="b">
            <v>0</v>
          </cell>
          <cell r="AB695" t="b">
            <v>0</v>
          </cell>
          <cell r="AC695" t="b">
            <v>0</v>
          </cell>
        </row>
        <row r="696">
          <cell r="Y696" t="b">
            <v>0</v>
          </cell>
          <cell r="Z696" t="b">
            <v>0</v>
          </cell>
          <cell r="AA696" t="b">
            <v>0</v>
          </cell>
          <cell r="AB696" t="b">
            <v>0</v>
          </cell>
          <cell r="AC696" t="b">
            <v>0</v>
          </cell>
        </row>
        <row r="697">
          <cell r="Y697" t="b">
            <v>0</v>
          </cell>
          <cell r="Z697" t="b">
            <v>0</v>
          </cell>
          <cell r="AA697" t="b">
            <v>0</v>
          </cell>
          <cell r="AB697" t="b">
            <v>0</v>
          </cell>
          <cell r="AC697" t="b">
            <v>0</v>
          </cell>
        </row>
        <row r="698">
          <cell r="Y698" t="b">
            <v>0</v>
          </cell>
          <cell r="Z698" t="b">
            <v>0</v>
          </cell>
          <cell r="AA698" t="b">
            <v>0</v>
          </cell>
          <cell r="AB698" t="b">
            <v>0</v>
          </cell>
          <cell r="AC698" t="b">
            <v>0</v>
          </cell>
        </row>
        <row r="699">
          <cell r="Y699" t="b">
            <v>0</v>
          </cell>
          <cell r="Z699" t="b">
            <v>0</v>
          </cell>
          <cell r="AA699" t="b">
            <v>0</v>
          </cell>
          <cell r="AB699" t="b">
            <v>0</v>
          </cell>
          <cell r="AC699" t="b">
            <v>0</v>
          </cell>
        </row>
        <row r="700">
          <cell r="Y700" t="b">
            <v>0</v>
          </cell>
          <cell r="Z700" t="b">
            <v>0</v>
          </cell>
          <cell r="AA700" t="b">
            <v>0</v>
          </cell>
          <cell r="AB700" t="b">
            <v>0</v>
          </cell>
          <cell r="AC700" t="b">
            <v>0</v>
          </cell>
        </row>
        <row r="701">
          <cell r="Y701" t="b">
            <v>0</v>
          </cell>
          <cell r="Z701" t="b">
            <v>0</v>
          </cell>
          <cell r="AA701" t="b">
            <v>0</v>
          </cell>
          <cell r="AB701" t="b">
            <v>0</v>
          </cell>
          <cell r="AC701" t="b">
            <v>0</v>
          </cell>
        </row>
        <row r="702">
          <cell r="Y702" t="b">
            <v>0</v>
          </cell>
          <cell r="Z702" t="b">
            <v>0</v>
          </cell>
          <cell r="AA702" t="b">
            <v>0</v>
          </cell>
          <cell r="AB702" t="b">
            <v>0</v>
          </cell>
          <cell r="AC702" t="b">
            <v>0</v>
          </cell>
        </row>
        <row r="703">
          <cell r="Y703" t="b">
            <v>0</v>
          </cell>
          <cell r="Z703" t="b">
            <v>0</v>
          </cell>
          <cell r="AA703" t="b">
            <v>0</v>
          </cell>
          <cell r="AB703" t="b">
            <v>0</v>
          </cell>
          <cell r="AC703" t="b">
            <v>0</v>
          </cell>
        </row>
        <row r="704">
          <cell r="Y704" t="b">
            <v>0</v>
          </cell>
          <cell r="Z704" t="b">
            <v>0</v>
          </cell>
          <cell r="AA704" t="b">
            <v>0</v>
          </cell>
          <cell r="AB704" t="b">
            <v>0</v>
          </cell>
          <cell r="AC704" t="b">
            <v>0</v>
          </cell>
        </row>
        <row r="705">
          <cell r="Y705" t="b">
            <v>0</v>
          </cell>
          <cell r="Z705" t="b">
            <v>0</v>
          </cell>
          <cell r="AA705" t="b">
            <v>0</v>
          </cell>
          <cell r="AB705" t="b">
            <v>0</v>
          </cell>
          <cell r="AC705" t="b">
            <v>0</v>
          </cell>
        </row>
        <row r="706">
          <cell r="Y706" t="b">
            <v>0</v>
          </cell>
          <cell r="Z706" t="b">
            <v>0</v>
          </cell>
          <cell r="AA706" t="b">
            <v>0</v>
          </cell>
          <cell r="AB706" t="b">
            <v>0</v>
          </cell>
          <cell r="AC706" t="b">
            <v>0</v>
          </cell>
        </row>
        <row r="707">
          <cell r="Y707" t="b">
            <v>0</v>
          </cell>
          <cell r="Z707" t="b">
            <v>0</v>
          </cell>
          <cell r="AA707" t="b">
            <v>0</v>
          </cell>
          <cell r="AB707" t="b">
            <v>0</v>
          </cell>
          <cell r="AC707" t="b">
            <v>0</v>
          </cell>
        </row>
        <row r="708">
          <cell r="Y708" t="b">
            <v>0</v>
          </cell>
          <cell r="Z708" t="b">
            <v>0</v>
          </cell>
          <cell r="AA708" t="b">
            <v>0</v>
          </cell>
          <cell r="AB708" t="b">
            <v>0</v>
          </cell>
          <cell r="AC708" t="b">
            <v>0</v>
          </cell>
        </row>
        <row r="709">
          <cell r="Y709" t="b">
            <v>0</v>
          </cell>
          <cell r="Z709" t="b">
            <v>0</v>
          </cell>
          <cell r="AA709" t="b">
            <v>0</v>
          </cell>
          <cell r="AB709" t="b">
            <v>0</v>
          </cell>
          <cell r="AC709" t="b">
            <v>0</v>
          </cell>
        </row>
        <row r="710">
          <cell r="Y710" t="b">
            <v>0</v>
          </cell>
          <cell r="Z710" t="b">
            <v>0</v>
          </cell>
          <cell r="AA710" t="b">
            <v>0</v>
          </cell>
          <cell r="AB710" t="b">
            <v>0</v>
          </cell>
          <cell r="AC710" t="b">
            <v>0</v>
          </cell>
        </row>
        <row r="711">
          <cell r="Y711" t="b">
            <v>0</v>
          </cell>
          <cell r="Z711" t="b">
            <v>0</v>
          </cell>
          <cell r="AA711" t="b">
            <v>0</v>
          </cell>
          <cell r="AB711" t="b">
            <v>0</v>
          </cell>
          <cell r="AC711" t="b">
            <v>0</v>
          </cell>
        </row>
        <row r="712">
          <cell r="Y712" t="b">
            <v>0</v>
          </cell>
          <cell r="Z712" t="b">
            <v>0</v>
          </cell>
          <cell r="AA712" t="b">
            <v>0</v>
          </cell>
          <cell r="AB712" t="b">
            <v>0</v>
          </cell>
          <cell r="AC712" t="b">
            <v>0</v>
          </cell>
        </row>
        <row r="713">
          <cell r="Y713" t="b">
            <v>0</v>
          </cell>
          <cell r="Z713" t="b">
            <v>0</v>
          </cell>
          <cell r="AA713" t="b">
            <v>0</v>
          </cell>
          <cell r="AB713" t="b">
            <v>0</v>
          </cell>
          <cell r="AC713" t="b">
            <v>0</v>
          </cell>
        </row>
        <row r="714">
          <cell r="Y714" t="b">
            <v>0</v>
          </cell>
          <cell r="Z714" t="b">
            <v>0</v>
          </cell>
          <cell r="AA714" t="b">
            <v>0</v>
          </cell>
          <cell r="AB714" t="b">
            <v>0</v>
          </cell>
          <cell r="AC714" t="b">
            <v>0</v>
          </cell>
        </row>
        <row r="715">
          <cell r="Y715" t="b">
            <v>0</v>
          </cell>
          <cell r="Z715" t="b">
            <v>0</v>
          </cell>
          <cell r="AA715" t="b">
            <v>0</v>
          </cell>
          <cell r="AB715" t="b">
            <v>0</v>
          </cell>
          <cell r="AC715" t="b">
            <v>0</v>
          </cell>
        </row>
        <row r="716">
          <cell r="Y716" t="b">
            <v>0</v>
          </cell>
          <cell r="Z716" t="b">
            <v>0</v>
          </cell>
          <cell r="AA716" t="b">
            <v>0</v>
          </cell>
          <cell r="AB716" t="b">
            <v>0</v>
          </cell>
          <cell r="AC716" t="b">
            <v>0</v>
          </cell>
        </row>
        <row r="717">
          <cell r="Y717" t="b">
            <v>0</v>
          </cell>
          <cell r="Z717" t="b">
            <v>0</v>
          </cell>
          <cell r="AA717" t="b">
            <v>0</v>
          </cell>
          <cell r="AB717" t="b">
            <v>0</v>
          </cell>
          <cell r="AC717" t="b">
            <v>0</v>
          </cell>
        </row>
        <row r="718">
          <cell r="Y718" t="b">
            <v>0</v>
          </cell>
          <cell r="Z718" t="b">
            <v>0</v>
          </cell>
          <cell r="AA718" t="b">
            <v>0</v>
          </cell>
          <cell r="AB718" t="b">
            <v>0</v>
          </cell>
          <cell r="AC718" t="b">
            <v>0</v>
          </cell>
        </row>
        <row r="719">
          <cell r="Y719" t="b">
            <v>0</v>
          </cell>
          <cell r="Z719" t="b">
            <v>0</v>
          </cell>
          <cell r="AA719" t="b">
            <v>0</v>
          </cell>
          <cell r="AB719" t="b">
            <v>0</v>
          </cell>
          <cell r="AC719" t="b">
            <v>0</v>
          </cell>
        </row>
        <row r="720">
          <cell r="Y720" t="b">
            <v>0</v>
          </cell>
          <cell r="Z720" t="b">
            <v>0</v>
          </cell>
          <cell r="AA720" t="b">
            <v>0</v>
          </cell>
          <cell r="AB720" t="b">
            <v>0</v>
          </cell>
          <cell r="AC720" t="b">
            <v>0</v>
          </cell>
        </row>
        <row r="721">
          <cell r="Y721" t="b">
            <v>0</v>
          </cell>
          <cell r="Z721" t="b">
            <v>0</v>
          </cell>
          <cell r="AA721" t="b">
            <v>0</v>
          </cell>
          <cell r="AB721" t="b">
            <v>0</v>
          </cell>
          <cell r="AC721" t="b">
            <v>0</v>
          </cell>
        </row>
        <row r="722">
          <cell r="Y722" t="b">
            <v>0</v>
          </cell>
          <cell r="Z722" t="b">
            <v>0</v>
          </cell>
          <cell r="AA722" t="b">
            <v>0</v>
          </cell>
          <cell r="AB722" t="b">
            <v>0</v>
          </cell>
          <cell r="AC722" t="b">
            <v>0</v>
          </cell>
        </row>
        <row r="723">
          <cell r="Y723" t="b">
            <v>0</v>
          </cell>
          <cell r="Z723" t="b">
            <v>0</v>
          </cell>
          <cell r="AA723" t="b">
            <v>0</v>
          </cell>
          <cell r="AB723" t="b">
            <v>0</v>
          </cell>
          <cell r="AC723" t="b">
            <v>0</v>
          </cell>
        </row>
        <row r="724">
          <cell r="Y724" t="b">
            <v>0</v>
          </cell>
          <cell r="Z724" t="b">
            <v>0</v>
          </cell>
          <cell r="AA724" t="b">
            <v>0</v>
          </cell>
          <cell r="AB724" t="b">
            <v>0</v>
          </cell>
          <cell r="AC724" t="b">
            <v>0</v>
          </cell>
        </row>
        <row r="725">
          <cell r="Y725" t="b">
            <v>0</v>
          </cell>
          <cell r="Z725" t="b">
            <v>0</v>
          </cell>
          <cell r="AA725" t="b">
            <v>0</v>
          </cell>
          <cell r="AB725" t="b">
            <v>0</v>
          </cell>
          <cell r="AC725" t="b">
            <v>0</v>
          </cell>
        </row>
        <row r="726">
          <cell r="Y726" t="b">
            <v>0</v>
          </cell>
          <cell r="Z726" t="b">
            <v>0</v>
          </cell>
          <cell r="AA726" t="b">
            <v>0</v>
          </cell>
          <cell r="AB726" t="b">
            <v>0</v>
          </cell>
          <cell r="AC726" t="b">
            <v>0</v>
          </cell>
        </row>
        <row r="727">
          <cell r="Y727" t="b">
            <v>0</v>
          </cell>
          <cell r="Z727" t="b">
            <v>0</v>
          </cell>
          <cell r="AA727" t="b">
            <v>0</v>
          </cell>
          <cell r="AB727" t="b">
            <v>0</v>
          </cell>
          <cell r="AC727" t="b">
            <v>0</v>
          </cell>
        </row>
        <row r="728">
          <cell r="Y728" t="b">
            <v>0</v>
          </cell>
          <cell r="Z728" t="b">
            <v>0</v>
          </cell>
          <cell r="AA728" t="b">
            <v>0</v>
          </cell>
          <cell r="AB728" t="b">
            <v>0</v>
          </cell>
          <cell r="AC728" t="b">
            <v>0</v>
          </cell>
        </row>
        <row r="729">
          <cell r="Y729" t="b">
            <v>0</v>
          </cell>
          <cell r="Z729" t="b">
            <v>0</v>
          </cell>
          <cell r="AA729" t="b">
            <v>0</v>
          </cell>
          <cell r="AB729" t="b">
            <v>0</v>
          </cell>
          <cell r="AC729" t="b">
            <v>0</v>
          </cell>
        </row>
        <row r="730">
          <cell r="Y730" t="b">
            <v>0</v>
          </cell>
          <cell r="Z730" t="b">
            <v>0</v>
          </cell>
          <cell r="AA730" t="b">
            <v>0</v>
          </cell>
          <cell r="AB730" t="b">
            <v>0</v>
          </cell>
          <cell r="AC730" t="b">
            <v>0</v>
          </cell>
        </row>
        <row r="731">
          <cell r="Y731" t="b">
            <v>0</v>
          </cell>
          <cell r="Z731" t="b">
            <v>0</v>
          </cell>
          <cell r="AA731" t="b">
            <v>0</v>
          </cell>
          <cell r="AB731" t="b">
            <v>0</v>
          </cell>
          <cell r="AC731" t="b">
            <v>0</v>
          </cell>
        </row>
        <row r="732">
          <cell r="Y732" t="b">
            <v>0</v>
          </cell>
          <cell r="Z732" t="b">
            <v>0</v>
          </cell>
          <cell r="AA732" t="b">
            <v>0</v>
          </cell>
          <cell r="AB732" t="b">
            <v>0</v>
          </cell>
          <cell r="AC732" t="b">
            <v>0</v>
          </cell>
        </row>
        <row r="733">
          <cell r="Y733" t="b">
            <v>0</v>
          </cell>
          <cell r="Z733" t="b">
            <v>0</v>
          </cell>
          <cell r="AA733" t="b">
            <v>0</v>
          </cell>
          <cell r="AB733" t="b">
            <v>0</v>
          </cell>
          <cell r="AC733" t="b">
            <v>0</v>
          </cell>
        </row>
        <row r="734">
          <cell r="Y734" t="b">
            <v>0</v>
          </cell>
          <cell r="Z734" t="b">
            <v>0</v>
          </cell>
          <cell r="AA734" t="b">
            <v>0</v>
          </cell>
          <cell r="AB734" t="b">
            <v>0</v>
          </cell>
          <cell r="AC734" t="b">
            <v>0</v>
          </cell>
        </row>
        <row r="735">
          <cell r="Y735" t="b">
            <v>0</v>
          </cell>
          <cell r="Z735" t="b">
            <v>0</v>
          </cell>
          <cell r="AA735" t="b">
            <v>0</v>
          </cell>
          <cell r="AB735" t="b">
            <v>0</v>
          </cell>
          <cell r="AC735" t="b">
            <v>0</v>
          </cell>
        </row>
        <row r="736">
          <cell r="Y736" t="b">
            <v>0</v>
          </cell>
          <cell r="Z736" t="b">
            <v>0</v>
          </cell>
          <cell r="AA736" t="b">
            <v>0</v>
          </cell>
          <cell r="AB736" t="b">
            <v>0</v>
          </cell>
          <cell r="AC736" t="b">
            <v>0</v>
          </cell>
        </row>
        <row r="737">
          <cell r="Y737" t="b">
            <v>0</v>
          </cell>
          <cell r="Z737" t="b">
            <v>0</v>
          </cell>
          <cell r="AA737" t="b">
            <v>0</v>
          </cell>
          <cell r="AB737" t="b">
            <v>0</v>
          </cell>
          <cell r="AC737" t="b">
            <v>0</v>
          </cell>
        </row>
        <row r="738">
          <cell r="Y738" t="b">
            <v>0</v>
          </cell>
          <cell r="Z738" t="b">
            <v>0</v>
          </cell>
          <cell r="AA738" t="b">
            <v>0</v>
          </cell>
          <cell r="AB738" t="b">
            <v>0</v>
          </cell>
          <cell r="AC738" t="b">
            <v>0</v>
          </cell>
        </row>
        <row r="739">
          <cell r="Y739" t="b">
            <v>0</v>
          </cell>
          <cell r="Z739" t="b">
            <v>0</v>
          </cell>
          <cell r="AA739" t="b">
            <v>0</v>
          </cell>
          <cell r="AB739" t="b">
            <v>0</v>
          </cell>
          <cell r="AC739" t="b">
            <v>0</v>
          </cell>
        </row>
        <row r="740">
          <cell r="Y740" t="b">
            <v>0</v>
          </cell>
          <cell r="Z740" t="b">
            <v>0</v>
          </cell>
          <cell r="AA740" t="b">
            <v>0</v>
          </cell>
          <cell r="AB740" t="b">
            <v>0</v>
          </cell>
          <cell r="AC740" t="b">
            <v>0</v>
          </cell>
        </row>
        <row r="741">
          <cell r="Y741" t="b">
            <v>0</v>
          </cell>
          <cell r="Z741" t="b">
            <v>0</v>
          </cell>
          <cell r="AA741" t="b">
            <v>0</v>
          </cell>
          <cell r="AB741" t="b">
            <v>0</v>
          </cell>
          <cell r="AC741" t="b">
            <v>0</v>
          </cell>
        </row>
        <row r="742">
          <cell r="Y742" t="b">
            <v>0</v>
          </cell>
          <cell r="Z742" t="b">
            <v>0</v>
          </cell>
          <cell r="AA742" t="b">
            <v>0</v>
          </cell>
          <cell r="AB742" t="b">
            <v>0</v>
          </cell>
          <cell r="AC742" t="b">
            <v>0</v>
          </cell>
        </row>
        <row r="743">
          <cell r="Y743" t="b">
            <v>0</v>
          </cell>
          <cell r="Z743" t="b">
            <v>0</v>
          </cell>
          <cell r="AA743" t="b">
            <v>0</v>
          </cell>
          <cell r="AB743" t="b">
            <v>0</v>
          </cell>
          <cell r="AC743" t="b">
            <v>0</v>
          </cell>
        </row>
        <row r="744">
          <cell r="Y744" t="b">
            <v>0</v>
          </cell>
          <cell r="Z744" t="b">
            <v>0</v>
          </cell>
          <cell r="AA744" t="b">
            <v>0</v>
          </cell>
          <cell r="AB744" t="b">
            <v>0</v>
          </cell>
          <cell r="AC744" t="b">
            <v>0</v>
          </cell>
        </row>
        <row r="745">
          <cell r="Y745" t="b">
            <v>0</v>
          </cell>
          <cell r="Z745" t="b">
            <v>0</v>
          </cell>
          <cell r="AA745" t="b">
            <v>0</v>
          </cell>
          <cell r="AB745" t="b">
            <v>0</v>
          </cell>
          <cell r="AC745" t="b">
            <v>0</v>
          </cell>
        </row>
        <row r="746">
          <cell r="Y746" t="b">
            <v>0</v>
          </cell>
          <cell r="Z746" t="b">
            <v>0</v>
          </cell>
          <cell r="AA746" t="b">
            <v>0</v>
          </cell>
          <cell r="AB746" t="b">
            <v>0</v>
          </cell>
          <cell r="AC746" t="b">
            <v>0</v>
          </cell>
        </row>
        <row r="747">
          <cell r="Y747" t="b">
            <v>0</v>
          </cell>
          <cell r="Z747" t="b">
            <v>0</v>
          </cell>
          <cell r="AA747" t="b">
            <v>0</v>
          </cell>
          <cell r="AB747" t="b">
            <v>0</v>
          </cell>
          <cell r="AC747" t="b">
            <v>0</v>
          </cell>
        </row>
        <row r="748">
          <cell r="Y748" t="b">
            <v>0</v>
          </cell>
          <cell r="Z748" t="b">
            <v>0</v>
          </cell>
          <cell r="AA748" t="b">
            <v>0</v>
          </cell>
          <cell r="AB748" t="b">
            <v>0</v>
          </cell>
          <cell r="AC748" t="b">
            <v>0</v>
          </cell>
        </row>
        <row r="749">
          <cell r="Y749" t="b">
            <v>0</v>
          </cell>
          <cell r="Z749" t="b">
            <v>0</v>
          </cell>
          <cell r="AA749" t="b">
            <v>0</v>
          </cell>
          <cell r="AB749" t="b">
            <v>0</v>
          </cell>
          <cell r="AC749" t="b">
            <v>0</v>
          </cell>
        </row>
        <row r="750">
          <cell r="Y750" t="b">
            <v>0</v>
          </cell>
          <cell r="Z750" t="b">
            <v>0</v>
          </cell>
          <cell r="AA750" t="b">
            <v>0</v>
          </cell>
          <cell r="AB750" t="b">
            <v>0</v>
          </cell>
          <cell r="AC750" t="b">
            <v>0</v>
          </cell>
        </row>
        <row r="751">
          <cell r="Y751" t="b">
            <v>0</v>
          </cell>
          <cell r="Z751" t="b">
            <v>0</v>
          </cell>
          <cell r="AA751" t="b">
            <v>0</v>
          </cell>
          <cell r="AB751" t="b">
            <v>0</v>
          </cell>
          <cell r="AC751" t="b">
            <v>0</v>
          </cell>
        </row>
        <row r="752">
          <cell r="Y752" t="b">
            <v>0</v>
          </cell>
          <cell r="Z752" t="b">
            <v>0</v>
          </cell>
          <cell r="AA752" t="b">
            <v>0</v>
          </cell>
          <cell r="AB752" t="b">
            <v>0</v>
          </cell>
          <cell r="AC752" t="b">
            <v>0</v>
          </cell>
        </row>
        <row r="753">
          <cell r="Y753" t="b">
            <v>0</v>
          </cell>
          <cell r="Z753" t="b">
            <v>0</v>
          </cell>
          <cell r="AA753" t="b">
            <v>0</v>
          </cell>
          <cell r="AB753" t="b">
            <v>0</v>
          </cell>
          <cell r="AC753" t="b">
            <v>0</v>
          </cell>
        </row>
        <row r="754">
          <cell r="Y754" t="b">
            <v>0</v>
          </cell>
          <cell r="Z754" t="b">
            <v>0</v>
          </cell>
          <cell r="AA754" t="b">
            <v>0</v>
          </cell>
          <cell r="AB754" t="b">
            <v>0</v>
          </cell>
          <cell r="AC754" t="b">
            <v>0</v>
          </cell>
        </row>
        <row r="755">
          <cell r="Y755" t="b">
            <v>0</v>
          </cell>
          <cell r="Z755" t="b">
            <v>0</v>
          </cell>
          <cell r="AA755" t="b">
            <v>0</v>
          </cell>
          <cell r="AB755" t="b">
            <v>0</v>
          </cell>
          <cell r="AC755" t="b">
            <v>0</v>
          </cell>
        </row>
        <row r="756">
          <cell r="Y756" t="b">
            <v>0</v>
          </cell>
          <cell r="Z756" t="b">
            <v>0</v>
          </cell>
          <cell r="AA756" t="b">
            <v>0</v>
          </cell>
          <cell r="AB756" t="b">
            <v>0</v>
          </cell>
          <cell r="AC756" t="b">
            <v>0</v>
          </cell>
        </row>
        <row r="757">
          <cell r="Y757" t="b">
            <v>0</v>
          </cell>
          <cell r="Z757" t="b">
            <v>0</v>
          </cell>
          <cell r="AA757" t="b">
            <v>0</v>
          </cell>
          <cell r="AB757" t="b">
            <v>0</v>
          </cell>
          <cell r="AC757" t="b">
            <v>0</v>
          </cell>
        </row>
        <row r="758">
          <cell r="Y758" t="b">
            <v>0</v>
          </cell>
          <cell r="Z758" t="b">
            <v>0</v>
          </cell>
          <cell r="AA758" t="b">
            <v>0</v>
          </cell>
          <cell r="AB758" t="b">
            <v>0</v>
          </cell>
          <cell r="AC758" t="b">
            <v>0</v>
          </cell>
        </row>
        <row r="759">
          <cell r="Y759" t="b">
            <v>0</v>
          </cell>
          <cell r="Z759" t="b">
            <v>0</v>
          </cell>
          <cell r="AA759" t="b">
            <v>0</v>
          </cell>
          <cell r="AB759" t="b">
            <v>0</v>
          </cell>
          <cell r="AC759" t="b">
            <v>0</v>
          </cell>
        </row>
        <row r="760">
          <cell r="Y760" t="b">
            <v>0</v>
          </cell>
          <cell r="Z760" t="b">
            <v>0</v>
          </cell>
          <cell r="AA760" t="b">
            <v>0</v>
          </cell>
          <cell r="AB760" t="b">
            <v>0</v>
          </cell>
          <cell r="AC760" t="b">
            <v>0</v>
          </cell>
        </row>
        <row r="761">
          <cell r="Y761" t="b">
            <v>0</v>
          </cell>
          <cell r="Z761" t="b">
            <v>0</v>
          </cell>
          <cell r="AA761" t="b">
            <v>0</v>
          </cell>
          <cell r="AB761" t="b">
            <v>0</v>
          </cell>
          <cell r="AC761" t="b">
            <v>0</v>
          </cell>
        </row>
        <row r="762">
          <cell r="Y762" t="b">
            <v>0</v>
          </cell>
          <cell r="Z762" t="b">
            <v>0</v>
          </cell>
          <cell r="AA762" t="b">
            <v>0</v>
          </cell>
          <cell r="AB762" t="b">
            <v>0</v>
          </cell>
          <cell r="AC762" t="b">
            <v>0</v>
          </cell>
        </row>
        <row r="763">
          <cell r="Y763" t="b">
            <v>0</v>
          </cell>
          <cell r="Z763" t="b">
            <v>0</v>
          </cell>
          <cell r="AA763" t="b">
            <v>0</v>
          </cell>
          <cell r="AB763" t="b">
            <v>0</v>
          </cell>
          <cell r="AC763" t="b">
            <v>0</v>
          </cell>
        </row>
        <row r="764">
          <cell r="Y764" t="b">
            <v>0</v>
          </cell>
          <cell r="Z764" t="b">
            <v>0</v>
          </cell>
          <cell r="AA764" t="b">
            <v>0</v>
          </cell>
          <cell r="AB764" t="b">
            <v>0</v>
          </cell>
          <cell r="AC764" t="b">
            <v>0</v>
          </cell>
        </row>
        <row r="765">
          <cell r="Y765" t="b">
            <v>0</v>
          </cell>
          <cell r="Z765" t="b">
            <v>0</v>
          </cell>
          <cell r="AA765" t="b">
            <v>0</v>
          </cell>
          <cell r="AB765" t="b">
            <v>0</v>
          </cell>
          <cell r="AC765" t="b">
            <v>0</v>
          </cell>
        </row>
        <row r="766">
          <cell r="Y766" t="b">
            <v>0</v>
          </cell>
          <cell r="Z766" t="b">
            <v>0</v>
          </cell>
          <cell r="AA766" t="b">
            <v>0</v>
          </cell>
          <cell r="AB766" t="b">
            <v>0</v>
          </cell>
          <cell r="AC766" t="b">
            <v>0</v>
          </cell>
        </row>
        <row r="767">
          <cell r="Y767" t="b">
            <v>0</v>
          </cell>
          <cell r="Z767" t="b">
            <v>0</v>
          </cell>
          <cell r="AA767" t="b">
            <v>0</v>
          </cell>
          <cell r="AB767" t="b">
            <v>0</v>
          </cell>
          <cell r="AC767" t="b">
            <v>0</v>
          </cell>
        </row>
        <row r="768">
          <cell r="Y768" t="b">
            <v>0</v>
          </cell>
          <cell r="Z768" t="b">
            <v>0</v>
          </cell>
          <cell r="AA768" t="b">
            <v>0</v>
          </cell>
          <cell r="AB768" t="b">
            <v>0</v>
          </cell>
          <cell r="AC768" t="b">
            <v>0</v>
          </cell>
        </row>
        <row r="769">
          <cell r="Y769" t="b">
            <v>0</v>
          </cell>
          <cell r="Z769" t="b">
            <v>0</v>
          </cell>
          <cell r="AA769" t="b">
            <v>0</v>
          </cell>
          <cell r="AB769" t="b">
            <v>0</v>
          </cell>
          <cell r="AC769" t="b">
            <v>0</v>
          </cell>
        </row>
        <row r="770">
          <cell r="Y770" t="b">
            <v>0</v>
          </cell>
          <cell r="Z770" t="b">
            <v>0</v>
          </cell>
          <cell r="AA770" t="b">
            <v>0</v>
          </cell>
          <cell r="AB770" t="b">
            <v>0</v>
          </cell>
          <cell r="AC770" t="b">
            <v>0</v>
          </cell>
        </row>
        <row r="771">
          <cell r="Y771" t="b">
            <v>0</v>
          </cell>
          <cell r="Z771" t="b">
            <v>0</v>
          </cell>
          <cell r="AA771" t="b">
            <v>0</v>
          </cell>
          <cell r="AB771" t="b">
            <v>0</v>
          </cell>
          <cell r="AC771" t="b">
            <v>0</v>
          </cell>
        </row>
        <row r="772">
          <cell r="Y772" t="b">
            <v>0</v>
          </cell>
          <cell r="Z772" t="b">
            <v>0</v>
          </cell>
          <cell r="AA772" t="b">
            <v>0</v>
          </cell>
          <cell r="AB772" t="b">
            <v>0</v>
          </cell>
          <cell r="AC772" t="b">
            <v>0</v>
          </cell>
        </row>
        <row r="773">
          <cell r="Y773" t="b">
            <v>0</v>
          </cell>
          <cell r="Z773" t="b">
            <v>0</v>
          </cell>
          <cell r="AA773" t="b">
            <v>0</v>
          </cell>
          <cell r="AB773" t="b">
            <v>0</v>
          </cell>
          <cell r="AC773" t="b">
            <v>0</v>
          </cell>
        </row>
        <row r="774">
          <cell r="Y774" t="b">
            <v>0</v>
          </cell>
          <cell r="Z774" t="b">
            <v>0</v>
          </cell>
          <cell r="AA774" t="b">
            <v>0</v>
          </cell>
          <cell r="AB774" t="b">
            <v>0</v>
          </cell>
          <cell r="AC774" t="b">
            <v>0</v>
          </cell>
        </row>
        <row r="775">
          <cell r="Y775" t="b">
            <v>0</v>
          </cell>
          <cell r="Z775" t="b">
            <v>0</v>
          </cell>
          <cell r="AA775" t="b">
            <v>0</v>
          </cell>
          <cell r="AB775" t="b">
            <v>0</v>
          </cell>
          <cell r="AC775" t="b">
            <v>0</v>
          </cell>
        </row>
        <row r="776">
          <cell r="Y776" t="b">
            <v>0</v>
          </cell>
          <cell r="Z776" t="b">
            <v>0</v>
          </cell>
          <cell r="AA776" t="b">
            <v>0</v>
          </cell>
          <cell r="AB776" t="b">
            <v>0</v>
          </cell>
          <cell r="AC776" t="b">
            <v>0</v>
          </cell>
        </row>
        <row r="777">
          <cell r="Y777" t="b">
            <v>0</v>
          </cell>
          <cell r="Z777" t="b">
            <v>0</v>
          </cell>
          <cell r="AA777" t="b">
            <v>0</v>
          </cell>
          <cell r="AB777" t="b">
            <v>0</v>
          </cell>
          <cell r="AC777" t="b">
            <v>0</v>
          </cell>
        </row>
        <row r="778">
          <cell r="Y778" t="b">
            <v>0</v>
          </cell>
          <cell r="Z778" t="b">
            <v>0</v>
          </cell>
          <cell r="AA778" t="b">
            <v>0</v>
          </cell>
          <cell r="AB778" t="b">
            <v>0</v>
          </cell>
          <cell r="AC778" t="b">
            <v>0</v>
          </cell>
        </row>
        <row r="779">
          <cell r="Y779" t="b">
            <v>0</v>
          </cell>
          <cell r="Z779" t="b">
            <v>0</v>
          </cell>
          <cell r="AA779" t="b">
            <v>0</v>
          </cell>
          <cell r="AB779" t="b">
            <v>0</v>
          </cell>
          <cell r="AC779" t="b">
            <v>0</v>
          </cell>
        </row>
        <row r="780">
          <cell r="Y780" t="b">
            <v>0</v>
          </cell>
          <cell r="Z780" t="b">
            <v>0</v>
          </cell>
          <cell r="AA780" t="b">
            <v>0</v>
          </cell>
          <cell r="AB780" t="b">
            <v>0</v>
          </cell>
          <cell r="AC780" t="b">
            <v>0</v>
          </cell>
        </row>
        <row r="781">
          <cell r="Y781" t="b">
            <v>0</v>
          </cell>
          <cell r="Z781" t="b">
            <v>0</v>
          </cell>
          <cell r="AA781" t="b">
            <v>0</v>
          </cell>
          <cell r="AB781" t="b">
            <v>0</v>
          </cell>
          <cell r="AC781" t="b">
            <v>0</v>
          </cell>
        </row>
        <row r="782">
          <cell r="Y782" t="b">
            <v>0</v>
          </cell>
          <cell r="Z782" t="b">
            <v>0</v>
          </cell>
          <cell r="AA782" t="b">
            <v>0</v>
          </cell>
          <cell r="AB782" t="b">
            <v>0</v>
          </cell>
          <cell r="AC782" t="b">
            <v>0</v>
          </cell>
        </row>
        <row r="783">
          <cell r="Y783" t="b">
            <v>0</v>
          </cell>
          <cell r="Z783" t="b">
            <v>0</v>
          </cell>
          <cell r="AA783" t="b">
            <v>0</v>
          </cell>
          <cell r="AB783" t="b">
            <v>0</v>
          </cell>
          <cell r="AC783" t="b">
            <v>0</v>
          </cell>
        </row>
        <row r="784">
          <cell r="Y784" t="b">
            <v>0</v>
          </cell>
          <cell r="Z784" t="b">
            <v>0</v>
          </cell>
          <cell r="AA784" t="b">
            <v>0</v>
          </cell>
          <cell r="AB784" t="b">
            <v>0</v>
          </cell>
          <cell r="AC784" t="b">
            <v>0</v>
          </cell>
        </row>
        <row r="785">
          <cell r="Y785" t="b">
            <v>0</v>
          </cell>
          <cell r="Z785" t="b">
            <v>0</v>
          </cell>
          <cell r="AA785" t="b">
            <v>0</v>
          </cell>
          <cell r="AB785" t="b">
            <v>0</v>
          </cell>
          <cell r="AC785" t="b">
            <v>0</v>
          </cell>
        </row>
        <row r="786">
          <cell r="Y786" t="b">
            <v>0</v>
          </cell>
          <cell r="Z786" t="b">
            <v>0</v>
          </cell>
          <cell r="AA786" t="b">
            <v>0</v>
          </cell>
          <cell r="AB786" t="b">
            <v>0</v>
          </cell>
          <cell r="AC786" t="b">
            <v>0</v>
          </cell>
        </row>
        <row r="787">
          <cell r="Y787" t="b">
            <v>0</v>
          </cell>
          <cell r="Z787" t="b">
            <v>0</v>
          </cell>
          <cell r="AA787" t="b">
            <v>0</v>
          </cell>
          <cell r="AB787" t="b">
            <v>0</v>
          </cell>
          <cell r="AC787" t="b">
            <v>0</v>
          </cell>
        </row>
        <row r="788">
          <cell r="Y788" t="b">
            <v>0</v>
          </cell>
          <cell r="Z788" t="b">
            <v>0</v>
          </cell>
          <cell r="AA788" t="b">
            <v>0</v>
          </cell>
          <cell r="AB788" t="b">
            <v>0</v>
          </cell>
          <cell r="AC788" t="b">
            <v>0</v>
          </cell>
        </row>
        <row r="789">
          <cell r="Y789" t="b">
            <v>0</v>
          </cell>
          <cell r="Z789" t="b">
            <v>0</v>
          </cell>
          <cell r="AA789" t="b">
            <v>0</v>
          </cell>
          <cell r="AB789" t="b">
            <v>0</v>
          </cell>
          <cell r="AC789" t="b">
            <v>0</v>
          </cell>
        </row>
        <row r="790">
          <cell r="Y790" t="b">
            <v>0</v>
          </cell>
          <cell r="Z790" t="b">
            <v>0</v>
          </cell>
          <cell r="AA790" t="b">
            <v>0</v>
          </cell>
          <cell r="AB790" t="b">
            <v>0</v>
          </cell>
          <cell r="AC790" t="b">
            <v>0</v>
          </cell>
        </row>
        <row r="791">
          <cell r="Y791" t="b">
            <v>0</v>
          </cell>
          <cell r="Z791" t="b">
            <v>0</v>
          </cell>
          <cell r="AA791" t="b">
            <v>0</v>
          </cell>
          <cell r="AB791" t="b">
            <v>0</v>
          </cell>
          <cell r="AC791" t="b">
            <v>0</v>
          </cell>
        </row>
        <row r="792">
          <cell r="Y792" t="b">
            <v>0</v>
          </cell>
          <cell r="Z792" t="b">
            <v>0</v>
          </cell>
          <cell r="AA792" t="b">
            <v>0</v>
          </cell>
          <cell r="AB792" t="b">
            <v>0</v>
          </cell>
          <cell r="AC792" t="b">
            <v>0</v>
          </cell>
        </row>
        <row r="793">
          <cell r="Y793" t="b">
            <v>0</v>
          </cell>
          <cell r="Z793" t="b">
            <v>0</v>
          </cell>
          <cell r="AA793" t="b">
            <v>0</v>
          </cell>
          <cell r="AB793" t="b">
            <v>0</v>
          </cell>
          <cell r="AC793" t="b">
            <v>0</v>
          </cell>
        </row>
        <row r="794">
          <cell r="Y794" t="b">
            <v>0</v>
          </cell>
          <cell r="Z794" t="b">
            <v>0</v>
          </cell>
          <cell r="AA794" t="b">
            <v>0</v>
          </cell>
          <cell r="AB794" t="b">
            <v>0</v>
          </cell>
          <cell r="AC794" t="b">
            <v>0</v>
          </cell>
        </row>
        <row r="795">
          <cell r="Y795" t="b">
            <v>0</v>
          </cell>
          <cell r="Z795" t="b">
            <v>0</v>
          </cell>
          <cell r="AA795" t="b">
            <v>0</v>
          </cell>
          <cell r="AB795" t="b">
            <v>0</v>
          </cell>
          <cell r="AC795" t="b">
            <v>0</v>
          </cell>
        </row>
        <row r="796">
          <cell r="Y796" t="b">
            <v>0</v>
          </cell>
          <cell r="Z796" t="b">
            <v>0</v>
          </cell>
          <cell r="AA796" t="b">
            <v>0</v>
          </cell>
          <cell r="AB796" t="b">
            <v>0</v>
          </cell>
          <cell r="AC796" t="b">
            <v>0</v>
          </cell>
        </row>
        <row r="797">
          <cell r="Y797" t="b">
            <v>0</v>
          </cell>
          <cell r="Z797" t="b">
            <v>0</v>
          </cell>
          <cell r="AA797" t="b">
            <v>0</v>
          </cell>
          <cell r="AB797" t="b">
            <v>0</v>
          </cell>
          <cell r="AC797" t="b">
            <v>0</v>
          </cell>
        </row>
        <row r="798">
          <cell r="Y798" t="b">
            <v>0</v>
          </cell>
          <cell r="Z798" t="b">
            <v>0</v>
          </cell>
          <cell r="AA798" t="b">
            <v>0</v>
          </cell>
          <cell r="AB798" t="b">
            <v>0</v>
          </cell>
          <cell r="AC798" t="b">
            <v>0</v>
          </cell>
        </row>
        <row r="799">
          <cell r="Y799" t="b">
            <v>0</v>
          </cell>
          <cell r="Z799" t="b">
            <v>0</v>
          </cell>
          <cell r="AA799" t="b">
            <v>0</v>
          </cell>
          <cell r="AB799" t="b">
            <v>0</v>
          </cell>
          <cell r="AC799" t="b">
            <v>0</v>
          </cell>
        </row>
        <row r="800">
          <cell r="Y800" t="b">
            <v>0</v>
          </cell>
          <cell r="Z800" t="b">
            <v>0</v>
          </cell>
          <cell r="AA800" t="b">
            <v>0</v>
          </cell>
          <cell r="AB800" t="b">
            <v>0</v>
          </cell>
          <cell r="AC800" t="b">
            <v>0</v>
          </cell>
        </row>
        <row r="801">
          <cell r="Y801" t="b">
            <v>0</v>
          </cell>
          <cell r="Z801" t="b">
            <v>0</v>
          </cell>
          <cell r="AA801" t="b">
            <v>0</v>
          </cell>
          <cell r="AB801" t="b">
            <v>0</v>
          </cell>
          <cell r="AC801" t="b">
            <v>0</v>
          </cell>
        </row>
        <row r="802">
          <cell r="Y802" t="b">
            <v>0</v>
          </cell>
          <cell r="Z802" t="b">
            <v>0</v>
          </cell>
          <cell r="AA802" t="b">
            <v>0</v>
          </cell>
          <cell r="AB802" t="b">
            <v>0</v>
          </cell>
          <cell r="AC802" t="b">
            <v>0</v>
          </cell>
        </row>
        <row r="803">
          <cell r="Y803" t="b">
            <v>0</v>
          </cell>
          <cell r="Z803" t="b">
            <v>0</v>
          </cell>
          <cell r="AA803" t="b">
            <v>0</v>
          </cell>
          <cell r="AB803" t="b">
            <v>0</v>
          </cell>
          <cell r="AC803" t="b">
            <v>0</v>
          </cell>
        </row>
        <row r="804">
          <cell r="Y804" t="b">
            <v>0</v>
          </cell>
          <cell r="Z804" t="b">
            <v>0</v>
          </cell>
          <cell r="AA804" t="b">
            <v>0</v>
          </cell>
          <cell r="AB804" t="b">
            <v>0</v>
          </cell>
          <cell r="AC804" t="b">
            <v>0</v>
          </cell>
        </row>
        <row r="805">
          <cell r="Y805" t="b">
            <v>0</v>
          </cell>
          <cell r="Z805" t="b">
            <v>0</v>
          </cell>
          <cell r="AA805" t="b">
            <v>0</v>
          </cell>
          <cell r="AB805" t="b">
            <v>0</v>
          </cell>
          <cell r="AC805" t="b">
            <v>0</v>
          </cell>
        </row>
        <row r="806">
          <cell r="Y806" t="b">
            <v>0</v>
          </cell>
          <cell r="Z806" t="b">
            <v>0</v>
          </cell>
          <cell r="AA806" t="b">
            <v>0</v>
          </cell>
          <cell r="AB806" t="b">
            <v>0</v>
          </cell>
          <cell r="AC806" t="b">
            <v>0</v>
          </cell>
        </row>
        <row r="807">
          <cell r="Y807" t="b">
            <v>0</v>
          </cell>
          <cell r="Z807" t="b">
            <v>0</v>
          </cell>
          <cell r="AA807" t="b">
            <v>0</v>
          </cell>
          <cell r="AB807" t="b">
            <v>0</v>
          </cell>
          <cell r="AC807" t="b">
            <v>0</v>
          </cell>
        </row>
        <row r="808">
          <cell r="Y808" t="b">
            <v>0</v>
          </cell>
          <cell r="Z808" t="b">
            <v>0</v>
          </cell>
          <cell r="AA808" t="b">
            <v>0</v>
          </cell>
          <cell r="AB808" t="b">
            <v>0</v>
          </cell>
          <cell r="AC808" t="b">
            <v>0</v>
          </cell>
        </row>
        <row r="809">
          <cell r="Y809" t="b">
            <v>0</v>
          </cell>
          <cell r="Z809" t="b">
            <v>0</v>
          </cell>
          <cell r="AA809" t="b">
            <v>0</v>
          </cell>
          <cell r="AB809" t="b">
            <v>0</v>
          </cell>
          <cell r="AC809" t="b">
            <v>0</v>
          </cell>
        </row>
        <row r="810">
          <cell r="Y810" t="b">
            <v>0</v>
          </cell>
          <cell r="Z810" t="b">
            <v>0</v>
          </cell>
          <cell r="AA810" t="b">
            <v>0</v>
          </cell>
          <cell r="AB810" t="b">
            <v>0</v>
          </cell>
          <cell r="AC810" t="b">
            <v>0</v>
          </cell>
        </row>
        <row r="811">
          <cell r="Y811" t="b">
            <v>0</v>
          </cell>
          <cell r="Z811" t="b">
            <v>0</v>
          </cell>
          <cell r="AA811" t="b">
            <v>0</v>
          </cell>
          <cell r="AB811" t="b">
            <v>0</v>
          </cell>
          <cell r="AC811" t="b">
            <v>0</v>
          </cell>
        </row>
        <row r="812">
          <cell r="Y812" t="b">
            <v>0</v>
          </cell>
          <cell r="Z812" t="b">
            <v>0</v>
          </cell>
          <cell r="AA812" t="b">
            <v>0</v>
          </cell>
          <cell r="AB812" t="b">
            <v>0</v>
          </cell>
          <cell r="AC812" t="b">
            <v>0</v>
          </cell>
        </row>
        <row r="813">
          <cell r="Y813" t="b">
            <v>0</v>
          </cell>
          <cell r="Z813" t="b">
            <v>0</v>
          </cell>
          <cell r="AA813" t="b">
            <v>0</v>
          </cell>
          <cell r="AB813" t="b">
            <v>0</v>
          </cell>
          <cell r="AC813" t="b">
            <v>0</v>
          </cell>
        </row>
        <row r="814">
          <cell r="Y814" t="b">
            <v>0</v>
          </cell>
          <cell r="Z814" t="b">
            <v>0</v>
          </cell>
          <cell r="AA814" t="b">
            <v>0</v>
          </cell>
          <cell r="AB814" t="b">
            <v>0</v>
          </cell>
          <cell r="AC814" t="b">
            <v>0</v>
          </cell>
        </row>
        <row r="815">
          <cell r="Y815" t="b">
            <v>0</v>
          </cell>
          <cell r="Z815" t="b">
            <v>0</v>
          </cell>
          <cell r="AA815" t="b">
            <v>0</v>
          </cell>
          <cell r="AB815" t="b">
            <v>0</v>
          </cell>
          <cell r="AC815" t="b">
            <v>0</v>
          </cell>
        </row>
        <row r="816">
          <cell r="Y816" t="b">
            <v>0</v>
          </cell>
          <cell r="Z816" t="b">
            <v>0</v>
          </cell>
          <cell r="AA816" t="b">
            <v>0</v>
          </cell>
          <cell r="AB816" t="b">
            <v>0</v>
          </cell>
          <cell r="AC816" t="b">
            <v>0</v>
          </cell>
        </row>
        <row r="817">
          <cell r="Y817" t="b">
            <v>0</v>
          </cell>
          <cell r="Z817" t="b">
            <v>0</v>
          </cell>
          <cell r="AA817" t="b">
            <v>0</v>
          </cell>
          <cell r="AB817" t="b">
            <v>0</v>
          </cell>
          <cell r="AC817" t="b">
            <v>0</v>
          </cell>
        </row>
        <row r="818">
          <cell r="Y818" t="b">
            <v>0</v>
          </cell>
          <cell r="Z818" t="b">
            <v>0</v>
          </cell>
          <cell r="AA818" t="b">
            <v>0</v>
          </cell>
          <cell r="AB818" t="b">
            <v>0</v>
          </cell>
          <cell r="AC818" t="b">
            <v>0</v>
          </cell>
        </row>
        <row r="819">
          <cell r="Y819" t="b">
            <v>0</v>
          </cell>
          <cell r="Z819" t="b">
            <v>0</v>
          </cell>
          <cell r="AA819" t="b">
            <v>0</v>
          </cell>
          <cell r="AB819" t="b">
            <v>0</v>
          </cell>
          <cell r="AC819" t="b">
            <v>0</v>
          </cell>
        </row>
        <row r="820">
          <cell r="Y820" t="b">
            <v>0</v>
          </cell>
          <cell r="Z820" t="b">
            <v>0</v>
          </cell>
          <cell r="AA820" t="b">
            <v>0</v>
          </cell>
          <cell r="AB820" t="b">
            <v>0</v>
          </cell>
          <cell r="AC820" t="b">
            <v>0</v>
          </cell>
        </row>
        <row r="821">
          <cell r="Y821" t="b">
            <v>0</v>
          </cell>
          <cell r="Z821" t="b">
            <v>0</v>
          </cell>
          <cell r="AA821" t="b">
            <v>0</v>
          </cell>
          <cell r="AB821" t="b">
            <v>0</v>
          </cell>
          <cell r="AC821" t="b">
            <v>0</v>
          </cell>
        </row>
        <row r="822">
          <cell r="Y822" t="b">
            <v>0</v>
          </cell>
          <cell r="Z822" t="b">
            <v>0</v>
          </cell>
          <cell r="AA822" t="b">
            <v>0</v>
          </cell>
          <cell r="AB822" t="b">
            <v>0</v>
          </cell>
          <cell r="AC822" t="b">
            <v>0</v>
          </cell>
        </row>
        <row r="823">
          <cell r="Y823" t="b">
            <v>0</v>
          </cell>
          <cell r="Z823" t="b">
            <v>0</v>
          </cell>
          <cell r="AA823" t="b">
            <v>0</v>
          </cell>
          <cell r="AB823" t="b">
            <v>0</v>
          </cell>
          <cell r="AC823" t="b">
            <v>0</v>
          </cell>
        </row>
        <row r="824">
          <cell r="Y824" t="b">
            <v>0</v>
          </cell>
          <cell r="Z824" t="b">
            <v>0</v>
          </cell>
          <cell r="AA824" t="b">
            <v>0</v>
          </cell>
          <cell r="AB824" t="b">
            <v>0</v>
          </cell>
          <cell r="AC824" t="b">
            <v>0</v>
          </cell>
        </row>
        <row r="825">
          <cell r="Y825" t="b">
            <v>0</v>
          </cell>
          <cell r="Z825" t="b">
            <v>0</v>
          </cell>
          <cell r="AA825" t="b">
            <v>0</v>
          </cell>
          <cell r="AB825" t="b">
            <v>0</v>
          </cell>
          <cell r="AC825" t="b">
            <v>0</v>
          </cell>
        </row>
        <row r="826">
          <cell r="Y826" t="b">
            <v>0</v>
          </cell>
          <cell r="Z826" t="b">
            <v>0</v>
          </cell>
          <cell r="AA826" t="b">
            <v>0</v>
          </cell>
          <cell r="AB826" t="b">
            <v>0</v>
          </cell>
          <cell r="AC826" t="b">
            <v>0</v>
          </cell>
        </row>
        <row r="827">
          <cell r="Y827" t="b">
            <v>0</v>
          </cell>
          <cell r="Z827" t="b">
            <v>0</v>
          </cell>
          <cell r="AA827" t="b">
            <v>0</v>
          </cell>
          <cell r="AB827" t="b">
            <v>0</v>
          </cell>
          <cell r="AC827" t="b">
            <v>0</v>
          </cell>
        </row>
        <row r="828">
          <cell r="Y828" t="b">
            <v>0</v>
          </cell>
          <cell r="Z828" t="b">
            <v>0</v>
          </cell>
          <cell r="AA828" t="b">
            <v>0</v>
          </cell>
          <cell r="AB828" t="b">
            <v>0</v>
          </cell>
          <cell r="AC828" t="b">
            <v>0</v>
          </cell>
        </row>
        <row r="829">
          <cell r="Y829" t="b">
            <v>0</v>
          </cell>
          <cell r="Z829" t="b">
            <v>0</v>
          </cell>
          <cell r="AA829" t="b">
            <v>0</v>
          </cell>
          <cell r="AB829" t="b">
            <v>0</v>
          </cell>
          <cell r="AC829" t="b">
            <v>0</v>
          </cell>
        </row>
        <row r="830">
          <cell r="Y830" t="b">
            <v>0</v>
          </cell>
          <cell r="Z830" t="b">
            <v>0</v>
          </cell>
          <cell r="AA830" t="b">
            <v>0</v>
          </cell>
          <cell r="AB830" t="b">
            <v>0</v>
          </cell>
          <cell r="AC830" t="b">
            <v>0</v>
          </cell>
        </row>
        <row r="831">
          <cell r="Y831" t="b">
            <v>0</v>
          </cell>
          <cell r="Z831" t="b">
            <v>0</v>
          </cell>
          <cell r="AA831" t="b">
            <v>0</v>
          </cell>
          <cell r="AB831" t="b">
            <v>0</v>
          </cell>
          <cell r="AC831" t="b">
            <v>0</v>
          </cell>
        </row>
        <row r="832">
          <cell r="Y832" t="b">
            <v>0</v>
          </cell>
          <cell r="Z832" t="b">
            <v>0</v>
          </cell>
          <cell r="AA832" t="b">
            <v>0</v>
          </cell>
          <cell r="AB832" t="b">
            <v>0</v>
          </cell>
          <cell r="AC832" t="b">
            <v>0</v>
          </cell>
        </row>
        <row r="833">
          <cell r="Y833" t="b">
            <v>0</v>
          </cell>
          <cell r="Z833" t="b">
            <v>0</v>
          </cell>
          <cell r="AA833" t="b">
            <v>0</v>
          </cell>
          <cell r="AB833" t="b">
            <v>0</v>
          </cell>
          <cell r="AC833" t="b">
            <v>0</v>
          </cell>
        </row>
        <row r="834">
          <cell r="Y834" t="b">
            <v>0</v>
          </cell>
          <cell r="Z834" t="b">
            <v>0</v>
          </cell>
          <cell r="AA834" t="b">
            <v>0</v>
          </cell>
          <cell r="AB834" t="b">
            <v>0</v>
          </cell>
          <cell r="AC834" t="b">
            <v>0</v>
          </cell>
        </row>
        <row r="835">
          <cell r="Y835" t="b">
            <v>0</v>
          </cell>
          <cell r="Z835" t="b">
            <v>0</v>
          </cell>
          <cell r="AA835" t="b">
            <v>0</v>
          </cell>
          <cell r="AB835" t="b">
            <v>0</v>
          </cell>
          <cell r="AC835" t="b">
            <v>0</v>
          </cell>
        </row>
        <row r="836">
          <cell r="Y836" t="b">
            <v>0</v>
          </cell>
          <cell r="Z836" t="b">
            <v>0</v>
          </cell>
          <cell r="AA836" t="b">
            <v>0</v>
          </cell>
          <cell r="AB836" t="b">
            <v>0</v>
          </cell>
          <cell r="AC836" t="b">
            <v>0</v>
          </cell>
        </row>
        <row r="837">
          <cell r="Y837" t="b">
            <v>0</v>
          </cell>
          <cell r="Z837" t="b">
            <v>0</v>
          </cell>
          <cell r="AA837" t="b">
            <v>0</v>
          </cell>
          <cell r="AB837" t="b">
            <v>0</v>
          </cell>
          <cell r="AC837" t="b">
            <v>0</v>
          </cell>
        </row>
        <row r="838">
          <cell r="Y838" t="b">
            <v>0</v>
          </cell>
          <cell r="Z838" t="b">
            <v>0</v>
          </cell>
          <cell r="AA838" t="b">
            <v>0</v>
          </cell>
          <cell r="AB838" t="b">
            <v>0</v>
          </cell>
          <cell r="AC838" t="b">
            <v>0</v>
          </cell>
        </row>
        <row r="839">
          <cell r="Y839" t="b">
            <v>0</v>
          </cell>
          <cell r="Z839" t="b">
            <v>0</v>
          </cell>
          <cell r="AA839" t="b">
            <v>0</v>
          </cell>
          <cell r="AB839" t="b">
            <v>0</v>
          </cell>
          <cell r="AC839" t="b">
            <v>0</v>
          </cell>
        </row>
        <row r="840">
          <cell r="Y840" t="b">
            <v>0</v>
          </cell>
          <cell r="Z840" t="b">
            <v>0</v>
          </cell>
          <cell r="AA840" t="b">
            <v>0</v>
          </cell>
          <cell r="AB840" t="b">
            <v>0</v>
          </cell>
          <cell r="AC840" t="b">
            <v>0</v>
          </cell>
        </row>
        <row r="841">
          <cell r="Y841" t="b">
            <v>0</v>
          </cell>
          <cell r="Z841" t="b">
            <v>0</v>
          </cell>
          <cell r="AA841" t="b">
            <v>0</v>
          </cell>
          <cell r="AB841" t="b">
            <v>0</v>
          </cell>
          <cell r="AC841" t="b">
            <v>0</v>
          </cell>
        </row>
        <row r="842">
          <cell r="Y842" t="b">
            <v>0</v>
          </cell>
          <cell r="Z842" t="b">
            <v>0</v>
          </cell>
          <cell r="AA842" t="b">
            <v>0</v>
          </cell>
          <cell r="AB842" t="b">
            <v>0</v>
          </cell>
          <cell r="AC842" t="b">
            <v>0</v>
          </cell>
        </row>
        <row r="843">
          <cell r="Y843" t="b">
            <v>0</v>
          </cell>
          <cell r="Z843" t="b">
            <v>0</v>
          </cell>
          <cell r="AA843" t="b">
            <v>0</v>
          </cell>
          <cell r="AB843" t="b">
            <v>0</v>
          </cell>
          <cell r="AC843" t="b">
            <v>0</v>
          </cell>
        </row>
        <row r="844">
          <cell r="Y844" t="b">
            <v>0</v>
          </cell>
          <cell r="Z844" t="b">
            <v>0</v>
          </cell>
          <cell r="AA844" t="b">
            <v>0</v>
          </cell>
          <cell r="AB844" t="b">
            <v>0</v>
          </cell>
          <cell r="AC844" t="b">
            <v>0</v>
          </cell>
        </row>
        <row r="845">
          <cell r="Y845" t="b">
            <v>0</v>
          </cell>
          <cell r="Z845" t="b">
            <v>0</v>
          </cell>
          <cell r="AA845" t="b">
            <v>0</v>
          </cell>
          <cell r="AB845" t="b">
            <v>0</v>
          </cell>
          <cell r="AC845" t="b">
            <v>0</v>
          </cell>
        </row>
        <row r="846">
          <cell r="Y846" t="b">
            <v>0</v>
          </cell>
          <cell r="Z846" t="b">
            <v>0</v>
          </cell>
          <cell r="AA846" t="b">
            <v>0</v>
          </cell>
          <cell r="AB846" t="b">
            <v>0</v>
          </cell>
          <cell r="AC846" t="b">
            <v>0</v>
          </cell>
        </row>
        <row r="847">
          <cell r="Y847" t="b">
            <v>0</v>
          </cell>
          <cell r="Z847" t="b">
            <v>0</v>
          </cell>
          <cell r="AA847" t="b">
            <v>0</v>
          </cell>
          <cell r="AB847" t="b">
            <v>0</v>
          </cell>
          <cell r="AC847" t="b">
            <v>0</v>
          </cell>
        </row>
        <row r="848">
          <cell r="Y848" t="b">
            <v>0</v>
          </cell>
          <cell r="Z848" t="b">
            <v>0</v>
          </cell>
          <cell r="AA848" t="b">
            <v>0</v>
          </cell>
          <cell r="AB848" t="b">
            <v>0</v>
          </cell>
          <cell r="AC848" t="b">
            <v>0</v>
          </cell>
        </row>
        <row r="849">
          <cell r="Y849" t="b">
            <v>0</v>
          </cell>
          <cell r="Z849" t="b">
            <v>0</v>
          </cell>
          <cell r="AA849" t="b">
            <v>0</v>
          </cell>
          <cell r="AB849" t="b">
            <v>0</v>
          </cell>
          <cell r="AC849" t="b">
            <v>0</v>
          </cell>
        </row>
        <row r="850">
          <cell r="Y850" t="b">
            <v>0</v>
          </cell>
          <cell r="Z850" t="b">
            <v>0</v>
          </cell>
          <cell r="AA850" t="b">
            <v>0</v>
          </cell>
          <cell r="AB850" t="b">
            <v>0</v>
          </cell>
          <cell r="AC850" t="b">
            <v>0</v>
          </cell>
        </row>
        <row r="851">
          <cell r="Y851" t="b">
            <v>0</v>
          </cell>
          <cell r="Z851" t="b">
            <v>0</v>
          </cell>
          <cell r="AA851" t="b">
            <v>0</v>
          </cell>
          <cell r="AB851" t="b">
            <v>0</v>
          </cell>
          <cell r="AC851" t="b">
            <v>0</v>
          </cell>
        </row>
        <row r="852">
          <cell r="Y852" t="b">
            <v>0</v>
          </cell>
          <cell r="Z852" t="b">
            <v>0</v>
          </cell>
          <cell r="AA852" t="b">
            <v>0</v>
          </cell>
          <cell r="AB852" t="b">
            <v>0</v>
          </cell>
          <cell r="AC852" t="b">
            <v>0</v>
          </cell>
        </row>
        <row r="853">
          <cell r="Y853" t="b">
            <v>0</v>
          </cell>
          <cell r="Z853" t="b">
            <v>0</v>
          </cell>
          <cell r="AA853" t="b">
            <v>0</v>
          </cell>
          <cell r="AB853" t="b">
            <v>0</v>
          </cell>
          <cell r="AC853" t="b">
            <v>0</v>
          </cell>
        </row>
        <row r="854">
          <cell r="Y854" t="b">
            <v>0</v>
          </cell>
          <cell r="Z854" t="b">
            <v>0</v>
          </cell>
          <cell r="AA854" t="b">
            <v>0</v>
          </cell>
          <cell r="AB854" t="b">
            <v>0</v>
          </cell>
          <cell r="AC854" t="b">
            <v>0</v>
          </cell>
        </row>
        <row r="855">
          <cell r="Y855" t="b">
            <v>0</v>
          </cell>
          <cell r="Z855" t="b">
            <v>0</v>
          </cell>
          <cell r="AA855" t="b">
            <v>0</v>
          </cell>
          <cell r="AB855" t="b">
            <v>0</v>
          </cell>
          <cell r="AC855" t="b">
            <v>0</v>
          </cell>
        </row>
        <row r="856">
          <cell r="Y856" t="b">
            <v>0</v>
          </cell>
          <cell r="Z856" t="b">
            <v>0</v>
          </cell>
          <cell r="AA856" t="b">
            <v>0</v>
          </cell>
          <cell r="AB856" t="b">
            <v>0</v>
          </cell>
          <cell r="AC856" t="b">
            <v>0</v>
          </cell>
        </row>
        <row r="857">
          <cell r="Y857" t="b">
            <v>0</v>
          </cell>
          <cell r="Z857" t="b">
            <v>0</v>
          </cell>
          <cell r="AA857" t="b">
            <v>0</v>
          </cell>
          <cell r="AB857" t="b">
            <v>0</v>
          </cell>
          <cell r="AC857" t="b">
            <v>0</v>
          </cell>
        </row>
        <row r="858">
          <cell r="Y858" t="b">
            <v>0</v>
          </cell>
          <cell r="Z858" t="b">
            <v>0</v>
          </cell>
          <cell r="AA858" t="b">
            <v>0</v>
          </cell>
          <cell r="AB858" t="b">
            <v>0</v>
          </cell>
          <cell r="AC858" t="b">
            <v>0</v>
          </cell>
        </row>
        <row r="859">
          <cell r="Y859" t="b">
            <v>0</v>
          </cell>
          <cell r="Z859" t="b">
            <v>0</v>
          </cell>
          <cell r="AA859" t="b">
            <v>0</v>
          </cell>
          <cell r="AB859" t="b">
            <v>0</v>
          </cell>
          <cell r="AC859" t="b">
            <v>0</v>
          </cell>
        </row>
        <row r="860">
          <cell r="Y860" t="b">
            <v>0</v>
          </cell>
          <cell r="Z860" t="b">
            <v>0</v>
          </cell>
          <cell r="AA860" t="b">
            <v>0</v>
          </cell>
          <cell r="AB860" t="b">
            <v>0</v>
          </cell>
          <cell r="AC860" t="b">
            <v>0</v>
          </cell>
        </row>
        <row r="861">
          <cell r="Y861" t="b">
            <v>0</v>
          </cell>
          <cell r="Z861" t="b">
            <v>0</v>
          </cell>
          <cell r="AA861" t="b">
            <v>0</v>
          </cell>
          <cell r="AB861" t="b">
            <v>0</v>
          </cell>
          <cell r="AC861" t="b">
            <v>0</v>
          </cell>
        </row>
        <row r="862">
          <cell r="Y862" t="b">
            <v>0</v>
          </cell>
          <cell r="Z862" t="b">
            <v>0</v>
          </cell>
          <cell r="AA862" t="b">
            <v>0</v>
          </cell>
          <cell r="AB862" t="b">
            <v>0</v>
          </cell>
          <cell r="AC862" t="b">
            <v>0</v>
          </cell>
        </row>
        <row r="863">
          <cell r="Y863" t="b">
            <v>0</v>
          </cell>
          <cell r="Z863" t="b">
            <v>0</v>
          </cell>
          <cell r="AA863" t="b">
            <v>0</v>
          </cell>
          <cell r="AB863" t="b">
            <v>0</v>
          </cell>
          <cell r="AC863" t="b">
            <v>0</v>
          </cell>
        </row>
        <row r="864">
          <cell r="Y864" t="b">
            <v>0</v>
          </cell>
          <cell r="Z864" t="b">
            <v>0</v>
          </cell>
          <cell r="AA864" t="b">
            <v>0</v>
          </cell>
          <cell r="AB864" t="b">
            <v>0</v>
          </cell>
          <cell r="AC864" t="b">
            <v>0</v>
          </cell>
        </row>
        <row r="865">
          <cell r="Y865" t="b">
            <v>0</v>
          </cell>
          <cell r="Z865" t="b">
            <v>0</v>
          </cell>
          <cell r="AA865" t="b">
            <v>0</v>
          </cell>
          <cell r="AB865" t="b">
            <v>0</v>
          </cell>
          <cell r="AC865" t="b">
            <v>0</v>
          </cell>
        </row>
        <row r="866">
          <cell r="Y866" t="b">
            <v>0</v>
          </cell>
          <cell r="Z866" t="b">
            <v>0</v>
          </cell>
          <cell r="AA866" t="b">
            <v>0</v>
          </cell>
          <cell r="AB866" t="b">
            <v>0</v>
          </cell>
          <cell r="AC866" t="b">
            <v>0</v>
          </cell>
        </row>
        <row r="867">
          <cell r="Y867" t="b">
            <v>0</v>
          </cell>
          <cell r="Z867" t="b">
            <v>0</v>
          </cell>
          <cell r="AA867" t="b">
            <v>0</v>
          </cell>
          <cell r="AB867" t="b">
            <v>0</v>
          </cell>
          <cell r="AC867" t="b">
            <v>0</v>
          </cell>
        </row>
        <row r="868">
          <cell r="Y868" t="b">
            <v>0</v>
          </cell>
          <cell r="Z868" t="b">
            <v>0</v>
          </cell>
          <cell r="AA868" t="b">
            <v>0</v>
          </cell>
          <cell r="AB868" t="b">
            <v>0</v>
          </cell>
          <cell r="AC868" t="b">
            <v>0</v>
          </cell>
        </row>
        <row r="869">
          <cell r="Y869" t="b">
            <v>0</v>
          </cell>
          <cell r="Z869" t="b">
            <v>0</v>
          </cell>
          <cell r="AA869" t="b">
            <v>0</v>
          </cell>
          <cell r="AB869" t="b">
            <v>0</v>
          </cell>
          <cell r="AC869" t="b">
            <v>0</v>
          </cell>
        </row>
        <row r="870">
          <cell r="Y870" t="b">
            <v>0</v>
          </cell>
          <cell r="Z870" t="b">
            <v>0</v>
          </cell>
          <cell r="AA870" t="b">
            <v>0</v>
          </cell>
          <cell r="AB870" t="b">
            <v>0</v>
          </cell>
          <cell r="AC870" t="b">
            <v>0</v>
          </cell>
        </row>
        <row r="871">
          <cell r="Y871" t="b">
            <v>0</v>
          </cell>
          <cell r="Z871" t="b">
            <v>0</v>
          </cell>
          <cell r="AA871" t="b">
            <v>0</v>
          </cell>
          <cell r="AB871" t="b">
            <v>0</v>
          </cell>
          <cell r="AC871" t="b">
            <v>0</v>
          </cell>
        </row>
        <row r="872">
          <cell r="Y872" t="b">
            <v>0</v>
          </cell>
          <cell r="Z872" t="b">
            <v>0</v>
          </cell>
          <cell r="AA872" t="b">
            <v>0</v>
          </cell>
          <cell r="AB872" t="b">
            <v>0</v>
          </cell>
          <cell r="AC872" t="b">
            <v>0</v>
          </cell>
        </row>
        <row r="873">
          <cell r="Y873" t="b">
            <v>0</v>
          </cell>
          <cell r="Z873" t="b">
            <v>0</v>
          </cell>
          <cell r="AA873" t="b">
            <v>0</v>
          </cell>
          <cell r="AB873" t="b">
            <v>0</v>
          </cell>
          <cell r="AC873" t="b">
            <v>0</v>
          </cell>
        </row>
        <row r="874">
          <cell r="Y874" t="b">
            <v>0</v>
          </cell>
          <cell r="Z874" t="b">
            <v>0</v>
          </cell>
          <cell r="AA874" t="b">
            <v>0</v>
          </cell>
          <cell r="AB874" t="b">
            <v>0</v>
          </cell>
          <cell r="AC874" t="b">
            <v>0</v>
          </cell>
        </row>
        <row r="875">
          <cell r="Y875" t="b">
            <v>0</v>
          </cell>
          <cell r="Z875" t="b">
            <v>0</v>
          </cell>
          <cell r="AA875" t="b">
            <v>0</v>
          </cell>
          <cell r="AB875" t="b">
            <v>0</v>
          </cell>
          <cell r="AC875" t="b">
            <v>0</v>
          </cell>
        </row>
        <row r="876">
          <cell r="Y876" t="b">
            <v>0</v>
          </cell>
          <cell r="Z876" t="b">
            <v>0</v>
          </cell>
          <cell r="AA876" t="b">
            <v>0</v>
          </cell>
          <cell r="AB876" t="b">
            <v>0</v>
          </cell>
          <cell r="AC876" t="b">
            <v>0</v>
          </cell>
        </row>
        <row r="877">
          <cell r="Y877" t="b">
            <v>0</v>
          </cell>
          <cell r="Z877" t="b">
            <v>0</v>
          </cell>
          <cell r="AA877" t="b">
            <v>0</v>
          </cell>
          <cell r="AB877" t="b">
            <v>0</v>
          </cell>
          <cell r="AC877" t="b">
            <v>0</v>
          </cell>
        </row>
        <row r="878">
          <cell r="Y878" t="b">
            <v>0</v>
          </cell>
          <cell r="Z878" t="b">
            <v>0</v>
          </cell>
          <cell r="AA878" t="b">
            <v>0</v>
          </cell>
          <cell r="AB878" t="b">
            <v>0</v>
          </cell>
          <cell r="AC878" t="b">
            <v>0</v>
          </cell>
        </row>
        <row r="879">
          <cell r="Y879" t="b">
            <v>0</v>
          </cell>
          <cell r="Z879" t="b">
            <v>0</v>
          </cell>
          <cell r="AA879" t="b">
            <v>0</v>
          </cell>
          <cell r="AB879" t="b">
            <v>0</v>
          </cell>
          <cell r="AC879" t="b">
            <v>0</v>
          </cell>
        </row>
        <row r="880">
          <cell r="Y880" t="b">
            <v>0</v>
          </cell>
          <cell r="Z880" t="b">
            <v>0</v>
          </cell>
          <cell r="AA880" t="b">
            <v>0</v>
          </cell>
          <cell r="AB880" t="b">
            <v>0</v>
          </cell>
          <cell r="AC880" t="b">
            <v>0</v>
          </cell>
        </row>
        <row r="881">
          <cell r="Y881" t="b">
            <v>0</v>
          </cell>
          <cell r="Z881" t="b">
            <v>0</v>
          </cell>
          <cell r="AA881" t="b">
            <v>0</v>
          </cell>
          <cell r="AB881" t="b">
            <v>0</v>
          </cell>
          <cell r="AC881" t="b">
            <v>0</v>
          </cell>
        </row>
        <row r="882">
          <cell r="Y882" t="b">
            <v>0</v>
          </cell>
          <cell r="Z882" t="b">
            <v>0</v>
          </cell>
          <cell r="AA882" t="b">
            <v>0</v>
          </cell>
          <cell r="AB882" t="b">
            <v>0</v>
          </cell>
          <cell r="AC882" t="b">
            <v>0</v>
          </cell>
        </row>
        <row r="883">
          <cell r="Y883" t="b">
            <v>0</v>
          </cell>
          <cell r="Z883" t="b">
            <v>0</v>
          </cell>
          <cell r="AA883" t="b">
            <v>0</v>
          </cell>
          <cell r="AB883" t="b">
            <v>0</v>
          </cell>
          <cell r="AC883" t="b">
            <v>0</v>
          </cell>
        </row>
        <row r="884">
          <cell r="Y884" t="b">
            <v>0</v>
          </cell>
          <cell r="Z884" t="b">
            <v>0</v>
          </cell>
          <cell r="AA884" t="b">
            <v>0</v>
          </cell>
          <cell r="AB884" t="b">
            <v>0</v>
          </cell>
          <cell r="AC884" t="b">
            <v>0</v>
          </cell>
        </row>
        <row r="885">
          <cell r="Y885" t="b">
            <v>0</v>
          </cell>
          <cell r="Z885" t="b">
            <v>0</v>
          </cell>
          <cell r="AA885" t="b">
            <v>0</v>
          </cell>
          <cell r="AB885" t="b">
            <v>0</v>
          </cell>
          <cell r="AC885" t="b">
            <v>0</v>
          </cell>
        </row>
        <row r="886">
          <cell r="Y886" t="b">
            <v>0</v>
          </cell>
          <cell r="Z886" t="b">
            <v>0</v>
          </cell>
          <cell r="AA886" t="b">
            <v>0</v>
          </cell>
          <cell r="AB886" t="b">
            <v>0</v>
          </cell>
          <cell r="AC886" t="b">
            <v>0</v>
          </cell>
        </row>
        <row r="887">
          <cell r="Y887" t="b">
            <v>0</v>
          </cell>
          <cell r="Z887" t="b">
            <v>0</v>
          </cell>
          <cell r="AA887" t="b">
            <v>0</v>
          </cell>
          <cell r="AB887" t="b">
            <v>0</v>
          </cell>
          <cell r="AC887" t="b">
            <v>0</v>
          </cell>
        </row>
        <row r="888">
          <cell r="Y888" t="b">
            <v>0</v>
          </cell>
          <cell r="Z888" t="b">
            <v>0</v>
          </cell>
          <cell r="AA888" t="b">
            <v>0</v>
          </cell>
          <cell r="AB888" t="b">
            <v>0</v>
          </cell>
          <cell r="AC888" t="b">
            <v>0</v>
          </cell>
        </row>
        <row r="889">
          <cell r="Y889" t="b">
            <v>0</v>
          </cell>
          <cell r="Z889" t="b">
            <v>0</v>
          </cell>
          <cell r="AA889" t="b">
            <v>0</v>
          </cell>
          <cell r="AB889" t="b">
            <v>0</v>
          </cell>
          <cell r="AC889" t="b">
            <v>0</v>
          </cell>
        </row>
        <row r="890">
          <cell r="Y890" t="b">
            <v>0</v>
          </cell>
          <cell r="Z890" t="b">
            <v>0</v>
          </cell>
          <cell r="AA890" t="b">
            <v>0</v>
          </cell>
          <cell r="AB890" t="b">
            <v>0</v>
          </cell>
          <cell r="AC890" t="b">
            <v>0</v>
          </cell>
        </row>
        <row r="891">
          <cell r="Y891" t="b">
            <v>0</v>
          </cell>
          <cell r="Z891" t="b">
            <v>0</v>
          </cell>
          <cell r="AA891" t="b">
            <v>0</v>
          </cell>
          <cell r="AB891" t="b">
            <v>0</v>
          </cell>
          <cell r="AC891" t="b">
            <v>0</v>
          </cell>
        </row>
        <row r="892">
          <cell r="Y892" t="b">
            <v>0</v>
          </cell>
          <cell r="Z892" t="b">
            <v>0</v>
          </cell>
          <cell r="AA892" t="b">
            <v>0</v>
          </cell>
          <cell r="AB892" t="b">
            <v>0</v>
          </cell>
          <cell r="AC892" t="b">
            <v>0</v>
          </cell>
        </row>
        <row r="893">
          <cell r="Y893" t="b">
            <v>0</v>
          </cell>
          <cell r="Z893" t="b">
            <v>0</v>
          </cell>
          <cell r="AA893" t="b">
            <v>0</v>
          </cell>
          <cell r="AB893" t="b">
            <v>0</v>
          </cell>
          <cell r="AC893" t="b">
            <v>0</v>
          </cell>
        </row>
        <row r="894">
          <cell r="Y894" t="b">
            <v>0</v>
          </cell>
          <cell r="Z894" t="b">
            <v>0</v>
          </cell>
          <cell r="AA894" t="b">
            <v>0</v>
          </cell>
          <cell r="AB894" t="b">
            <v>0</v>
          </cell>
          <cell r="AC894" t="b">
            <v>0</v>
          </cell>
        </row>
        <row r="895">
          <cell r="Y895" t="b">
            <v>0</v>
          </cell>
          <cell r="Z895" t="b">
            <v>0</v>
          </cell>
          <cell r="AA895" t="b">
            <v>0</v>
          </cell>
          <cell r="AB895" t="b">
            <v>0</v>
          </cell>
          <cell r="AC895" t="b">
            <v>0</v>
          </cell>
        </row>
        <row r="896">
          <cell r="Y896" t="b">
            <v>0</v>
          </cell>
          <cell r="Z896" t="b">
            <v>0</v>
          </cell>
          <cell r="AA896" t="b">
            <v>0</v>
          </cell>
          <cell r="AB896" t="b">
            <v>0</v>
          </cell>
          <cell r="AC896" t="b">
            <v>0</v>
          </cell>
        </row>
        <row r="897">
          <cell r="Y897" t="b">
            <v>0</v>
          </cell>
          <cell r="Z897" t="b">
            <v>0</v>
          </cell>
          <cell r="AA897" t="b">
            <v>0</v>
          </cell>
          <cell r="AB897" t="b">
            <v>0</v>
          </cell>
          <cell r="AC897" t="b">
            <v>0</v>
          </cell>
        </row>
        <row r="898">
          <cell r="Y898" t="b">
            <v>0</v>
          </cell>
          <cell r="Z898" t="b">
            <v>0</v>
          </cell>
          <cell r="AA898" t="b">
            <v>0</v>
          </cell>
          <cell r="AB898" t="b">
            <v>0</v>
          </cell>
          <cell r="AC898" t="b">
            <v>0</v>
          </cell>
        </row>
        <row r="899">
          <cell r="Y899" t="b">
            <v>0</v>
          </cell>
          <cell r="Z899" t="b">
            <v>0</v>
          </cell>
          <cell r="AA899" t="b">
            <v>0</v>
          </cell>
          <cell r="AB899" t="b">
            <v>0</v>
          </cell>
          <cell r="AC899" t="b">
            <v>0</v>
          </cell>
        </row>
        <row r="900">
          <cell r="Y900" t="b">
            <v>0</v>
          </cell>
          <cell r="Z900" t="b">
            <v>0</v>
          </cell>
          <cell r="AA900" t="b">
            <v>0</v>
          </cell>
          <cell r="AB900" t="b">
            <v>0</v>
          </cell>
          <cell r="AC900" t="b">
            <v>0</v>
          </cell>
        </row>
        <row r="901">
          <cell r="Y901" t="b">
            <v>0</v>
          </cell>
          <cell r="Z901" t="b">
            <v>0</v>
          </cell>
          <cell r="AA901" t="b">
            <v>0</v>
          </cell>
          <cell r="AB901" t="b">
            <v>0</v>
          </cell>
          <cell r="AC901" t="b">
            <v>0</v>
          </cell>
        </row>
        <row r="902">
          <cell r="Y902" t="b">
            <v>0</v>
          </cell>
          <cell r="Z902" t="b">
            <v>0</v>
          </cell>
          <cell r="AA902" t="b">
            <v>0</v>
          </cell>
          <cell r="AB902" t="b">
            <v>0</v>
          </cell>
          <cell r="AC902" t="b">
            <v>0</v>
          </cell>
        </row>
        <row r="903">
          <cell r="Y903" t="b">
            <v>0</v>
          </cell>
          <cell r="Z903" t="b">
            <v>0</v>
          </cell>
          <cell r="AA903" t="b">
            <v>0</v>
          </cell>
          <cell r="AB903" t="b">
            <v>0</v>
          </cell>
          <cell r="AC903" t="b">
            <v>0</v>
          </cell>
        </row>
        <row r="904">
          <cell r="Y904" t="b">
            <v>0</v>
          </cell>
          <cell r="Z904" t="b">
            <v>0</v>
          </cell>
          <cell r="AA904" t="b">
            <v>0</v>
          </cell>
          <cell r="AB904" t="b">
            <v>0</v>
          </cell>
          <cell r="AC904" t="b">
            <v>0</v>
          </cell>
        </row>
        <row r="905">
          <cell r="Y905" t="b">
            <v>0</v>
          </cell>
          <cell r="Z905" t="b">
            <v>0</v>
          </cell>
          <cell r="AA905" t="b">
            <v>0</v>
          </cell>
          <cell r="AB905" t="b">
            <v>0</v>
          </cell>
          <cell r="AC905" t="b">
            <v>0</v>
          </cell>
        </row>
        <row r="906">
          <cell r="Y906" t="b">
            <v>0</v>
          </cell>
          <cell r="Z906" t="b">
            <v>0</v>
          </cell>
          <cell r="AA906" t="b">
            <v>0</v>
          </cell>
          <cell r="AB906" t="b">
            <v>0</v>
          </cell>
          <cell r="AC906" t="b">
            <v>0</v>
          </cell>
        </row>
        <row r="907">
          <cell r="Y907" t="b">
            <v>0</v>
          </cell>
          <cell r="Z907" t="b">
            <v>0</v>
          </cell>
          <cell r="AA907" t="b">
            <v>0</v>
          </cell>
          <cell r="AB907" t="b">
            <v>0</v>
          </cell>
          <cell r="AC907" t="b">
            <v>0</v>
          </cell>
        </row>
        <row r="908">
          <cell r="Y908" t="b">
            <v>0</v>
          </cell>
          <cell r="Z908" t="b">
            <v>0</v>
          </cell>
          <cell r="AA908" t="b">
            <v>0</v>
          </cell>
          <cell r="AB908" t="b">
            <v>0</v>
          </cell>
          <cell r="AC908" t="b">
            <v>0</v>
          </cell>
        </row>
        <row r="909">
          <cell r="Y909" t="b">
            <v>0</v>
          </cell>
          <cell r="Z909" t="b">
            <v>0</v>
          </cell>
          <cell r="AA909" t="b">
            <v>0</v>
          </cell>
          <cell r="AB909" t="b">
            <v>0</v>
          </cell>
          <cell r="AC909" t="b">
            <v>0</v>
          </cell>
        </row>
        <row r="910">
          <cell r="Y910" t="b">
            <v>0</v>
          </cell>
          <cell r="Z910" t="b">
            <v>0</v>
          </cell>
          <cell r="AA910" t="b">
            <v>0</v>
          </cell>
          <cell r="AB910" t="b">
            <v>0</v>
          </cell>
          <cell r="AC910" t="b">
            <v>0</v>
          </cell>
        </row>
        <row r="911">
          <cell r="Y911" t="b">
            <v>0</v>
          </cell>
          <cell r="Z911" t="b">
            <v>0</v>
          </cell>
          <cell r="AA911" t="b">
            <v>0</v>
          </cell>
          <cell r="AB911" t="b">
            <v>0</v>
          </cell>
          <cell r="AC911" t="b">
            <v>0</v>
          </cell>
        </row>
        <row r="912">
          <cell r="Y912" t="b">
            <v>0</v>
          </cell>
          <cell r="Z912" t="b">
            <v>0</v>
          </cell>
          <cell r="AA912" t="b">
            <v>0</v>
          </cell>
          <cell r="AB912" t="b">
            <v>0</v>
          </cell>
          <cell r="AC912" t="b">
            <v>0</v>
          </cell>
        </row>
        <row r="913">
          <cell r="Y913" t="b">
            <v>0</v>
          </cell>
          <cell r="Z913" t="b">
            <v>0</v>
          </cell>
          <cell r="AA913" t="b">
            <v>0</v>
          </cell>
          <cell r="AB913" t="b">
            <v>0</v>
          </cell>
          <cell r="AC913" t="b">
            <v>0</v>
          </cell>
        </row>
        <row r="914">
          <cell r="Y914" t="b">
            <v>0</v>
          </cell>
          <cell r="Z914" t="b">
            <v>0</v>
          </cell>
          <cell r="AA914" t="b">
            <v>0</v>
          </cell>
          <cell r="AB914" t="b">
            <v>0</v>
          </cell>
          <cell r="AC914" t="b">
            <v>0</v>
          </cell>
        </row>
        <row r="915">
          <cell r="Y915" t="b">
            <v>0</v>
          </cell>
          <cell r="Z915" t="b">
            <v>0</v>
          </cell>
          <cell r="AA915" t="b">
            <v>0</v>
          </cell>
          <cell r="AB915" t="b">
            <v>0</v>
          </cell>
          <cell r="AC915" t="b">
            <v>0</v>
          </cell>
        </row>
        <row r="916">
          <cell r="Y916" t="b">
            <v>0</v>
          </cell>
          <cell r="Z916" t="b">
            <v>0</v>
          </cell>
          <cell r="AA916" t="b">
            <v>0</v>
          </cell>
          <cell r="AB916" t="b">
            <v>0</v>
          </cell>
          <cell r="AC916" t="b">
            <v>0</v>
          </cell>
        </row>
        <row r="917">
          <cell r="Y917" t="b">
            <v>0</v>
          </cell>
          <cell r="Z917" t="b">
            <v>0</v>
          </cell>
          <cell r="AA917" t="b">
            <v>0</v>
          </cell>
          <cell r="AB917" t="b">
            <v>0</v>
          </cell>
          <cell r="AC917" t="b">
            <v>0</v>
          </cell>
        </row>
        <row r="918">
          <cell r="Y918" t="b">
            <v>0</v>
          </cell>
          <cell r="Z918" t="b">
            <v>0</v>
          </cell>
          <cell r="AA918" t="b">
            <v>0</v>
          </cell>
          <cell r="AB918" t="b">
            <v>0</v>
          </cell>
          <cell r="AC918" t="b">
            <v>0</v>
          </cell>
        </row>
        <row r="919">
          <cell r="Y919" t="b">
            <v>0</v>
          </cell>
          <cell r="Z919" t="b">
            <v>0</v>
          </cell>
          <cell r="AA919" t="b">
            <v>0</v>
          </cell>
          <cell r="AB919" t="b">
            <v>0</v>
          </cell>
          <cell r="AC919" t="b">
            <v>0</v>
          </cell>
        </row>
        <row r="920">
          <cell r="Y920" t="b">
            <v>0</v>
          </cell>
          <cell r="Z920" t="b">
            <v>0</v>
          </cell>
          <cell r="AA920" t="b">
            <v>0</v>
          </cell>
          <cell r="AB920" t="b">
            <v>0</v>
          </cell>
          <cell r="AC920" t="b">
            <v>0</v>
          </cell>
        </row>
        <row r="921">
          <cell r="Y921" t="b">
            <v>0</v>
          </cell>
          <cell r="Z921" t="b">
            <v>0</v>
          </cell>
          <cell r="AA921" t="b">
            <v>0</v>
          </cell>
          <cell r="AB921" t="b">
            <v>0</v>
          </cell>
          <cell r="AC921" t="b">
            <v>0</v>
          </cell>
        </row>
        <row r="922">
          <cell r="Y922" t="b">
            <v>0</v>
          </cell>
          <cell r="Z922" t="b">
            <v>0</v>
          </cell>
          <cell r="AA922" t="b">
            <v>0</v>
          </cell>
          <cell r="AB922" t="b">
            <v>0</v>
          </cell>
          <cell r="AC922" t="b">
            <v>0</v>
          </cell>
        </row>
        <row r="923">
          <cell r="Y923" t="b">
            <v>0</v>
          </cell>
          <cell r="Z923" t="b">
            <v>0</v>
          </cell>
          <cell r="AA923" t="b">
            <v>0</v>
          </cell>
          <cell r="AB923" t="b">
            <v>0</v>
          </cell>
          <cell r="AC923" t="b">
            <v>0</v>
          </cell>
        </row>
        <row r="924">
          <cell r="Y924" t="b">
            <v>0</v>
          </cell>
          <cell r="Z924" t="b">
            <v>0</v>
          </cell>
          <cell r="AA924" t="b">
            <v>0</v>
          </cell>
          <cell r="AB924" t="b">
            <v>0</v>
          </cell>
          <cell r="AC924" t="b">
            <v>0</v>
          </cell>
        </row>
        <row r="925">
          <cell r="Y925" t="b">
            <v>0</v>
          </cell>
          <cell r="Z925" t="b">
            <v>0</v>
          </cell>
          <cell r="AA925" t="b">
            <v>0</v>
          </cell>
          <cell r="AB925" t="b">
            <v>0</v>
          </cell>
          <cell r="AC925" t="b">
            <v>0</v>
          </cell>
        </row>
        <row r="926">
          <cell r="Y926" t="b">
            <v>0</v>
          </cell>
          <cell r="Z926" t="b">
            <v>0</v>
          </cell>
          <cell r="AA926" t="b">
            <v>0</v>
          </cell>
          <cell r="AB926" t="b">
            <v>0</v>
          </cell>
          <cell r="AC926" t="b">
            <v>0</v>
          </cell>
        </row>
        <row r="927">
          <cell r="Y927" t="b">
            <v>0</v>
          </cell>
          <cell r="Z927" t="b">
            <v>0</v>
          </cell>
          <cell r="AA927" t="b">
            <v>0</v>
          </cell>
          <cell r="AB927" t="b">
            <v>0</v>
          </cell>
          <cell r="AC927" t="b">
            <v>0</v>
          </cell>
        </row>
        <row r="928">
          <cell r="Y928" t="b">
            <v>0</v>
          </cell>
          <cell r="Z928" t="b">
            <v>0</v>
          </cell>
          <cell r="AA928" t="b">
            <v>0</v>
          </cell>
          <cell r="AB928" t="b">
            <v>0</v>
          </cell>
          <cell r="AC928" t="b">
            <v>0</v>
          </cell>
        </row>
        <row r="929">
          <cell r="Y929" t="b">
            <v>0</v>
          </cell>
          <cell r="Z929" t="b">
            <v>0</v>
          </cell>
          <cell r="AA929" t="b">
            <v>0</v>
          </cell>
          <cell r="AB929" t="b">
            <v>0</v>
          </cell>
          <cell r="AC929" t="b">
            <v>0</v>
          </cell>
        </row>
        <row r="930">
          <cell r="Y930" t="b">
            <v>0</v>
          </cell>
          <cell r="Z930" t="b">
            <v>0</v>
          </cell>
          <cell r="AA930" t="b">
            <v>0</v>
          </cell>
          <cell r="AB930" t="b">
            <v>0</v>
          </cell>
          <cell r="AC930" t="b">
            <v>0</v>
          </cell>
        </row>
        <row r="931">
          <cell r="Y931" t="b">
            <v>0</v>
          </cell>
          <cell r="Z931" t="b">
            <v>0</v>
          </cell>
          <cell r="AA931" t="b">
            <v>0</v>
          </cell>
          <cell r="AB931" t="b">
            <v>0</v>
          </cell>
          <cell r="AC931" t="b">
            <v>0</v>
          </cell>
        </row>
        <row r="932">
          <cell r="Y932" t="b">
            <v>0</v>
          </cell>
          <cell r="Z932" t="b">
            <v>0</v>
          </cell>
          <cell r="AA932" t="b">
            <v>0</v>
          </cell>
          <cell r="AB932" t="b">
            <v>0</v>
          </cell>
          <cell r="AC932" t="b">
            <v>0</v>
          </cell>
        </row>
        <row r="933">
          <cell r="Y933" t="b">
            <v>0</v>
          </cell>
          <cell r="Z933" t="b">
            <v>0</v>
          </cell>
          <cell r="AA933" t="b">
            <v>0</v>
          </cell>
          <cell r="AB933" t="b">
            <v>0</v>
          </cell>
          <cell r="AC933" t="b">
            <v>0</v>
          </cell>
        </row>
        <row r="934">
          <cell r="Y934" t="b">
            <v>0</v>
          </cell>
          <cell r="Z934" t="b">
            <v>0</v>
          </cell>
          <cell r="AA934" t="b">
            <v>0</v>
          </cell>
          <cell r="AB934" t="b">
            <v>0</v>
          </cell>
          <cell r="AC934" t="b">
            <v>0</v>
          </cell>
        </row>
        <row r="935">
          <cell r="Y935" t="b">
            <v>0</v>
          </cell>
          <cell r="Z935" t="b">
            <v>0</v>
          </cell>
          <cell r="AA935" t="b">
            <v>0</v>
          </cell>
          <cell r="AB935" t="b">
            <v>0</v>
          </cell>
          <cell r="AC935" t="b">
            <v>0</v>
          </cell>
        </row>
        <row r="936">
          <cell r="Y936" t="b">
            <v>0</v>
          </cell>
          <cell r="Z936" t="b">
            <v>0</v>
          </cell>
          <cell r="AA936" t="b">
            <v>0</v>
          </cell>
          <cell r="AB936" t="b">
            <v>0</v>
          </cell>
          <cell r="AC936" t="b">
            <v>0</v>
          </cell>
        </row>
        <row r="937">
          <cell r="Y937" t="b">
            <v>0</v>
          </cell>
          <cell r="Z937" t="b">
            <v>0</v>
          </cell>
          <cell r="AA937" t="b">
            <v>0</v>
          </cell>
          <cell r="AB937" t="b">
            <v>0</v>
          </cell>
          <cell r="AC937" t="b">
            <v>0</v>
          </cell>
        </row>
        <row r="938">
          <cell r="Y938" t="b">
            <v>0</v>
          </cell>
          <cell r="Z938" t="b">
            <v>0</v>
          </cell>
          <cell r="AA938" t="b">
            <v>0</v>
          </cell>
          <cell r="AB938" t="b">
            <v>0</v>
          </cell>
          <cell r="AC938" t="b">
            <v>0</v>
          </cell>
        </row>
        <row r="939">
          <cell r="Y939" t="b">
            <v>0</v>
          </cell>
          <cell r="Z939" t="b">
            <v>0</v>
          </cell>
          <cell r="AA939" t="b">
            <v>0</v>
          </cell>
          <cell r="AB939" t="b">
            <v>0</v>
          </cell>
          <cell r="AC939" t="b">
            <v>0</v>
          </cell>
        </row>
        <row r="940">
          <cell r="Y940" t="b">
            <v>0</v>
          </cell>
          <cell r="Z940" t="b">
            <v>0</v>
          </cell>
          <cell r="AA940" t="b">
            <v>0</v>
          </cell>
          <cell r="AB940" t="b">
            <v>0</v>
          </cell>
          <cell r="AC940" t="b">
            <v>0</v>
          </cell>
        </row>
        <row r="941">
          <cell r="Y941" t="b">
            <v>0</v>
          </cell>
          <cell r="Z941" t="b">
            <v>0</v>
          </cell>
          <cell r="AA941" t="b">
            <v>0</v>
          </cell>
          <cell r="AB941" t="b">
            <v>0</v>
          </cell>
          <cell r="AC941" t="b">
            <v>0</v>
          </cell>
        </row>
        <row r="942">
          <cell r="Y942" t="b">
            <v>0</v>
          </cell>
          <cell r="Z942" t="b">
            <v>0</v>
          </cell>
          <cell r="AA942" t="b">
            <v>0</v>
          </cell>
          <cell r="AB942" t="b">
            <v>0</v>
          </cell>
          <cell r="AC942" t="b">
            <v>0</v>
          </cell>
        </row>
        <row r="943">
          <cell r="Y943" t="b">
            <v>0</v>
          </cell>
          <cell r="Z943" t="b">
            <v>0</v>
          </cell>
          <cell r="AA943" t="b">
            <v>0</v>
          </cell>
          <cell r="AB943" t="b">
            <v>0</v>
          </cell>
          <cell r="AC943" t="b">
            <v>0</v>
          </cell>
        </row>
        <row r="944">
          <cell r="Y944" t="b">
            <v>0</v>
          </cell>
          <cell r="Z944" t="b">
            <v>0</v>
          </cell>
          <cell r="AA944" t="b">
            <v>0</v>
          </cell>
          <cell r="AB944" t="b">
            <v>0</v>
          </cell>
          <cell r="AC944" t="b">
            <v>0</v>
          </cell>
        </row>
        <row r="945">
          <cell r="Y945" t="b">
            <v>0</v>
          </cell>
          <cell r="Z945" t="b">
            <v>0</v>
          </cell>
          <cell r="AA945" t="b">
            <v>0</v>
          </cell>
          <cell r="AB945" t="b">
            <v>0</v>
          </cell>
          <cell r="AC945" t="b">
            <v>0</v>
          </cell>
        </row>
        <row r="946">
          <cell r="Y946" t="b">
            <v>0</v>
          </cell>
          <cell r="Z946" t="b">
            <v>0</v>
          </cell>
          <cell r="AA946" t="b">
            <v>0</v>
          </cell>
          <cell r="AB946" t="b">
            <v>0</v>
          </cell>
          <cell r="AC946" t="b">
            <v>0</v>
          </cell>
        </row>
        <row r="947">
          <cell r="Y947" t="b">
            <v>0</v>
          </cell>
          <cell r="Z947" t="b">
            <v>0</v>
          </cell>
          <cell r="AA947" t="b">
            <v>0</v>
          </cell>
          <cell r="AB947" t="b">
            <v>0</v>
          </cell>
          <cell r="AC947" t="b">
            <v>0</v>
          </cell>
        </row>
        <row r="948">
          <cell r="Y948" t="b">
            <v>0</v>
          </cell>
          <cell r="Z948" t="b">
            <v>0</v>
          </cell>
          <cell r="AA948" t="b">
            <v>0</v>
          </cell>
          <cell r="AB948" t="b">
            <v>0</v>
          </cell>
          <cell r="AC948" t="b">
            <v>0</v>
          </cell>
        </row>
        <row r="949">
          <cell r="Y949" t="b">
            <v>0</v>
          </cell>
          <cell r="Z949" t="b">
            <v>0</v>
          </cell>
          <cell r="AA949" t="b">
            <v>0</v>
          </cell>
          <cell r="AB949" t="b">
            <v>0</v>
          </cell>
          <cell r="AC949" t="b">
            <v>0</v>
          </cell>
        </row>
        <row r="950">
          <cell r="Y950" t="b">
            <v>0</v>
          </cell>
          <cell r="Z950" t="b">
            <v>0</v>
          </cell>
          <cell r="AA950" t="b">
            <v>0</v>
          </cell>
          <cell r="AB950" t="b">
            <v>0</v>
          </cell>
          <cell r="AC950" t="b">
            <v>0</v>
          </cell>
        </row>
        <row r="951">
          <cell r="Y951" t="b">
            <v>0</v>
          </cell>
          <cell r="Z951" t="b">
            <v>0</v>
          </cell>
          <cell r="AA951" t="b">
            <v>0</v>
          </cell>
          <cell r="AB951" t="b">
            <v>0</v>
          </cell>
          <cell r="AC951" t="b">
            <v>0</v>
          </cell>
        </row>
        <row r="952">
          <cell r="Y952" t="b">
            <v>0</v>
          </cell>
          <cell r="Z952" t="b">
            <v>0</v>
          </cell>
          <cell r="AA952" t="b">
            <v>0</v>
          </cell>
          <cell r="AB952" t="b">
            <v>0</v>
          </cell>
          <cell r="AC952" t="b">
            <v>0</v>
          </cell>
        </row>
        <row r="953">
          <cell r="Y953" t="b">
            <v>0</v>
          </cell>
          <cell r="Z953" t="b">
            <v>0</v>
          </cell>
          <cell r="AA953" t="b">
            <v>0</v>
          </cell>
          <cell r="AB953" t="b">
            <v>0</v>
          </cell>
          <cell r="AC953" t="b">
            <v>0</v>
          </cell>
        </row>
        <row r="954">
          <cell r="Y954" t="b">
            <v>0</v>
          </cell>
          <cell r="Z954" t="b">
            <v>0</v>
          </cell>
          <cell r="AA954" t="b">
            <v>0</v>
          </cell>
          <cell r="AB954" t="b">
            <v>0</v>
          </cell>
          <cell r="AC954" t="b">
            <v>0</v>
          </cell>
        </row>
        <row r="955">
          <cell r="Y955" t="b">
            <v>0</v>
          </cell>
          <cell r="Z955" t="b">
            <v>0</v>
          </cell>
          <cell r="AA955" t="b">
            <v>0</v>
          </cell>
          <cell r="AB955" t="b">
            <v>0</v>
          </cell>
          <cell r="AC955" t="b">
            <v>0</v>
          </cell>
        </row>
        <row r="956">
          <cell r="Y956" t="b">
            <v>0</v>
          </cell>
          <cell r="Z956" t="b">
            <v>0</v>
          </cell>
          <cell r="AA956" t="b">
            <v>0</v>
          </cell>
          <cell r="AB956" t="b">
            <v>0</v>
          </cell>
          <cell r="AC956" t="b">
            <v>0</v>
          </cell>
        </row>
        <row r="957">
          <cell r="Y957" t="b">
            <v>0</v>
          </cell>
          <cell r="Z957" t="b">
            <v>0</v>
          </cell>
          <cell r="AA957" t="b">
            <v>0</v>
          </cell>
          <cell r="AB957" t="b">
            <v>0</v>
          </cell>
          <cell r="AC957" t="b">
            <v>0</v>
          </cell>
        </row>
        <row r="958">
          <cell r="Y958" t="b">
            <v>0</v>
          </cell>
          <cell r="Z958" t="b">
            <v>0</v>
          </cell>
          <cell r="AA958" t="b">
            <v>0</v>
          </cell>
          <cell r="AB958" t="b">
            <v>0</v>
          </cell>
          <cell r="AC958" t="b">
            <v>0</v>
          </cell>
        </row>
        <row r="959">
          <cell r="Y959" t="b">
            <v>0</v>
          </cell>
          <cell r="Z959" t="b">
            <v>0</v>
          </cell>
          <cell r="AA959" t="b">
            <v>0</v>
          </cell>
          <cell r="AB959" t="b">
            <v>0</v>
          </cell>
          <cell r="AC959" t="b">
            <v>0</v>
          </cell>
        </row>
        <row r="960">
          <cell r="Y960" t="b">
            <v>0</v>
          </cell>
          <cell r="Z960" t="b">
            <v>0</v>
          </cell>
          <cell r="AA960" t="b">
            <v>0</v>
          </cell>
          <cell r="AB960" t="b">
            <v>0</v>
          </cell>
          <cell r="AC960" t="b">
            <v>0</v>
          </cell>
        </row>
        <row r="961">
          <cell r="Y961" t="b">
            <v>0</v>
          </cell>
          <cell r="Z961" t="b">
            <v>0</v>
          </cell>
          <cell r="AA961" t="b">
            <v>0</v>
          </cell>
          <cell r="AB961" t="b">
            <v>0</v>
          </cell>
          <cell r="AC961" t="b">
            <v>0</v>
          </cell>
        </row>
        <row r="962">
          <cell r="Y962" t="b">
            <v>0</v>
          </cell>
          <cell r="Z962" t="b">
            <v>0</v>
          </cell>
          <cell r="AA962" t="b">
            <v>0</v>
          </cell>
          <cell r="AB962" t="b">
            <v>0</v>
          </cell>
          <cell r="AC962" t="b">
            <v>0</v>
          </cell>
        </row>
        <row r="963">
          <cell r="Y963" t="b">
            <v>0</v>
          </cell>
          <cell r="Z963" t="b">
            <v>0</v>
          </cell>
          <cell r="AA963" t="b">
            <v>0</v>
          </cell>
          <cell r="AB963" t="b">
            <v>0</v>
          </cell>
          <cell r="AC963" t="b">
            <v>0</v>
          </cell>
        </row>
        <row r="964">
          <cell r="Y964" t="b">
            <v>0</v>
          </cell>
          <cell r="Z964" t="b">
            <v>0</v>
          </cell>
          <cell r="AA964" t="b">
            <v>0</v>
          </cell>
          <cell r="AB964" t="b">
            <v>0</v>
          </cell>
          <cell r="AC964" t="b">
            <v>0</v>
          </cell>
        </row>
        <row r="965">
          <cell r="Y965" t="b">
            <v>0</v>
          </cell>
          <cell r="Z965" t="b">
            <v>0</v>
          </cell>
          <cell r="AA965" t="b">
            <v>0</v>
          </cell>
          <cell r="AB965" t="b">
            <v>0</v>
          </cell>
          <cell r="AC965" t="b">
            <v>0</v>
          </cell>
        </row>
        <row r="966">
          <cell r="Y966" t="b">
            <v>0</v>
          </cell>
          <cell r="Z966" t="b">
            <v>0</v>
          </cell>
          <cell r="AA966" t="b">
            <v>0</v>
          </cell>
          <cell r="AB966" t="b">
            <v>0</v>
          </cell>
          <cell r="AC966" t="b">
            <v>0</v>
          </cell>
        </row>
        <row r="967">
          <cell r="Y967" t="b">
            <v>0</v>
          </cell>
          <cell r="Z967" t="b">
            <v>0</v>
          </cell>
          <cell r="AA967" t="b">
            <v>0</v>
          </cell>
          <cell r="AB967" t="b">
            <v>0</v>
          </cell>
          <cell r="AC967" t="b">
            <v>0</v>
          </cell>
        </row>
        <row r="968">
          <cell r="Y968" t="b">
            <v>0</v>
          </cell>
          <cell r="Z968" t="b">
            <v>0</v>
          </cell>
          <cell r="AA968" t="b">
            <v>0</v>
          </cell>
          <cell r="AB968" t="b">
            <v>0</v>
          </cell>
          <cell r="AC968" t="b">
            <v>0</v>
          </cell>
        </row>
        <row r="969">
          <cell r="Y969" t="b">
            <v>0</v>
          </cell>
          <cell r="Z969" t="b">
            <v>0</v>
          </cell>
          <cell r="AA969" t="b">
            <v>0</v>
          </cell>
          <cell r="AB969" t="b">
            <v>0</v>
          </cell>
          <cell r="AC969" t="b">
            <v>0</v>
          </cell>
        </row>
        <row r="970">
          <cell r="Y970" t="b">
            <v>0</v>
          </cell>
          <cell r="Z970" t="b">
            <v>0</v>
          </cell>
          <cell r="AA970" t="b">
            <v>0</v>
          </cell>
          <cell r="AB970" t="b">
            <v>0</v>
          </cell>
          <cell r="AC970" t="b">
            <v>0</v>
          </cell>
        </row>
        <row r="971">
          <cell r="Y971" t="b">
            <v>0</v>
          </cell>
          <cell r="Z971" t="b">
            <v>0</v>
          </cell>
          <cell r="AA971" t="b">
            <v>0</v>
          </cell>
          <cell r="AB971" t="b">
            <v>0</v>
          </cell>
          <cell r="AC971" t="b">
            <v>0</v>
          </cell>
        </row>
        <row r="972">
          <cell r="Y972" t="b">
            <v>0</v>
          </cell>
          <cell r="Z972" t="b">
            <v>0</v>
          </cell>
          <cell r="AA972" t="b">
            <v>0</v>
          </cell>
          <cell r="AB972" t="b">
            <v>0</v>
          </cell>
          <cell r="AC972" t="b">
            <v>0</v>
          </cell>
        </row>
        <row r="973">
          <cell r="Y973" t="b">
            <v>0</v>
          </cell>
          <cell r="Z973" t="b">
            <v>0</v>
          </cell>
          <cell r="AA973" t="b">
            <v>0</v>
          </cell>
          <cell r="AB973" t="b">
            <v>0</v>
          </cell>
          <cell r="AC973" t="b">
            <v>0</v>
          </cell>
        </row>
        <row r="974">
          <cell r="Y974" t="b">
            <v>0</v>
          </cell>
          <cell r="Z974" t="b">
            <v>0</v>
          </cell>
          <cell r="AA974" t="b">
            <v>0</v>
          </cell>
          <cell r="AB974" t="b">
            <v>0</v>
          </cell>
          <cell r="AC974" t="b">
            <v>0</v>
          </cell>
        </row>
        <row r="975">
          <cell r="Y975" t="b">
            <v>0</v>
          </cell>
          <cell r="Z975" t="b">
            <v>0</v>
          </cell>
          <cell r="AA975" t="b">
            <v>0</v>
          </cell>
          <cell r="AB975" t="b">
            <v>0</v>
          </cell>
          <cell r="AC975" t="b">
            <v>0</v>
          </cell>
        </row>
        <row r="976">
          <cell r="Y976" t="b">
            <v>0</v>
          </cell>
          <cell r="Z976" t="b">
            <v>0</v>
          </cell>
          <cell r="AA976" t="b">
            <v>0</v>
          </cell>
          <cell r="AB976" t="b">
            <v>0</v>
          </cell>
          <cell r="AC976" t="b">
            <v>0</v>
          </cell>
        </row>
        <row r="977">
          <cell r="Y977" t="b">
            <v>0</v>
          </cell>
          <cell r="Z977" t="b">
            <v>0</v>
          </cell>
          <cell r="AA977" t="b">
            <v>0</v>
          </cell>
          <cell r="AB977" t="b">
            <v>0</v>
          </cell>
          <cell r="AC977" t="b">
            <v>0</v>
          </cell>
        </row>
        <row r="978">
          <cell r="Y978" t="b">
            <v>0</v>
          </cell>
          <cell r="Z978" t="b">
            <v>0</v>
          </cell>
          <cell r="AA978" t="b">
            <v>0</v>
          </cell>
          <cell r="AB978" t="b">
            <v>0</v>
          </cell>
          <cell r="AC978" t="b">
            <v>0</v>
          </cell>
        </row>
        <row r="979">
          <cell r="Y979" t="b">
            <v>0</v>
          </cell>
          <cell r="Z979" t="b">
            <v>0</v>
          </cell>
          <cell r="AA979" t="b">
            <v>0</v>
          </cell>
          <cell r="AB979" t="b">
            <v>0</v>
          </cell>
          <cell r="AC979" t="b">
            <v>0</v>
          </cell>
        </row>
        <row r="980">
          <cell r="Y980" t="b">
            <v>0</v>
          </cell>
          <cell r="Z980" t="b">
            <v>0</v>
          </cell>
          <cell r="AA980" t="b">
            <v>0</v>
          </cell>
          <cell r="AB980" t="b">
            <v>0</v>
          </cell>
          <cell r="AC980" t="b">
            <v>0</v>
          </cell>
        </row>
        <row r="981">
          <cell r="Y981" t="b">
            <v>0</v>
          </cell>
          <cell r="Z981" t="b">
            <v>0</v>
          </cell>
          <cell r="AA981" t="b">
            <v>0</v>
          </cell>
          <cell r="AB981" t="b">
            <v>0</v>
          </cell>
          <cell r="AC981" t="b">
            <v>0</v>
          </cell>
        </row>
        <row r="982">
          <cell r="Y982" t="b">
            <v>0</v>
          </cell>
          <cell r="Z982" t="b">
            <v>0</v>
          </cell>
          <cell r="AA982" t="b">
            <v>0</v>
          </cell>
          <cell r="AB982" t="b">
            <v>0</v>
          </cell>
          <cell r="AC982" t="b">
            <v>0</v>
          </cell>
        </row>
        <row r="983">
          <cell r="Y983" t="b">
            <v>0</v>
          </cell>
          <cell r="Z983" t="b">
            <v>0</v>
          </cell>
          <cell r="AA983" t="b">
            <v>0</v>
          </cell>
          <cell r="AB983" t="b">
            <v>0</v>
          </cell>
          <cell r="AC983" t="b">
            <v>0</v>
          </cell>
        </row>
        <row r="984">
          <cell r="Y984" t="b">
            <v>0</v>
          </cell>
          <cell r="Z984" t="b">
            <v>0</v>
          </cell>
          <cell r="AA984" t="b">
            <v>0</v>
          </cell>
          <cell r="AB984" t="b">
            <v>0</v>
          </cell>
          <cell r="AC984" t="b">
            <v>0</v>
          </cell>
        </row>
        <row r="985">
          <cell r="Y985" t="b">
            <v>0</v>
          </cell>
          <cell r="Z985" t="b">
            <v>0</v>
          </cell>
          <cell r="AA985" t="b">
            <v>0</v>
          </cell>
          <cell r="AB985" t="b">
            <v>0</v>
          </cell>
          <cell r="AC985" t="b">
            <v>0</v>
          </cell>
        </row>
        <row r="986">
          <cell r="Y986" t="b">
            <v>0</v>
          </cell>
          <cell r="Z986" t="b">
            <v>0</v>
          </cell>
          <cell r="AA986" t="b">
            <v>0</v>
          </cell>
          <cell r="AB986" t="b">
            <v>0</v>
          </cell>
          <cell r="AC986" t="b">
            <v>0</v>
          </cell>
        </row>
        <row r="987">
          <cell r="Y987" t="b">
            <v>0</v>
          </cell>
          <cell r="Z987" t="b">
            <v>0</v>
          </cell>
          <cell r="AA987" t="b">
            <v>0</v>
          </cell>
          <cell r="AB987" t="b">
            <v>0</v>
          </cell>
          <cell r="AC987" t="b">
            <v>0</v>
          </cell>
        </row>
        <row r="988">
          <cell r="Y988" t="b">
            <v>0</v>
          </cell>
          <cell r="Z988" t="b">
            <v>0</v>
          </cell>
          <cell r="AA988" t="b">
            <v>0</v>
          </cell>
          <cell r="AB988" t="b">
            <v>0</v>
          </cell>
          <cell r="AC988" t="b">
            <v>0</v>
          </cell>
        </row>
        <row r="989">
          <cell r="Y989" t="b">
            <v>0</v>
          </cell>
          <cell r="Z989" t="b">
            <v>0</v>
          </cell>
          <cell r="AA989" t="b">
            <v>0</v>
          </cell>
          <cell r="AB989" t="b">
            <v>0</v>
          </cell>
          <cell r="AC989" t="b">
            <v>0</v>
          </cell>
        </row>
        <row r="990">
          <cell r="Y990" t="b">
            <v>0</v>
          </cell>
          <cell r="Z990" t="b">
            <v>0</v>
          </cell>
          <cell r="AA990" t="b">
            <v>0</v>
          </cell>
          <cell r="AB990" t="b">
            <v>0</v>
          </cell>
          <cell r="AC990" t="b">
            <v>0</v>
          </cell>
        </row>
        <row r="991">
          <cell r="Y991" t="b">
            <v>0</v>
          </cell>
          <cell r="Z991" t="b">
            <v>0</v>
          </cell>
          <cell r="AA991" t="b">
            <v>0</v>
          </cell>
          <cell r="AB991" t="b">
            <v>0</v>
          </cell>
          <cell r="AC991" t="b">
            <v>0</v>
          </cell>
        </row>
        <row r="992">
          <cell r="Y992" t="b">
            <v>0</v>
          </cell>
          <cell r="Z992" t="b">
            <v>0</v>
          </cell>
          <cell r="AA992" t="b">
            <v>0</v>
          </cell>
          <cell r="AB992" t="b">
            <v>0</v>
          </cell>
          <cell r="AC992" t="b">
            <v>0</v>
          </cell>
        </row>
        <row r="993">
          <cell r="Y993" t="b">
            <v>0</v>
          </cell>
          <cell r="Z993" t="b">
            <v>0</v>
          </cell>
          <cell r="AA993" t="b">
            <v>0</v>
          </cell>
          <cell r="AB993" t="b">
            <v>0</v>
          </cell>
          <cell r="AC993" t="b">
            <v>0</v>
          </cell>
        </row>
        <row r="994">
          <cell r="Y994" t="b">
            <v>0</v>
          </cell>
          <cell r="Z994" t="b">
            <v>0</v>
          </cell>
          <cell r="AA994" t="b">
            <v>0</v>
          </cell>
          <cell r="AB994" t="b">
            <v>0</v>
          </cell>
          <cell r="AC994" t="b">
            <v>0</v>
          </cell>
        </row>
        <row r="995">
          <cell r="Y995" t="b">
            <v>0</v>
          </cell>
          <cell r="Z995" t="b">
            <v>0</v>
          </cell>
          <cell r="AA995" t="b">
            <v>0</v>
          </cell>
          <cell r="AB995" t="b">
            <v>0</v>
          </cell>
          <cell r="AC995" t="b">
            <v>0</v>
          </cell>
        </row>
        <row r="996">
          <cell r="Y996" t="b">
            <v>0</v>
          </cell>
          <cell r="Z996" t="b">
            <v>0</v>
          </cell>
          <cell r="AA996" t="b">
            <v>0</v>
          </cell>
          <cell r="AB996" t="b">
            <v>0</v>
          </cell>
          <cell r="AC996" t="b">
            <v>0</v>
          </cell>
        </row>
        <row r="997">
          <cell r="Y997" t="b">
            <v>0</v>
          </cell>
          <cell r="Z997" t="b">
            <v>0</v>
          </cell>
          <cell r="AA997" t="b">
            <v>0</v>
          </cell>
          <cell r="AB997" t="b">
            <v>0</v>
          </cell>
          <cell r="AC997" t="b">
            <v>0</v>
          </cell>
        </row>
        <row r="998">
          <cell r="Y998" t="b">
            <v>0</v>
          </cell>
          <cell r="Z998" t="b">
            <v>0</v>
          </cell>
          <cell r="AA998" t="b">
            <v>0</v>
          </cell>
          <cell r="AB998" t="b">
            <v>0</v>
          </cell>
          <cell r="AC998" t="b">
            <v>0</v>
          </cell>
        </row>
        <row r="999">
          <cell r="Y999" t="b">
            <v>0</v>
          </cell>
          <cell r="Z999" t="b">
            <v>0</v>
          </cell>
          <cell r="AA999" t="b">
            <v>0</v>
          </cell>
          <cell r="AB999" t="b">
            <v>0</v>
          </cell>
          <cell r="AC999" t="b">
            <v>0</v>
          </cell>
        </row>
        <row r="1000">
          <cell r="Y1000" t="b">
            <v>0</v>
          </cell>
          <cell r="Z1000" t="b">
            <v>0</v>
          </cell>
          <cell r="AA1000" t="b">
            <v>0</v>
          </cell>
          <cell r="AB1000" t="b">
            <v>0</v>
          </cell>
          <cell r="AC1000" t="b">
            <v>0</v>
          </cell>
        </row>
        <row r="1001">
          <cell r="Y1001" t="b">
            <v>0</v>
          </cell>
          <cell r="Z1001" t="b">
            <v>0</v>
          </cell>
          <cell r="AA1001" t="b">
            <v>0</v>
          </cell>
          <cell r="AB1001" t="b">
            <v>0</v>
          </cell>
          <cell r="AC1001" t="b">
            <v>0</v>
          </cell>
        </row>
        <row r="1002">
          <cell r="Y1002" t="b">
            <v>0</v>
          </cell>
          <cell r="Z1002" t="b">
            <v>0</v>
          </cell>
          <cell r="AA1002" t="b">
            <v>0</v>
          </cell>
          <cell r="AB1002" t="b">
            <v>0</v>
          </cell>
          <cell r="AC1002" t="b">
            <v>0</v>
          </cell>
        </row>
        <row r="1003">
          <cell r="Y1003" t="b">
            <v>0</v>
          </cell>
          <cell r="Z1003" t="b">
            <v>0</v>
          </cell>
          <cell r="AA1003" t="b">
            <v>0</v>
          </cell>
          <cell r="AB1003" t="b">
            <v>0</v>
          </cell>
          <cell r="AC1003" t="b">
            <v>0</v>
          </cell>
        </row>
        <row r="1004">
          <cell r="Y1004" t="b">
            <v>0</v>
          </cell>
          <cell r="Z1004" t="b">
            <v>0</v>
          </cell>
          <cell r="AA1004" t="b">
            <v>0</v>
          </cell>
          <cell r="AB1004" t="b">
            <v>0</v>
          </cell>
          <cell r="AC1004" t="b">
            <v>0</v>
          </cell>
        </row>
        <row r="1005">
          <cell r="Y1005" t="b">
            <v>0</v>
          </cell>
          <cell r="Z1005" t="b">
            <v>0</v>
          </cell>
          <cell r="AA1005" t="b">
            <v>0</v>
          </cell>
          <cell r="AB1005" t="b">
            <v>0</v>
          </cell>
          <cell r="AC1005" t="b">
            <v>0</v>
          </cell>
        </row>
        <row r="1006">
          <cell r="Y1006" t="b">
            <v>0</v>
          </cell>
          <cell r="Z1006" t="b">
            <v>0</v>
          </cell>
          <cell r="AA1006" t="b">
            <v>0</v>
          </cell>
          <cell r="AB1006" t="b">
            <v>0</v>
          </cell>
          <cell r="AC1006" t="b">
            <v>0</v>
          </cell>
        </row>
        <row r="1007">
          <cell r="Y1007" t="b">
            <v>0</v>
          </cell>
          <cell r="Z1007" t="b">
            <v>0</v>
          </cell>
          <cell r="AA1007" t="b">
            <v>0</v>
          </cell>
          <cell r="AB1007" t="b">
            <v>0</v>
          </cell>
          <cell r="AC1007" t="b">
            <v>0</v>
          </cell>
        </row>
        <row r="1008">
          <cell r="Y1008" t="b">
            <v>0</v>
          </cell>
          <cell r="Z1008" t="b">
            <v>0</v>
          </cell>
          <cell r="AA1008" t="b">
            <v>0</v>
          </cell>
          <cell r="AB1008" t="b">
            <v>0</v>
          </cell>
          <cell r="AC1008" t="b">
            <v>0</v>
          </cell>
        </row>
        <row r="1009">
          <cell r="Y1009" t="b">
            <v>0</v>
          </cell>
          <cell r="Z1009" t="b">
            <v>0</v>
          </cell>
          <cell r="AA1009" t="b">
            <v>0</v>
          </cell>
          <cell r="AB1009" t="b">
            <v>0</v>
          </cell>
          <cell r="AC1009" t="b">
            <v>0</v>
          </cell>
        </row>
        <row r="1010">
          <cell r="Y1010" t="b">
            <v>0</v>
          </cell>
          <cell r="Z1010" t="b">
            <v>0</v>
          </cell>
          <cell r="AA1010" t="b">
            <v>0</v>
          </cell>
          <cell r="AB1010" t="b">
            <v>0</v>
          </cell>
          <cell r="AC1010" t="b">
            <v>0</v>
          </cell>
        </row>
        <row r="1011">
          <cell r="Y1011" t="b">
            <v>0</v>
          </cell>
          <cell r="Z1011" t="b">
            <v>0</v>
          </cell>
          <cell r="AA1011" t="b">
            <v>0</v>
          </cell>
          <cell r="AB1011" t="b">
            <v>0</v>
          </cell>
          <cell r="AC1011" t="b">
            <v>0</v>
          </cell>
        </row>
        <row r="1012">
          <cell r="Y1012" t="b">
            <v>0</v>
          </cell>
          <cell r="Z1012" t="b">
            <v>0</v>
          </cell>
          <cell r="AA1012" t="b">
            <v>0</v>
          </cell>
          <cell r="AB1012" t="b">
            <v>0</v>
          </cell>
          <cell r="AC1012" t="b">
            <v>0</v>
          </cell>
        </row>
        <row r="1013">
          <cell r="Y1013" t="b">
            <v>0</v>
          </cell>
          <cell r="Z1013" t="b">
            <v>0</v>
          </cell>
          <cell r="AA1013" t="b">
            <v>0</v>
          </cell>
          <cell r="AB1013" t="b">
            <v>0</v>
          </cell>
          <cell r="AC1013" t="b">
            <v>0</v>
          </cell>
        </row>
        <row r="1014">
          <cell r="Y1014" t="b">
            <v>0</v>
          </cell>
          <cell r="Z1014" t="b">
            <v>0</v>
          </cell>
          <cell r="AA1014" t="b">
            <v>0</v>
          </cell>
          <cell r="AB1014" t="b">
            <v>0</v>
          </cell>
          <cell r="AC1014" t="b">
            <v>0</v>
          </cell>
        </row>
        <row r="1015">
          <cell r="Y1015" t="b">
            <v>0</v>
          </cell>
          <cell r="Z1015" t="b">
            <v>0</v>
          </cell>
          <cell r="AA1015" t="b">
            <v>0</v>
          </cell>
          <cell r="AB1015" t="b">
            <v>0</v>
          </cell>
          <cell r="AC1015" t="b">
            <v>0</v>
          </cell>
        </row>
        <row r="1016">
          <cell r="Y1016" t="b">
            <v>0</v>
          </cell>
          <cell r="Z1016" t="b">
            <v>0</v>
          </cell>
          <cell r="AA1016" t="b">
            <v>0</v>
          </cell>
          <cell r="AB1016" t="b">
            <v>0</v>
          </cell>
          <cell r="AC1016" t="b">
            <v>0</v>
          </cell>
        </row>
        <row r="1017">
          <cell r="Y1017" t="b">
            <v>0</v>
          </cell>
          <cell r="Z1017" t="b">
            <v>0</v>
          </cell>
          <cell r="AA1017" t="b">
            <v>0</v>
          </cell>
          <cell r="AB1017" t="b">
            <v>0</v>
          </cell>
          <cell r="AC1017" t="b">
            <v>0</v>
          </cell>
        </row>
        <row r="1018">
          <cell r="Y1018" t="b">
            <v>0</v>
          </cell>
          <cell r="Z1018" t="b">
            <v>0</v>
          </cell>
          <cell r="AA1018" t="b">
            <v>0</v>
          </cell>
          <cell r="AB1018" t="b">
            <v>0</v>
          </cell>
          <cell r="AC1018" t="b">
            <v>0</v>
          </cell>
        </row>
        <row r="1019">
          <cell r="Y1019" t="b">
            <v>0</v>
          </cell>
          <cell r="Z1019" t="b">
            <v>0</v>
          </cell>
          <cell r="AA1019" t="b">
            <v>0</v>
          </cell>
          <cell r="AB1019" t="b">
            <v>0</v>
          </cell>
          <cell r="AC1019" t="b">
            <v>0</v>
          </cell>
        </row>
        <row r="1020">
          <cell r="Y1020" t="b">
            <v>0</v>
          </cell>
          <cell r="Z1020" t="b">
            <v>0</v>
          </cell>
          <cell r="AA1020" t="b">
            <v>0</v>
          </cell>
          <cell r="AB1020" t="b">
            <v>0</v>
          </cell>
          <cell r="AC1020" t="b">
            <v>0</v>
          </cell>
        </row>
        <row r="1021">
          <cell r="Y1021" t="b">
            <v>0</v>
          </cell>
          <cell r="Z1021" t="b">
            <v>0</v>
          </cell>
          <cell r="AA1021" t="b">
            <v>0</v>
          </cell>
          <cell r="AB1021" t="b">
            <v>0</v>
          </cell>
          <cell r="AC1021" t="b">
            <v>0</v>
          </cell>
        </row>
        <row r="1022">
          <cell r="Y1022" t="b">
            <v>0</v>
          </cell>
          <cell r="Z1022" t="b">
            <v>0</v>
          </cell>
          <cell r="AA1022" t="b">
            <v>0</v>
          </cell>
          <cell r="AB1022" t="b">
            <v>0</v>
          </cell>
          <cell r="AC1022" t="b">
            <v>0</v>
          </cell>
        </row>
        <row r="1023">
          <cell r="Y1023" t="b">
            <v>0</v>
          </cell>
          <cell r="Z1023" t="b">
            <v>0</v>
          </cell>
          <cell r="AA1023" t="b">
            <v>0</v>
          </cell>
          <cell r="AB1023" t="b">
            <v>0</v>
          </cell>
          <cell r="AC1023" t="b">
            <v>0</v>
          </cell>
        </row>
        <row r="1024">
          <cell r="Y1024" t="b">
            <v>0</v>
          </cell>
          <cell r="Z1024" t="b">
            <v>0</v>
          </cell>
          <cell r="AA1024" t="b">
            <v>0</v>
          </cell>
          <cell r="AB1024" t="b">
            <v>0</v>
          </cell>
          <cell r="AC1024" t="b">
            <v>0</v>
          </cell>
        </row>
        <row r="1025">
          <cell r="Y1025" t="b">
            <v>0</v>
          </cell>
          <cell r="Z1025" t="b">
            <v>0</v>
          </cell>
          <cell r="AA1025" t="b">
            <v>0</v>
          </cell>
          <cell r="AB1025" t="b">
            <v>0</v>
          </cell>
          <cell r="AC1025" t="b">
            <v>0</v>
          </cell>
        </row>
        <row r="1026">
          <cell r="Y1026" t="b">
            <v>0</v>
          </cell>
          <cell r="Z1026" t="b">
            <v>0</v>
          </cell>
          <cell r="AA1026" t="b">
            <v>0</v>
          </cell>
          <cell r="AB1026" t="b">
            <v>0</v>
          </cell>
          <cell r="AC1026" t="b">
            <v>0</v>
          </cell>
        </row>
        <row r="1027">
          <cell r="Y1027" t="b">
            <v>0</v>
          </cell>
          <cell r="Z1027" t="b">
            <v>0</v>
          </cell>
          <cell r="AA1027" t="b">
            <v>0</v>
          </cell>
          <cell r="AB1027" t="b">
            <v>0</v>
          </cell>
          <cell r="AC1027" t="b">
            <v>0</v>
          </cell>
        </row>
        <row r="1028">
          <cell r="Y1028" t="b">
            <v>0</v>
          </cell>
          <cell r="Z1028" t="b">
            <v>0</v>
          </cell>
          <cell r="AA1028" t="b">
            <v>0</v>
          </cell>
          <cell r="AB1028" t="b">
            <v>0</v>
          </cell>
          <cell r="AC1028" t="b">
            <v>0</v>
          </cell>
        </row>
        <row r="1029">
          <cell r="Y1029" t="b">
            <v>0</v>
          </cell>
          <cell r="Z1029" t="b">
            <v>0</v>
          </cell>
          <cell r="AA1029" t="b">
            <v>0</v>
          </cell>
          <cell r="AB1029" t="b">
            <v>0</v>
          </cell>
          <cell r="AC1029" t="b">
            <v>0</v>
          </cell>
        </row>
        <row r="1030">
          <cell r="Y1030" t="b">
            <v>0</v>
          </cell>
          <cell r="Z1030" t="b">
            <v>0</v>
          </cell>
          <cell r="AA1030" t="b">
            <v>0</v>
          </cell>
          <cell r="AB1030" t="b">
            <v>0</v>
          </cell>
          <cell r="AC1030" t="b">
            <v>0</v>
          </cell>
        </row>
        <row r="1031">
          <cell r="Y1031" t="b">
            <v>0</v>
          </cell>
          <cell r="Z1031" t="b">
            <v>0</v>
          </cell>
          <cell r="AA1031" t="b">
            <v>0</v>
          </cell>
          <cell r="AB1031" t="b">
            <v>0</v>
          </cell>
          <cell r="AC1031" t="b">
            <v>0</v>
          </cell>
        </row>
        <row r="1032">
          <cell r="Y1032" t="b">
            <v>0</v>
          </cell>
          <cell r="Z1032" t="b">
            <v>0</v>
          </cell>
          <cell r="AA1032" t="b">
            <v>0</v>
          </cell>
          <cell r="AB1032" t="b">
            <v>0</v>
          </cell>
          <cell r="AC1032" t="b">
            <v>0</v>
          </cell>
        </row>
        <row r="1033">
          <cell r="Y1033" t="b">
            <v>0</v>
          </cell>
          <cell r="Z1033" t="b">
            <v>0</v>
          </cell>
          <cell r="AA1033" t="b">
            <v>0</v>
          </cell>
          <cell r="AB1033" t="b">
            <v>0</v>
          </cell>
          <cell r="AC1033" t="b">
            <v>0</v>
          </cell>
        </row>
        <row r="1034">
          <cell r="Y1034" t="b">
            <v>0</v>
          </cell>
          <cell r="Z1034" t="b">
            <v>0</v>
          </cell>
          <cell r="AA1034" t="b">
            <v>0</v>
          </cell>
          <cell r="AB1034" t="b">
            <v>0</v>
          </cell>
          <cell r="AC1034" t="b">
            <v>0</v>
          </cell>
        </row>
        <row r="1035">
          <cell r="Y1035" t="b">
            <v>0</v>
          </cell>
          <cell r="Z1035" t="b">
            <v>0</v>
          </cell>
          <cell r="AA1035" t="b">
            <v>0</v>
          </cell>
          <cell r="AB1035" t="b">
            <v>0</v>
          </cell>
          <cell r="AC1035" t="b">
            <v>0</v>
          </cell>
        </row>
        <row r="1036">
          <cell r="Y1036" t="b">
            <v>0</v>
          </cell>
          <cell r="Z1036" t="b">
            <v>0</v>
          </cell>
          <cell r="AA1036" t="b">
            <v>0</v>
          </cell>
          <cell r="AB1036" t="b">
            <v>0</v>
          </cell>
          <cell r="AC1036" t="b">
            <v>0</v>
          </cell>
        </row>
        <row r="1037">
          <cell r="Y1037" t="b">
            <v>0</v>
          </cell>
          <cell r="Z1037" t="b">
            <v>0</v>
          </cell>
          <cell r="AA1037" t="b">
            <v>0</v>
          </cell>
          <cell r="AB1037" t="b">
            <v>0</v>
          </cell>
          <cell r="AC1037" t="b">
            <v>0</v>
          </cell>
        </row>
        <row r="1038">
          <cell r="Y1038" t="b">
            <v>0</v>
          </cell>
          <cell r="Z1038" t="b">
            <v>0</v>
          </cell>
          <cell r="AA1038" t="b">
            <v>0</v>
          </cell>
          <cell r="AB1038" t="b">
            <v>0</v>
          </cell>
          <cell r="AC1038" t="b">
            <v>0</v>
          </cell>
        </row>
        <row r="1039">
          <cell r="Y1039" t="b">
            <v>0</v>
          </cell>
          <cell r="Z1039" t="b">
            <v>0</v>
          </cell>
          <cell r="AA1039" t="b">
            <v>0</v>
          </cell>
          <cell r="AB1039" t="b">
            <v>0</v>
          </cell>
          <cell r="AC1039" t="b">
            <v>0</v>
          </cell>
        </row>
        <row r="1040">
          <cell r="Y1040" t="b">
            <v>0</v>
          </cell>
          <cell r="Z1040" t="b">
            <v>0</v>
          </cell>
          <cell r="AA1040" t="b">
            <v>0</v>
          </cell>
          <cell r="AB1040" t="b">
            <v>0</v>
          </cell>
          <cell r="AC1040" t="b">
            <v>0</v>
          </cell>
        </row>
        <row r="1041">
          <cell r="Y1041" t="b">
            <v>0</v>
          </cell>
          <cell r="Z1041" t="b">
            <v>0</v>
          </cell>
          <cell r="AA1041" t="b">
            <v>0</v>
          </cell>
          <cell r="AB1041" t="b">
            <v>0</v>
          </cell>
          <cell r="AC1041" t="b">
            <v>0</v>
          </cell>
        </row>
        <row r="1042">
          <cell r="Y1042" t="b">
            <v>0</v>
          </cell>
          <cell r="Z1042" t="b">
            <v>0</v>
          </cell>
          <cell r="AA1042" t="b">
            <v>0</v>
          </cell>
          <cell r="AB1042" t="b">
            <v>0</v>
          </cell>
          <cell r="AC1042" t="b">
            <v>0</v>
          </cell>
        </row>
        <row r="1043">
          <cell r="Y1043" t="b">
            <v>0</v>
          </cell>
          <cell r="Z1043" t="b">
            <v>0</v>
          </cell>
          <cell r="AA1043" t="b">
            <v>0</v>
          </cell>
          <cell r="AB1043" t="b">
            <v>0</v>
          </cell>
          <cell r="AC1043" t="b">
            <v>0</v>
          </cell>
        </row>
        <row r="1044">
          <cell r="Y1044" t="b">
            <v>0</v>
          </cell>
          <cell r="Z1044" t="b">
            <v>0</v>
          </cell>
          <cell r="AA1044" t="b">
            <v>0</v>
          </cell>
          <cell r="AB1044" t="b">
            <v>0</v>
          </cell>
          <cell r="AC1044" t="b">
            <v>0</v>
          </cell>
        </row>
        <row r="1045">
          <cell r="Y1045" t="b">
            <v>0</v>
          </cell>
          <cell r="Z1045" t="b">
            <v>0</v>
          </cell>
          <cell r="AA1045" t="b">
            <v>0</v>
          </cell>
          <cell r="AB1045" t="b">
            <v>0</v>
          </cell>
          <cell r="AC1045" t="b">
            <v>0</v>
          </cell>
        </row>
        <row r="1046">
          <cell r="Y1046" t="b">
            <v>0</v>
          </cell>
          <cell r="Z1046" t="b">
            <v>0</v>
          </cell>
          <cell r="AA1046" t="b">
            <v>0</v>
          </cell>
          <cell r="AB1046" t="b">
            <v>0</v>
          </cell>
          <cell r="AC1046" t="b">
            <v>0</v>
          </cell>
        </row>
        <row r="1047">
          <cell r="Y1047" t="b">
            <v>0</v>
          </cell>
          <cell r="Z1047" t="b">
            <v>0</v>
          </cell>
          <cell r="AA1047" t="b">
            <v>0</v>
          </cell>
          <cell r="AB1047" t="b">
            <v>0</v>
          </cell>
          <cell r="AC1047" t="b">
            <v>0</v>
          </cell>
        </row>
        <row r="1048">
          <cell r="Y1048" t="b">
            <v>0</v>
          </cell>
          <cell r="Z1048" t="b">
            <v>0</v>
          </cell>
          <cell r="AA1048" t="b">
            <v>0</v>
          </cell>
          <cell r="AB1048" t="b">
            <v>0</v>
          </cell>
          <cell r="AC1048" t="b">
            <v>0</v>
          </cell>
        </row>
        <row r="1049">
          <cell r="Y1049" t="b">
            <v>0</v>
          </cell>
          <cell r="Z1049" t="b">
            <v>0</v>
          </cell>
          <cell r="AA1049" t="b">
            <v>0</v>
          </cell>
          <cell r="AB1049" t="b">
            <v>0</v>
          </cell>
          <cell r="AC1049" t="b">
            <v>0</v>
          </cell>
        </row>
        <row r="1050">
          <cell r="Y1050" t="b">
            <v>0</v>
          </cell>
          <cell r="Z1050" t="b">
            <v>0</v>
          </cell>
          <cell r="AA1050" t="b">
            <v>0</v>
          </cell>
          <cell r="AB1050" t="b">
            <v>0</v>
          </cell>
          <cell r="AC1050" t="b">
            <v>0</v>
          </cell>
        </row>
        <row r="1051">
          <cell r="Y1051" t="b">
            <v>0</v>
          </cell>
          <cell r="Z1051" t="b">
            <v>0</v>
          </cell>
          <cell r="AA1051" t="b">
            <v>0</v>
          </cell>
          <cell r="AB1051" t="b">
            <v>0</v>
          </cell>
          <cell r="AC1051" t="b">
            <v>0</v>
          </cell>
        </row>
        <row r="1052">
          <cell r="Y1052" t="b">
            <v>0</v>
          </cell>
          <cell r="Z1052" t="b">
            <v>0</v>
          </cell>
          <cell r="AA1052" t="b">
            <v>0</v>
          </cell>
          <cell r="AB1052" t="b">
            <v>0</v>
          </cell>
          <cell r="AC1052" t="b">
            <v>0</v>
          </cell>
        </row>
        <row r="1053">
          <cell r="Y1053" t="b">
            <v>0</v>
          </cell>
          <cell r="Z1053" t="b">
            <v>0</v>
          </cell>
          <cell r="AA1053" t="b">
            <v>0</v>
          </cell>
          <cell r="AB1053" t="b">
            <v>0</v>
          </cell>
          <cell r="AC1053" t="b">
            <v>0</v>
          </cell>
        </row>
        <row r="1054">
          <cell r="Y1054" t="b">
            <v>0</v>
          </cell>
          <cell r="Z1054" t="b">
            <v>0</v>
          </cell>
          <cell r="AA1054" t="b">
            <v>0</v>
          </cell>
          <cell r="AB1054" t="b">
            <v>0</v>
          </cell>
          <cell r="AC1054" t="b">
            <v>0</v>
          </cell>
        </row>
        <row r="1055">
          <cell r="Y1055" t="b">
            <v>0</v>
          </cell>
          <cell r="Z1055" t="b">
            <v>0</v>
          </cell>
          <cell r="AA1055" t="b">
            <v>0</v>
          </cell>
          <cell r="AB1055" t="b">
            <v>0</v>
          </cell>
          <cell r="AC1055" t="b">
            <v>0</v>
          </cell>
        </row>
        <row r="1056">
          <cell r="Y1056" t="b">
            <v>0</v>
          </cell>
          <cell r="Z1056" t="b">
            <v>0</v>
          </cell>
          <cell r="AA1056" t="b">
            <v>0</v>
          </cell>
          <cell r="AB1056" t="b">
            <v>0</v>
          </cell>
          <cell r="AC1056" t="b">
            <v>0</v>
          </cell>
        </row>
        <row r="1057">
          <cell r="Y1057" t="b">
            <v>0</v>
          </cell>
          <cell r="Z1057" t="b">
            <v>0</v>
          </cell>
          <cell r="AA1057" t="b">
            <v>0</v>
          </cell>
          <cell r="AB1057" t="b">
            <v>0</v>
          </cell>
          <cell r="AC1057" t="b">
            <v>0</v>
          </cell>
        </row>
        <row r="1058">
          <cell r="Y1058" t="b">
            <v>0</v>
          </cell>
          <cell r="Z1058" t="b">
            <v>0</v>
          </cell>
          <cell r="AA1058" t="b">
            <v>0</v>
          </cell>
          <cell r="AB1058" t="b">
            <v>0</v>
          </cell>
          <cell r="AC1058" t="b">
            <v>0</v>
          </cell>
        </row>
        <row r="1059">
          <cell r="Y1059" t="b">
            <v>0</v>
          </cell>
          <cell r="Z1059" t="b">
            <v>0</v>
          </cell>
          <cell r="AA1059" t="b">
            <v>0</v>
          </cell>
          <cell r="AB1059" t="b">
            <v>0</v>
          </cell>
          <cell r="AC1059" t="b">
            <v>0</v>
          </cell>
        </row>
        <row r="1060">
          <cell r="Y1060" t="b">
            <v>0</v>
          </cell>
          <cell r="Z1060" t="b">
            <v>0</v>
          </cell>
          <cell r="AA1060" t="b">
            <v>0</v>
          </cell>
          <cell r="AB1060" t="b">
            <v>0</v>
          </cell>
          <cell r="AC1060" t="b">
            <v>0</v>
          </cell>
        </row>
        <row r="1061">
          <cell r="Y1061" t="b">
            <v>0</v>
          </cell>
          <cell r="Z1061" t="b">
            <v>0</v>
          </cell>
          <cell r="AA1061" t="b">
            <v>0</v>
          </cell>
          <cell r="AB1061" t="b">
            <v>0</v>
          </cell>
          <cell r="AC1061" t="b">
            <v>0</v>
          </cell>
        </row>
        <row r="1062">
          <cell r="Y1062" t="b">
            <v>0</v>
          </cell>
          <cell r="Z1062" t="b">
            <v>0</v>
          </cell>
          <cell r="AA1062" t="b">
            <v>0</v>
          </cell>
          <cell r="AB1062" t="b">
            <v>0</v>
          </cell>
          <cell r="AC1062" t="b">
            <v>0</v>
          </cell>
        </row>
        <row r="1063">
          <cell r="Y1063" t="b">
            <v>0</v>
          </cell>
          <cell r="Z1063" t="b">
            <v>0</v>
          </cell>
          <cell r="AA1063" t="b">
            <v>0</v>
          </cell>
          <cell r="AB1063" t="b">
            <v>0</v>
          </cell>
          <cell r="AC1063" t="b">
            <v>0</v>
          </cell>
        </row>
        <row r="1064">
          <cell r="Y1064" t="b">
            <v>0</v>
          </cell>
          <cell r="Z1064" t="b">
            <v>0</v>
          </cell>
          <cell r="AA1064" t="b">
            <v>0</v>
          </cell>
          <cell r="AB1064" t="b">
            <v>0</v>
          </cell>
          <cell r="AC1064" t="b">
            <v>0</v>
          </cell>
        </row>
        <row r="1065">
          <cell r="Y1065" t="b">
            <v>0</v>
          </cell>
          <cell r="Z1065" t="b">
            <v>0</v>
          </cell>
          <cell r="AA1065" t="b">
            <v>0</v>
          </cell>
          <cell r="AB1065" t="b">
            <v>0</v>
          </cell>
          <cell r="AC1065" t="b">
            <v>0</v>
          </cell>
        </row>
        <row r="1066">
          <cell r="Y1066" t="b">
            <v>0</v>
          </cell>
          <cell r="Z1066" t="b">
            <v>0</v>
          </cell>
          <cell r="AA1066" t="b">
            <v>0</v>
          </cell>
          <cell r="AB1066" t="b">
            <v>0</v>
          </cell>
          <cell r="AC1066" t="b">
            <v>0</v>
          </cell>
        </row>
        <row r="1067">
          <cell r="Y1067" t="b">
            <v>0</v>
          </cell>
          <cell r="Z1067" t="b">
            <v>0</v>
          </cell>
          <cell r="AA1067" t="b">
            <v>0</v>
          </cell>
          <cell r="AB1067" t="b">
            <v>0</v>
          </cell>
          <cell r="AC1067" t="b">
            <v>0</v>
          </cell>
        </row>
        <row r="1068">
          <cell r="Y1068" t="b">
            <v>0</v>
          </cell>
          <cell r="Z1068" t="b">
            <v>0</v>
          </cell>
          <cell r="AA1068" t="b">
            <v>0</v>
          </cell>
          <cell r="AB1068" t="b">
            <v>0</v>
          </cell>
          <cell r="AC1068" t="b">
            <v>0</v>
          </cell>
        </row>
        <row r="1069">
          <cell r="Y1069" t="b">
            <v>0</v>
          </cell>
          <cell r="Z1069" t="b">
            <v>0</v>
          </cell>
          <cell r="AA1069" t="b">
            <v>0</v>
          </cell>
          <cell r="AB1069" t="b">
            <v>0</v>
          </cell>
          <cell r="AC1069" t="b">
            <v>0</v>
          </cell>
        </row>
        <row r="1070">
          <cell r="Y1070" t="b">
            <v>0</v>
          </cell>
          <cell r="Z1070" t="b">
            <v>0</v>
          </cell>
          <cell r="AA1070" t="b">
            <v>0</v>
          </cell>
          <cell r="AB1070" t="b">
            <v>0</v>
          </cell>
          <cell r="AC1070" t="b">
            <v>0</v>
          </cell>
        </row>
        <row r="1071">
          <cell r="Y1071" t="b">
            <v>0</v>
          </cell>
          <cell r="Z1071" t="b">
            <v>0</v>
          </cell>
          <cell r="AA1071" t="b">
            <v>0</v>
          </cell>
          <cell r="AB1071" t="b">
            <v>0</v>
          </cell>
          <cell r="AC1071" t="b">
            <v>0</v>
          </cell>
        </row>
        <row r="1072">
          <cell r="Y1072" t="b">
            <v>0</v>
          </cell>
          <cell r="Z1072" t="b">
            <v>0</v>
          </cell>
          <cell r="AA1072" t="b">
            <v>0</v>
          </cell>
          <cell r="AB1072" t="b">
            <v>0</v>
          </cell>
          <cell r="AC1072" t="b">
            <v>0</v>
          </cell>
        </row>
        <row r="1073">
          <cell r="Y1073" t="b">
            <v>0</v>
          </cell>
          <cell r="Z1073" t="b">
            <v>0</v>
          </cell>
          <cell r="AA1073" t="b">
            <v>0</v>
          </cell>
          <cell r="AB1073" t="b">
            <v>0</v>
          </cell>
          <cell r="AC1073" t="b">
            <v>0</v>
          </cell>
        </row>
        <row r="1074">
          <cell r="Y1074" t="b">
            <v>0</v>
          </cell>
          <cell r="Z1074" t="b">
            <v>0</v>
          </cell>
          <cell r="AA1074" t="b">
            <v>0</v>
          </cell>
          <cell r="AB1074" t="b">
            <v>0</v>
          </cell>
          <cell r="AC1074" t="b">
            <v>0</v>
          </cell>
        </row>
        <row r="1075">
          <cell r="Y1075" t="b">
            <v>0</v>
          </cell>
          <cell r="Z1075" t="b">
            <v>0</v>
          </cell>
          <cell r="AA1075" t="b">
            <v>0</v>
          </cell>
          <cell r="AB1075" t="b">
            <v>0</v>
          </cell>
          <cell r="AC1075" t="b">
            <v>0</v>
          </cell>
        </row>
        <row r="1076">
          <cell r="Y1076" t="b">
            <v>0</v>
          </cell>
          <cell r="Z1076" t="b">
            <v>0</v>
          </cell>
          <cell r="AA1076" t="b">
            <v>0</v>
          </cell>
          <cell r="AB1076" t="b">
            <v>0</v>
          </cell>
          <cell r="AC1076" t="b">
            <v>0</v>
          </cell>
        </row>
        <row r="1077">
          <cell r="Y1077" t="b">
            <v>0</v>
          </cell>
          <cell r="Z1077" t="b">
            <v>0</v>
          </cell>
          <cell r="AA1077" t="b">
            <v>0</v>
          </cell>
          <cell r="AB1077" t="b">
            <v>0</v>
          </cell>
          <cell r="AC1077" t="b">
            <v>0</v>
          </cell>
        </row>
        <row r="1078">
          <cell r="Y1078" t="b">
            <v>0</v>
          </cell>
          <cell r="Z1078" t="b">
            <v>0</v>
          </cell>
          <cell r="AA1078" t="b">
            <v>0</v>
          </cell>
          <cell r="AB1078" t="b">
            <v>0</v>
          </cell>
          <cell r="AC1078" t="b">
            <v>0</v>
          </cell>
        </row>
        <row r="1079">
          <cell r="Y1079" t="b">
            <v>0</v>
          </cell>
          <cell r="Z1079" t="b">
            <v>0</v>
          </cell>
          <cell r="AA1079" t="b">
            <v>0</v>
          </cell>
          <cell r="AB1079" t="b">
            <v>0</v>
          </cell>
          <cell r="AC1079" t="b">
            <v>0</v>
          </cell>
        </row>
        <row r="1080">
          <cell r="Y1080" t="b">
            <v>0</v>
          </cell>
          <cell r="Z1080" t="b">
            <v>0</v>
          </cell>
          <cell r="AA1080" t="b">
            <v>0</v>
          </cell>
          <cell r="AB1080" t="b">
            <v>0</v>
          </cell>
          <cell r="AC1080" t="b">
            <v>0</v>
          </cell>
        </row>
        <row r="1081">
          <cell r="Y1081" t="b">
            <v>0</v>
          </cell>
          <cell r="Z1081" t="b">
            <v>0</v>
          </cell>
          <cell r="AA1081" t="b">
            <v>0</v>
          </cell>
          <cell r="AB1081" t="b">
            <v>0</v>
          </cell>
          <cell r="AC1081" t="b">
            <v>0</v>
          </cell>
        </row>
        <row r="1082">
          <cell r="Y1082" t="b">
            <v>0</v>
          </cell>
          <cell r="Z1082" t="b">
            <v>0</v>
          </cell>
          <cell r="AA1082" t="b">
            <v>0</v>
          </cell>
          <cell r="AB1082" t="b">
            <v>0</v>
          </cell>
          <cell r="AC1082" t="b">
            <v>0</v>
          </cell>
        </row>
        <row r="1083">
          <cell r="Y1083" t="b">
            <v>0</v>
          </cell>
          <cell r="Z1083" t="b">
            <v>0</v>
          </cell>
          <cell r="AA1083" t="b">
            <v>0</v>
          </cell>
          <cell r="AB1083" t="b">
            <v>0</v>
          </cell>
          <cell r="AC1083" t="b">
            <v>0</v>
          </cell>
        </row>
        <row r="1084">
          <cell r="Y1084" t="b">
            <v>0</v>
          </cell>
          <cell r="Z1084" t="b">
            <v>0</v>
          </cell>
          <cell r="AA1084" t="b">
            <v>0</v>
          </cell>
          <cell r="AB1084" t="b">
            <v>0</v>
          </cell>
          <cell r="AC1084" t="b">
            <v>0</v>
          </cell>
        </row>
        <row r="1085">
          <cell r="Y1085" t="b">
            <v>0</v>
          </cell>
          <cell r="Z1085" t="b">
            <v>0</v>
          </cell>
          <cell r="AA1085" t="b">
            <v>0</v>
          </cell>
          <cell r="AB1085" t="b">
            <v>0</v>
          </cell>
          <cell r="AC1085" t="b">
            <v>0</v>
          </cell>
        </row>
        <row r="1086">
          <cell r="Y1086" t="b">
            <v>0</v>
          </cell>
          <cell r="Z1086" t="b">
            <v>0</v>
          </cell>
          <cell r="AA1086" t="b">
            <v>0</v>
          </cell>
          <cell r="AB1086" t="b">
            <v>0</v>
          </cell>
          <cell r="AC1086" t="b">
            <v>0</v>
          </cell>
        </row>
        <row r="1087">
          <cell r="Y1087" t="b">
            <v>0</v>
          </cell>
          <cell r="Z1087" t="b">
            <v>0</v>
          </cell>
          <cell r="AA1087" t="b">
            <v>0</v>
          </cell>
          <cell r="AB1087" t="b">
            <v>0</v>
          </cell>
          <cell r="AC1087" t="b">
            <v>0</v>
          </cell>
        </row>
        <row r="1088">
          <cell r="Y1088" t="b">
            <v>0</v>
          </cell>
          <cell r="Z1088" t="b">
            <v>0</v>
          </cell>
          <cell r="AA1088" t="b">
            <v>0</v>
          </cell>
          <cell r="AB1088" t="b">
            <v>0</v>
          </cell>
          <cell r="AC1088" t="b">
            <v>0</v>
          </cell>
        </row>
        <row r="1089">
          <cell r="Y1089" t="b">
            <v>0</v>
          </cell>
          <cell r="Z1089" t="b">
            <v>0</v>
          </cell>
          <cell r="AA1089" t="b">
            <v>0</v>
          </cell>
          <cell r="AB1089" t="b">
            <v>0</v>
          </cell>
          <cell r="AC1089" t="b">
            <v>0</v>
          </cell>
        </row>
        <row r="1090">
          <cell r="Y1090" t="b">
            <v>0</v>
          </cell>
          <cell r="Z1090" t="b">
            <v>0</v>
          </cell>
          <cell r="AA1090" t="b">
            <v>0</v>
          </cell>
          <cell r="AB1090" t="b">
            <v>0</v>
          </cell>
          <cell r="AC1090" t="b">
            <v>0</v>
          </cell>
        </row>
        <row r="1091">
          <cell r="Y1091" t="b">
            <v>0</v>
          </cell>
          <cell r="Z1091" t="b">
            <v>0</v>
          </cell>
          <cell r="AA1091" t="b">
            <v>0</v>
          </cell>
          <cell r="AB1091" t="b">
            <v>0</v>
          </cell>
          <cell r="AC1091" t="b">
            <v>0</v>
          </cell>
        </row>
        <row r="1092">
          <cell r="Y1092" t="b">
            <v>0</v>
          </cell>
          <cell r="Z1092" t="b">
            <v>0</v>
          </cell>
          <cell r="AA1092" t="b">
            <v>0</v>
          </cell>
          <cell r="AB1092" t="b">
            <v>0</v>
          </cell>
          <cell r="AC1092" t="b">
            <v>0</v>
          </cell>
        </row>
        <row r="1093">
          <cell r="Y1093" t="b">
            <v>0</v>
          </cell>
          <cell r="Z1093" t="b">
            <v>0</v>
          </cell>
          <cell r="AA1093" t="b">
            <v>0</v>
          </cell>
          <cell r="AB1093" t="b">
            <v>0</v>
          </cell>
          <cell r="AC1093" t="b">
            <v>0</v>
          </cell>
        </row>
        <row r="1094">
          <cell r="Y1094" t="b">
            <v>0</v>
          </cell>
          <cell r="Z1094" t="b">
            <v>0</v>
          </cell>
          <cell r="AA1094" t="b">
            <v>0</v>
          </cell>
          <cell r="AB1094" t="b">
            <v>0</v>
          </cell>
          <cell r="AC1094" t="b">
            <v>0</v>
          </cell>
        </row>
        <row r="1095">
          <cell r="Y1095" t="b">
            <v>0</v>
          </cell>
          <cell r="Z1095" t="b">
            <v>0</v>
          </cell>
          <cell r="AA1095" t="b">
            <v>0</v>
          </cell>
          <cell r="AB1095" t="b">
            <v>0</v>
          </cell>
          <cell r="AC1095" t="b">
            <v>0</v>
          </cell>
        </row>
        <row r="1096">
          <cell r="Y1096" t="b">
            <v>0</v>
          </cell>
          <cell r="Z1096" t="b">
            <v>0</v>
          </cell>
          <cell r="AA1096" t="b">
            <v>0</v>
          </cell>
          <cell r="AB1096" t="b">
            <v>0</v>
          </cell>
          <cell r="AC1096" t="b">
            <v>0</v>
          </cell>
        </row>
        <row r="1097">
          <cell r="Y1097" t="b">
            <v>0</v>
          </cell>
          <cell r="Z1097" t="b">
            <v>0</v>
          </cell>
          <cell r="AA1097" t="b">
            <v>0</v>
          </cell>
          <cell r="AB1097" t="b">
            <v>0</v>
          </cell>
          <cell r="AC1097" t="b">
            <v>0</v>
          </cell>
        </row>
        <row r="1098">
          <cell r="Y1098" t="b">
            <v>0</v>
          </cell>
          <cell r="Z1098" t="b">
            <v>0</v>
          </cell>
          <cell r="AA1098" t="b">
            <v>0</v>
          </cell>
          <cell r="AB1098" t="b">
            <v>0</v>
          </cell>
          <cell r="AC1098" t="b">
            <v>0</v>
          </cell>
        </row>
        <row r="1099">
          <cell r="Y1099" t="b">
            <v>0</v>
          </cell>
          <cell r="Z1099" t="b">
            <v>0</v>
          </cell>
          <cell r="AA1099" t="b">
            <v>0</v>
          </cell>
          <cell r="AB1099" t="b">
            <v>0</v>
          </cell>
          <cell r="AC1099" t="b">
            <v>0</v>
          </cell>
        </row>
        <row r="1100">
          <cell r="Y1100" t="b">
            <v>0</v>
          </cell>
          <cell r="Z1100" t="b">
            <v>0</v>
          </cell>
          <cell r="AA1100" t="b">
            <v>0</v>
          </cell>
          <cell r="AB1100" t="b">
            <v>0</v>
          </cell>
          <cell r="AC1100" t="b">
            <v>0</v>
          </cell>
        </row>
        <row r="1101">
          <cell r="Y1101" t="b">
            <v>0</v>
          </cell>
          <cell r="Z1101" t="b">
            <v>0</v>
          </cell>
          <cell r="AA1101" t="b">
            <v>0</v>
          </cell>
          <cell r="AB1101" t="b">
            <v>0</v>
          </cell>
          <cell r="AC1101" t="b">
            <v>0</v>
          </cell>
        </row>
        <row r="1102">
          <cell r="Y1102" t="b">
            <v>0</v>
          </cell>
          <cell r="Z1102" t="b">
            <v>0</v>
          </cell>
          <cell r="AA1102" t="b">
            <v>0</v>
          </cell>
          <cell r="AB1102" t="b">
            <v>0</v>
          </cell>
          <cell r="AC1102" t="b">
            <v>0</v>
          </cell>
        </row>
        <row r="1103">
          <cell r="Y1103" t="b">
            <v>0</v>
          </cell>
          <cell r="Z1103" t="b">
            <v>0</v>
          </cell>
          <cell r="AA1103" t="b">
            <v>0</v>
          </cell>
          <cell r="AB1103" t="b">
            <v>0</v>
          </cell>
          <cell r="AC1103" t="b">
            <v>0</v>
          </cell>
        </row>
        <row r="1104">
          <cell r="Y1104" t="b">
            <v>0</v>
          </cell>
          <cell r="Z1104" t="b">
            <v>0</v>
          </cell>
          <cell r="AA1104" t="b">
            <v>0</v>
          </cell>
          <cell r="AB1104" t="b">
            <v>0</v>
          </cell>
          <cell r="AC1104" t="b">
            <v>0</v>
          </cell>
        </row>
        <row r="1105">
          <cell r="Y1105" t="b">
            <v>0</v>
          </cell>
          <cell r="Z1105" t="b">
            <v>0</v>
          </cell>
          <cell r="AA1105" t="b">
            <v>0</v>
          </cell>
          <cell r="AB1105" t="b">
            <v>0</v>
          </cell>
          <cell r="AC1105" t="b">
            <v>0</v>
          </cell>
        </row>
        <row r="1106">
          <cell r="Y1106" t="b">
            <v>0</v>
          </cell>
          <cell r="Z1106" t="b">
            <v>0</v>
          </cell>
          <cell r="AA1106" t="b">
            <v>0</v>
          </cell>
          <cell r="AB1106" t="b">
            <v>0</v>
          </cell>
          <cell r="AC1106" t="b">
            <v>0</v>
          </cell>
        </row>
        <row r="1107">
          <cell r="Y1107" t="b">
            <v>0</v>
          </cell>
          <cell r="Z1107" t="b">
            <v>0</v>
          </cell>
          <cell r="AA1107" t="b">
            <v>0</v>
          </cell>
          <cell r="AB1107" t="b">
            <v>0</v>
          </cell>
          <cell r="AC1107" t="b">
            <v>0</v>
          </cell>
        </row>
        <row r="1108">
          <cell r="Y1108" t="b">
            <v>0</v>
          </cell>
          <cell r="Z1108" t="b">
            <v>0</v>
          </cell>
          <cell r="AA1108" t="b">
            <v>0</v>
          </cell>
          <cell r="AB1108" t="b">
            <v>0</v>
          </cell>
          <cell r="AC1108" t="b">
            <v>0</v>
          </cell>
        </row>
        <row r="1109">
          <cell r="Y1109" t="b">
            <v>0</v>
          </cell>
          <cell r="Z1109" t="b">
            <v>0</v>
          </cell>
          <cell r="AA1109" t="b">
            <v>0</v>
          </cell>
          <cell r="AB1109" t="b">
            <v>0</v>
          </cell>
          <cell r="AC1109" t="b">
            <v>0</v>
          </cell>
        </row>
        <row r="1110">
          <cell r="Y1110" t="b">
            <v>0</v>
          </cell>
          <cell r="Z1110" t="b">
            <v>0</v>
          </cell>
          <cell r="AA1110" t="b">
            <v>0</v>
          </cell>
          <cell r="AB1110" t="b">
            <v>0</v>
          </cell>
          <cell r="AC1110" t="b">
            <v>0</v>
          </cell>
        </row>
        <row r="1111">
          <cell r="Y1111" t="b">
            <v>0</v>
          </cell>
          <cell r="Z1111" t="b">
            <v>0</v>
          </cell>
          <cell r="AA1111" t="b">
            <v>0</v>
          </cell>
          <cell r="AB1111" t="b">
            <v>0</v>
          </cell>
          <cell r="AC1111" t="b">
            <v>0</v>
          </cell>
        </row>
        <row r="1112">
          <cell r="Y1112" t="b">
            <v>0</v>
          </cell>
          <cell r="Z1112" t="b">
            <v>0</v>
          </cell>
          <cell r="AA1112" t="b">
            <v>0</v>
          </cell>
          <cell r="AB1112" t="b">
            <v>0</v>
          </cell>
          <cell r="AC1112" t="b">
            <v>0</v>
          </cell>
        </row>
        <row r="1113">
          <cell r="Y1113" t="b">
            <v>0</v>
          </cell>
          <cell r="Z1113" t="b">
            <v>0</v>
          </cell>
          <cell r="AA1113" t="b">
            <v>0</v>
          </cell>
          <cell r="AB1113" t="b">
            <v>0</v>
          </cell>
          <cell r="AC1113" t="b">
            <v>0</v>
          </cell>
        </row>
        <row r="1114">
          <cell r="Y1114" t="b">
            <v>0</v>
          </cell>
          <cell r="Z1114" t="b">
            <v>0</v>
          </cell>
          <cell r="AA1114" t="b">
            <v>0</v>
          </cell>
          <cell r="AB1114" t="b">
            <v>0</v>
          </cell>
          <cell r="AC1114" t="b">
            <v>0</v>
          </cell>
        </row>
        <row r="1115">
          <cell r="Y1115" t="b">
            <v>0</v>
          </cell>
          <cell r="Z1115" t="b">
            <v>0</v>
          </cell>
          <cell r="AA1115" t="b">
            <v>0</v>
          </cell>
          <cell r="AB1115" t="b">
            <v>0</v>
          </cell>
          <cell r="AC1115" t="b">
            <v>0</v>
          </cell>
        </row>
        <row r="1116">
          <cell r="Y1116" t="b">
            <v>0</v>
          </cell>
          <cell r="Z1116" t="b">
            <v>0</v>
          </cell>
          <cell r="AA1116" t="b">
            <v>0</v>
          </cell>
          <cell r="AB1116" t="b">
            <v>0</v>
          </cell>
          <cell r="AC1116" t="b">
            <v>0</v>
          </cell>
        </row>
        <row r="1117">
          <cell r="Y1117" t="b">
            <v>0</v>
          </cell>
          <cell r="Z1117" t="b">
            <v>0</v>
          </cell>
          <cell r="AA1117" t="b">
            <v>0</v>
          </cell>
          <cell r="AB1117" t="b">
            <v>0</v>
          </cell>
          <cell r="AC1117" t="b">
            <v>0</v>
          </cell>
        </row>
        <row r="1118">
          <cell r="Y1118" t="b">
            <v>0</v>
          </cell>
          <cell r="Z1118" t="b">
            <v>0</v>
          </cell>
          <cell r="AA1118" t="b">
            <v>0</v>
          </cell>
          <cell r="AB1118" t="b">
            <v>0</v>
          </cell>
          <cell r="AC1118" t="b">
            <v>0</v>
          </cell>
        </row>
        <row r="1119">
          <cell r="Y1119" t="b">
            <v>0</v>
          </cell>
          <cell r="Z1119" t="b">
            <v>0</v>
          </cell>
          <cell r="AA1119" t="b">
            <v>0</v>
          </cell>
          <cell r="AB1119" t="b">
            <v>0</v>
          </cell>
          <cell r="AC1119" t="b">
            <v>0</v>
          </cell>
        </row>
        <row r="1120">
          <cell r="Y1120" t="b">
            <v>0</v>
          </cell>
          <cell r="Z1120" t="b">
            <v>0</v>
          </cell>
          <cell r="AA1120" t="b">
            <v>0</v>
          </cell>
          <cell r="AB1120" t="b">
            <v>0</v>
          </cell>
          <cell r="AC1120" t="b">
            <v>0</v>
          </cell>
        </row>
        <row r="1121">
          <cell r="Y1121" t="b">
            <v>0</v>
          </cell>
          <cell r="Z1121" t="b">
            <v>0</v>
          </cell>
          <cell r="AA1121" t="b">
            <v>0</v>
          </cell>
          <cell r="AB1121" t="b">
            <v>0</v>
          </cell>
          <cell r="AC1121" t="b">
            <v>0</v>
          </cell>
        </row>
        <row r="1122">
          <cell r="Y1122" t="b">
            <v>0</v>
          </cell>
          <cell r="Z1122" t="b">
            <v>0</v>
          </cell>
          <cell r="AA1122" t="b">
            <v>0</v>
          </cell>
          <cell r="AB1122" t="b">
            <v>0</v>
          </cell>
          <cell r="AC1122" t="b">
            <v>0</v>
          </cell>
        </row>
        <row r="1123">
          <cell r="Y1123" t="b">
            <v>0</v>
          </cell>
          <cell r="Z1123" t="b">
            <v>0</v>
          </cell>
          <cell r="AA1123" t="b">
            <v>0</v>
          </cell>
          <cell r="AB1123" t="b">
            <v>0</v>
          </cell>
          <cell r="AC1123" t="b">
            <v>0</v>
          </cell>
        </row>
        <row r="1124">
          <cell r="Y1124" t="b">
            <v>0</v>
          </cell>
          <cell r="Z1124" t="b">
            <v>0</v>
          </cell>
          <cell r="AA1124" t="b">
            <v>0</v>
          </cell>
          <cell r="AB1124" t="b">
            <v>0</v>
          </cell>
          <cell r="AC1124" t="b">
            <v>0</v>
          </cell>
        </row>
        <row r="1125">
          <cell r="Y1125" t="b">
            <v>0</v>
          </cell>
          <cell r="Z1125" t="b">
            <v>0</v>
          </cell>
          <cell r="AA1125" t="b">
            <v>0</v>
          </cell>
          <cell r="AB1125" t="b">
            <v>0</v>
          </cell>
          <cell r="AC1125" t="b">
            <v>0</v>
          </cell>
        </row>
        <row r="1126">
          <cell r="Y1126" t="b">
            <v>0</v>
          </cell>
          <cell r="Z1126" t="b">
            <v>0</v>
          </cell>
          <cell r="AA1126" t="b">
            <v>0</v>
          </cell>
          <cell r="AB1126" t="b">
            <v>0</v>
          </cell>
          <cell r="AC1126" t="b">
            <v>0</v>
          </cell>
        </row>
        <row r="1127">
          <cell r="Y1127" t="b">
            <v>0</v>
          </cell>
          <cell r="Z1127" t="b">
            <v>0</v>
          </cell>
          <cell r="AA1127" t="b">
            <v>0</v>
          </cell>
          <cell r="AB1127" t="b">
            <v>0</v>
          </cell>
          <cell r="AC1127" t="b">
            <v>0</v>
          </cell>
        </row>
        <row r="1128">
          <cell r="Y1128" t="b">
            <v>0</v>
          </cell>
          <cell r="Z1128" t="b">
            <v>0</v>
          </cell>
          <cell r="AA1128" t="b">
            <v>0</v>
          </cell>
          <cell r="AB1128" t="b">
            <v>0</v>
          </cell>
          <cell r="AC1128" t="b">
            <v>0</v>
          </cell>
        </row>
        <row r="1129">
          <cell r="Y1129" t="b">
            <v>0</v>
          </cell>
          <cell r="Z1129" t="b">
            <v>0</v>
          </cell>
          <cell r="AA1129" t="b">
            <v>0</v>
          </cell>
          <cell r="AB1129" t="b">
            <v>0</v>
          </cell>
          <cell r="AC1129" t="b">
            <v>0</v>
          </cell>
        </row>
        <row r="1130">
          <cell r="Y1130" t="b">
            <v>0</v>
          </cell>
          <cell r="Z1130" t="b">
            <v>0</v>
          </cell>
          <cell r="AA1130" t="b">
            <v>0</v>
          </cell>
          <cell r="AB1130" t="b">
            <v>0</v>
          </cell>
          <cell r="AC1130" t="b">
            <v>0</v>
          </cell>
        </row>
        <row r="1131">
          <cell r="Y1131" t="b">
            <v>0</v>
          </cell>
          <cell r="Z1131" t="b">
            <v>0</v>
          </cell>
          <cell r="AA1131" t="b">
            <v>0</v>
          </cell>
          <cell r="AB1131" t="b">
            <v>0</v>
          </cell>
          <cell r="AC1131" t="b">
            <v>0</v>
          </cell>
        </row>
        <row r="1132">
          <cell r="Y1132" t="b">
            <v>0</v>
          </cell>
          <cell r="Z1132" t="b">
            <v>0</v>
          </cell>
          <cell r="AA1132" t="b">
            <v>0</v>
          </cell>
          <cell r="AB1132" t="b">
            <v>0</v>
          </cell>
          <cell r="AC1132" t="b">
            <v>0</v>
          </cell>
        </row>
        <row r="1133">
          <cell r="Y1133" t="b">
            <v>0</v>
          </cell>
          <cell r="Z1133" t="b">
            <v>0</v>
          </cell>
          <cell r="AA1133" t="b">
            <v>0</v>
          </cell>
          <cell r="AB1133" t="b">
            <v>0</v>
          </cell>
          <cell r="AC1133" t="b">
            <v>0</v>
          </cell>
        </row>
        <row r="1134">
          <cell r="Y1134" t="b">
            <v>0</v>
          </cell>
          <cell r="Z1134" t="b">
            <v>0</v>
          </cell>
          <cell r="AA1134" t="b">
            <v>0</v>
          </cell>
          <cell r="AB1134" t="b">
            <v>0</v>
          </cell>
          <cell r="AC1134" t="b">
            <v>0</v>
          </cell>
        </row>
        <row r="1135">
          <cell r="Y1135" t="b">
            <v>0</v>
          </cell>
          <cell r="Z1135" t="b">
            <v>0</v>
          </cell>
          <cell r="AA1135" t="b">
            <v>0</v>
          </cell>
          <cell r="AB1135" t="b">
            <v>0</v>
          </cell>
          <cell r="AC1135" t="b">
            <v>0</v>
          </cell>
        </row>
        <row r="1136">
          <cell r="Y1136" t="b">
            <v>0</v>
          </cell>
          <cell r="Z1136" t="b">
            <v>0</v>
          </cell>
          <cell r="AA1136" t="b">
            <v>0</v>
          </cell>
          <cell r="AB1136" t="b">
            <v>0</v>
          </cell>
          <cell r="AC1136" t="b">
            <v>0</v>
          </cell>
        </row>
        <row r="1137">
          <cell r="Y1137" t="b">
            <v>0</v>
          </cell>
          <cell r="Z1137" t="b">
            <v>0</v>
          </cell>
          <cell r="AA1137" t="b">
            <v>0</v>
          </cell>
          <cell r="AB1137" t="b">
            <v>0</v>
          </cell>
          <cell r="AC1137" t="b">
            <v>0</v>
          </cell>
        </row>
        <row r="1138">
          <cell r="Y1138" t="b">
            <v>0</v>
          </cell>
          <cell r="Z1138" t="b">
            <v>0</v>
          </cell>
          <cell r="AA1138" t="b">
            <v>0</v>
          </cell>
          <cell r="AB1138" t="b">
            <v>0</v>
          </cell>
          <cell r="AC1138" t="b">
            <v>0</v>
          </cell>
        </row>
        <row r="1139">
          <cell r="Y1139" t="b">
            <v>0</v>
          </cell>
          <cell r="Z1139" t="b">
            <v>0</v>
          </cell>
          <cell r="AA1139" t="b">
            <v>0</v>
          </cell>
          <cell r="AB1139" t="b">
            <v>0</v>
          </cell>
          <cell r="AC1139" t="b">
            <v>0</v>
          </cell>
        </row>
        <row r="1140">
          <cell r="Y1140" t="b">
            <v>0</v>
          </cell>
          <cell r="Z1140" t="b">
            <v>0</v>
          </cell>
          <cell r="AA1140" t="b">
            <v>0</v>
          </cell>
          <cell r="AB1140" t="b">
            <v>0</v>
          </cell>
          <cell r="AC1140" t="b">
            <v>0</v>
          </cell>
        </row>
        <row r="1141">
          <cell r="Y1141" t="b">
            <v>0</v>
          </cell>
          <cell r="Z1141" t="b">
            <v>0</v>
          </cell>
          <cell r="AA1141" t="b">
            <v>0</v>
          </cell>
          <cell r="AB1141" t="b">
            <v>0</v>
          </cell>
          <cell r="AC1141" t="b">
            <v>0</v>
          </cell>
        </row>
        <row r="1142">
          <cell r="Y1142" t="b">
            <v>0</v>
          </cell>
          <cell r="Z1142" t="b">
            <v>0</v>
          </cell>
          <cell r="AA1142" t="b">
            <v>0</v>
          </cell>
          <cell r="AB1142" t="b">
            <v>0</v>
          </cell>
          <cell r="AC1142" t="b">
            <v>0</v>
          </cell>
        </row>
        <row r="1143">
          <cell r="Y1143" t="b">
            <v>0</v>
          </cell>
          <cell r="Z1143" t="b">
            <v>0</v>
          </cell>
          <cell r="AA1143" t="b">
            <v>0</v>
          </cell>
          <cell r="AB1143" t="b">
            <v>0</v>
          </cell>
          <cell r="AC1143" t="b">
            <v>0</v>
          </cell>
        </row>
        <row r="1144">
          <cell r="Y1144" t="b">
            <v>0</v>
          </cell>
          <cell r="Z1144" t="b">
            <v>0</v>
          </cell>
          <cell r="AA1144" t="b">
            <v>0</v>
          </cell>
          <cell r="AB1144" t="b">
            <v>0</v>
          </cell>
          <cell r="AC1144" t="b">
            <v>0</v>
          </cell>
        </row>
        <row r="1145">
          <cell r="Y1145" t="b">
            <v>0</v>
          </cell>
          <cell r="Z1145" t="b">
            <v>0</v>
          </cell>
          <cell r="AA1145" t="b">
            <v>0</v>
          </cell>
          <cell r="AB1145" t="b">
            <v>0</v>
          </cell>
          <cell r="AC1145" t="b">
            <v>0</v>
          </cell>
        </row>
        <row r="1146">
          <cell r="Y1146" t="b">
            <v>0</v>
          </cell>
          <cell r="Z1146" t="b">
            <v>0</v>
          </cell>
          <cell r="AA1146" t="b">
            <v>0</v>
          </cell>
          <cell r="AB1146" t="b">
            <v>0</v>
          </cell>
          <cell r="AC1146" t="b">
            <v>0</v>
          </cell>
        </row>
        <row r="1147">
          <cell r="Y1147" t="b">
            <v>0</v>
          </cell>
          <cell r="Z1147" t="b">
            <v>0</v>
          </cell>
          <cell r="AA1147" t="b">
            <v>0</v>
          </cell>
          <cell r="AB1147" t="b">
            <v>0</v>
          </cell>
          <cell r="AC1147" t="b">
            <v>0</v>
          </cell>
        </row>
        <row r="1148">
          <cell r="Y1148" t="b">
            <v>0</v>
          </cell>
          <cell r="Z1148" t="b">
            <v>0</v>
          </cell>
          <cell r="AA1148" t="b">
            <v>0</v>
          </cell>
          <cell r="AB1148" t="b">
            <v>0</v>
          </cell>
          <cell r="AC1148" t="b">
            <v>0</v>
          </cell>
        </row>
        <row r="1149">
          <cell r="Y1149" t="b">
            <v>0</v>
          </cell>
          <cell r="Z1149" t="b">
            <v>0</v>
          </cell>
          <cell r="AA1149" t="b">
            <v>0</v>
          </cell>
          <cell r="AB1149" t="b">
            <v>0</v>
          </cell>
          <cell r="AC1149" t="b">
            <v>0</v>
          </cell>
        </row>
        <row r="1150">
          <cell r="Y1150" t="b">
            <v>0</v>
          </cell>
          <cell r="Z1150" t="b">
            <v>0</v>
          </cell>
          <cell r="AA1150" t="b">
            <v>0</v>
          </cell>
          <cell r="AB1150" t="b">
            <v>0</v>
          </cell>
          <cell r="AC1150" t="b">
            <v>0</v>
          </cell>
        </row>
        <row r="1151">
          <cell r="Y1151" t="b">
            <v>0</v>
          </cell>
          <cell r="Z1151" t="b">
            <v>0</v>
          </cell>
          <cell r="AA1151" t="b">
            <v>0</v>
          </cell>
          <cell r="AB1151" t="b">
            <v>0</v>
          </cell>
          <cell r="AC1151" t="b">
            <v>0</v>
          </cell>
        </row>
        <row r="1152">
          <cell r="Y1152" t="b">
            <v>0</v>
          </cell>
          <cell r="Z1152" t="b">
            <v>0</v>
          </cell>
          <cell r="AA1152" t="b">
            <v>0</v>
          </cell>
          <cell r="AB1152" t="b">
            <v>0</v>
          </cell>
          <cell r="AC1152" t="b">
            <v>0</v>
          </cell>
        </row>
        <row r="1153">
          <cell r="Y1153" t="b">
            <v>0</v>
          </cell>
          <cell r="Z1153" t="b">
            <v>0</v>
          </cell>
          <cell r="AA1153" t="b">
            <v>0</v>
          </cell>
          <cell r="AB1153" t="b">
            <v>0</v>
          </cell>
          <cell r="AC1153" t="b">
            <v>0</v>
          </cell>
        </row>
        <row r="1154">
          <cell r="Y1154" t="b">
            <v>0</v>
          </cell>
          <cell r="Z1154" t="b">
            <v>0</v>
          </cell>
          <cell r="AA1154" t="b">
            <v>0</v>
          </cell>
          <cell r="AB1154" t="b">
            <v>0</v>
          </cell>
          <cell r="AC1154" t="b">
            <v>0</v>
          </cell>
        </row>
        <row r="1155">
          <cell r="Y1155" t="b">
            <v>0</v>
          </cell>
          <cell r="Z1155" t="b">
            <v>0</v>
          </cell>
          <cell r="AA1155" t="b">
            <v>0</v>
          </cell>
          <cell r="AB1155" t="b">
            <v>0</v>
          </cell>
          <cell r="AC1155" t="b">
            <v>0</v>
          </cell>
        </row>
        <row r="1156">
          <cell r="Y1156" t="b">
            <v>0</v>
          </cell>
          <cell r="Z1156" t="b">
            <v>0</v>
          </cell>
          <cell r="AA1156" t="b">
            <v>0</v>
          </cell>
          <cell r="AB1156" t="b">
            <v>0</v>
          </cell>
          <cell r="AC1156" t="b">
            <v>0</v>
          </cell>
        </row>
        <row r="1157">
          <cell r="Y1157" t="b">
            <v>0</v>
          </cell>
          <cell r="Z1157" t="b">
            <v>0</v>
          </cell>
          <cell r="AA1157" t="b">
            <v>0</v>
          </cell>
          <cell r="AB1157" t="b">
            <v>0</v>
          </cell>
          <cell r="AC1157" t="b">
            <v>0</v>
          </cell>
        </row>
        <row r="1158">
          <cell r="Y1158" t="b">
            <v>0</v>
          </cell>
          <cell r="Z1158" t="b">
            <v>0</v>
          </cell>
          <cell r="AA1158" t="b">
            <v>0</v>
          </cell>
          <cell r="AB1158" t="b">
            <v>0</v>
          </cell>
          <cell r="AC1158" t="b">
            <v>0</v>
          </cell>
        </row>
        <row r="1159">
          <cell r="Y1159" t="b">
            <v>0</v>
          </cell>
          <cell r="Z1159" t="b">
            <v>0</v>
          </cell>
          <cell r="AA1159" t="b">
            <v>0</v>
          </cell>
          <cell r="AB1159" t="b">
            <v>0</v>
          </cell>
          <cell r="AC1159" t="b">
            <v>0</v>
          </cell>
        </row>
        <row r="1160">
          <cell r="Y1160" t="b">
            <v>0</v>
          </cell>
          <cell r="Z1160" t="b">
            <v>0</v>
          </cell>
          <cell r="AA1160" t="b">
            <v>0</v>
          </cell>
          <cell r="AB1160" t="b">
            <v>0</v>
          </cell>
          <cell r="AC1160" t="b">
            <v>0</v>
          </cell>
        </row>
        <row r="1161">
          <cell r="Y1161" t="b">
            <v>0</v>
          </cell>
          <cell r="Z1161" t="b">
            <v>0</v>
          </cell>
          <cell r="AA1161" t="b">
            <v>0</v>
          </cell>
          <cell r="AB1161" t="b">
            <v>0</v>
          </cell>
          <cell r="AC1161" t="b">
            <v>0</v>
          </cell>
        </row>
        <row r="1162">
          <cell r="Y1162" t="b">
            <v>0</v>
          </cell>
          <cell r="Z1162" t="b">
            <v>0</v>
          </cell>
          <cell r="AA1162" t="b">
            <v>0</v>
          </cell>
          <cell r="AB1162" t="b">
            <v>0</v>
          </cell>
          <cell r="AC1162" t="b">
            <v>0</v>
          </cell>
        </row>
        <row r="1163">
          <cell r="Y1163" t="b">
            <v>0</v>
          </cell>
          <cell r="Z1163" t="b">
            <v>0</v>
          </cell>
          <cell r="AA1163" t="b">
            <v>0</v>
          </cell>
          <cell r="AB1163" t="b">
            <v>0</v>
          </cell>
          <cell r="AC1163" t="b">
            <v>0</v>
          </cell>
        </row>
        <row r="1164">
          <cell r="Y1164" t="b">
            <v>0</v>
          </cell>
          <cell r="Z1164" t="b">
            <v>0</v>
          </cell>
          <cell r="AA1164" t="b">
            <v>0</v>
          </cell>
          <cell r="AB1164" t="b">
            <v>0</v>
          </cell>
          <cell r="AC1164" t="b">
            <v>0</v>
          </cell>
        </row>
        <row r="1165">
          <cell r="Y1165" t="b">
            <v>0</v>
          </cell>
          <cell r="Z1165" t="b">
            <v>0</v>
          </cell>
          <cell r="AA1165" t="b">
            <v>0</v>
          </cell>
          <cell r="AB1165" t="b">
            <v>0</v>
          </cell>
          <cell r="AC1165" t="b">
            <v>0</v>
          </cell>
        </row>
        <row r="1166">
          <cell r="Y1166" t="b">
            <v>0</v>
          </cell>
          <cell r="Z1166" t="b">
            <v>0</v>
          </cell>
          <cell r="AA1166" t="b">
            <v>0</v>
          </cell>
          <cell r="AB1166" t="b">
            <v>0</v>
          </cell>
          <cell r="AC1166" t="b">
            <v>0</v>
          </cell>
        </row>
        <row r="1167">
          <cell r="Y1167" t="b">
            <v>0</v>
          </cell>
          <cell r="Z1167" t="b">
            <v>0</v>
          </cell>
          <cell r="AA1167" t="b">
            <v>0</v>
          </cell>
          <cell r="AB1167" t="b">
            <v>0</v>
          </cell>
          <cell r="AC1167" t="b">
            <v>0</v>
          </cell>
        </row>
        <row r="1168">
          <cell r="Y1168" t="b">
            <v>0</v>
          </cell>
          <cell r="Z1168" t="b">
            <v>0</v>
          </cell>
          <cell r="AA1168" t="b">
            <v>0</v>
          </cell>
          <cell r="AB1168" t="b">
            <v>0</v>
          </cell>
          <cell r="AC1168" t="b">
            <v>0</v>
          </cell>
        </row>
        <row r="1169">
          <cell r="Y1169" t="b">
            <v>0</v>
          </cell>
          <cell r="Z1169" t="b">
            <v>0</v>
          </cell>
          <cell r="AA1169" t="b">
            <v>0</v>
          </cell>
          <cell r="AB1169" t="b">
            <v>0</v>
          </cell>
          <cell r="AC1169" t="b">
            <v>0</v>
          </cell>
        </row>
        <row r="1170">
          <cell r="Y1170" t="b">
            <v>0</v>
          </cell>
          <cell r="Z1170" t="b">
            <v>0</v>
          </cell>
          <cell r="AA1170" t="b">
            <v>0</v>
          </cell>
          <cell r="AB1170" t="b">
            <v>0</v>
          </cell>
          <cell r="AC1170" t="b">
            <v>0</v>
          </cell>
        </row>
        <row r="1171">
          <cell r="Y1171" t="b">
            <v>0</v>
          </cell>
          <cell r="Z1171" t="b">
            <v>0</v>
          </cell>
          <cell r="AA1171" t="b">
            <v>0</v>
          </cell>
          <cell r="AB1171" t="b">
            <v>0</v>
          </cell>
          <cell r="AC1171" t="b">
            <v>0</v>
          </cell>
        </row>
        <row r="1172">
          <cell r="Y1172" t="b">
            <v>0</v>
          </cell>
          <cell r="Z1172" t="b">
            <v>0</v>
          </cell>
          <cell r="AA1172" t="b">
            <v>0</v>
          </cell>
          <cell r="AB1172" t="b">
            <v>0</v>
          </cell>
          <cell r="AC1172" t="b">
            <v>0</v>
          </cell>
        </row>
        <row r="1173">
          <cell r="Y1173" t="b">
            <v>0</v>
          </cell>
          <cell r="Z1173" t="b">
            <v>0</v>
          </cell>
          <cell r="AA1173" t="b">
            <v>0</v>
          </cell>
          <cell r="AB1173" t="b">
            <v>0</v>
          </cell>
          <cell r="AC1173" t="b">
            <v>0</v>
          </cell>
        </row>
        <row r="1174">
          <cell r="Y1174" t="b">
            <v>0</v>
          </cell>
          <cell r="Z1174" t="b">
            <v>0</v>
          </cell>
          <cell r="AA1174" t="b">
            <v>0</v>
          </cell>
          <cell r="AB1174" t="b">
            <v>0</v>
          </cell>
          <cell r="AC1174" t="b">
            <v>0</v>
          </cell>
        </row>
        <row r="1175">
          <cell r="Y1175" t="b">
            <v>0</v>
          </cell>
          <cell r="Z1175" t="b">
            <v>0</v>
          </cell>
          <cell r="AA1175" t="b">
            <v>0</v>
          </cell>
          <cell r="AB1175" t="b">
            <v>0</v>
          </cell>
          <cell r="AC1175" t="b">
            <v>0</v>
          </cell>
        </row>
        <row r="1176">
          <cell r="Y1176" t="b">
            <v>0</v>
          </cell>
          <cell r="Z1176" t="b">
            <v>0</v>
          </cell>
          <cell r="AA1176" t="b">
            <v>0</v>
          </cell>
          <cell r="AB1176" t="b">
            <v>0</v>
          </cell>
          <cell r="AC1176" t="b">
            <v>0</v>
          </cell>
        </row>
        <row r="1177">
          <cell r="Y1177" t="b">
            <v>0</v>
          </cell>
          <cell r="Z1177" t="b">
            <v>0</v>
          </cell>
          <cell r="AA1177" t="b">
            <v>0</v>
          </cell>
          <cell r="AB1177" t="b">
            <v>0</v>
          </cell>
          <cell r="AC1177" t="b">
            <v>0</v>
          </cell>
        </row>
        <row r="1178">
          <cell r="Y1178" t="b">
            <v>0</v>
          </cell>
          <cell r="Z1178" t="b">
            <v>0</v>
          </cell>
          <cell r="AA1178" t="b">
            <v>0</v>
          </cell>
          <cell r="AB1178" t="b">
            <v>0</v>
          </cell>
          <cell r="AC1178" t="b">
            <v>0</v>
          </cell>
        </row>
        <row r="1179">
          <cell r="Y1179" t="b">
            <v>0</v>
          </cell>
          <cell r="Z1179" t="b">
            <v>0</v>
          </cell>
          <cell r="AA1179" t="b">
            <v>0</v>
          </cell>
          <cell r="AB1179" t="b">
            <v>0</v>
          </cell>
          <cell r="AC1179" t="b">
            <v>0</v>
          </cell>
        </row>
        <row r="1180">
          <cell r="Y1180" t="b">
            <v>0</v>
          </cell>
          <cell r="Z1180" t="b">
            <v>0</v>
          </cell>
          <cell r="AA1180" t="b">
            <v>0</v>
          </cell>
          <cell r="AB1180" t="b">
            <v>0</v>
          </cell>
          <cell r="AC1180" t="b">
            <v>0</v>
          </cell>
        </row>
        <row r="1181">
          <cell r="Y1181" t="b">
            <v>0</v>
          </cell>
          <cell r="Z1181" t="b">
            <v>0</v>
          </cell>
          <cell r="AA1181" t="b">
            <v>0</v>
          </cell>
          <cell r="AB1181" t="b">
            <v>0</v>
          </cell>
          <cell r="AC1181" t="b">
            <v>0</v>
          </cell>
        </row>
        <row r="1182">
          <cell r="Y1182" t="b">
            <v>0</v>
          </cell>
          <cell r="Z1182" t="b">
            <v>0</v>
          </cell>
          <cell r="AA1182" t="b">
            <v>0</v>
          </cell>
          <cell r="AB1182" t="b">
            <v>0</v>
          </cell>
          <cell r="AC1182" t="b">
            <v>0</v>
          </cell>
        </row>
        <row r="1183">
          <cell r="Y1183" t="b">
            <v>0</v>
          </cell>
          <cell r="Z1183" t="b">
            <v>0</v>
          </cell>
          <cell r="AA1183" t="b">
            <v>0</v>
          </cell>
          <cell r="AB1183" t="b">
            <v>0</v>
          </cell>
          <cell r="AC1183" t="b">
            <v>0</v>
          </cell>
        </row>
        <row r="1184">
          <cell r="Y1184" t="b">
            <v>0</v>
          </cell>
          <cell r="Z1184" t="b">
            <v>0</v>
          </cell>
          <cell r="AA1184" t="b">
            <v>0</v>
          </cell>
          <cell r="AB1184" t="b">
            <v>0</v>
          </cell>
          <cell r="AC1184" t="b">
            <v>0</v>
          </cell>
        </row>
        <row r="1185">
          <cell r="Y1185" t="b">
            <v>0</v>
          </cell>
          <cell r="Z1185" t="b">
            <v>0</v>
          </cell>
          <cell r="AA1185" t="b">
            <v>0</v>
          </cell>
          <cell r="AB1185" t="b">
            <v>0</v>
          </cell>
          <cell r="AC1185" t="b">
            <v>0</v>
          </cell>
        </row>
        <row r="1186">
          <cell r="Y1186" t="b">
            <v>0</v>
          </cell>
          <cell r="Z1186" t="b">
            <v>0</v>
          </cell>
          <cell r="AA1186" t="b">
            <v>0</v>
          </cell>
          <cell r="AB1186" t="b">
            <v>0</v>
          </cell>
          <cell r="AC1186" t="b">
            <v>0</v>
          </cell>
        </row>
        <row r="1187">
          <cell r="Y1187" t="b">
            <v>0</v>
          </cell>
          <cell r="Z1187" t="b">
            <v>0</v>
          </cell>
          <cell r="AA1187" t="b">
            <v>0</v>
          </cell>
          <cell r="AB1187" t="b">
            <v>0</v>
          </cell>
          <cell r="AC1187" t="b">
            <v>0</v>
          </cell>
        </row>
        <row r="1188">
          <cell r="Y1188" t="b">
            <v>0</v>
          </cell>
          <cell r="Z1188" t="b">
            <v>0</v>
          </cell>
          <cell r="AA1188" t="b">
            <v>0</v>
          </cell>
          <cell r="AB1188" t="b">
            <v>0</v>
          </cell>
          <cell r="AC1188" t="b">
            <v>0</v>
          </cell>
        </row>
        <row r="1189">
          <cell r="Y1189" t="b">
            <v>0</v>
          </cell>
          <cell r="Z1189" t="b">
            <v>0</v>
          </cell>
          <cell r="AA1189" t="b">
            <v>0</v>
          </cell>
          <cell r="AB1189" t="b">
            <v>0</v>
          </cell>
          <cell r="AC1189" t="b">
            <v>0</v>
          </cell>
        </row>
        <row r="1190">
          <cell r="Y1190" t="b">
            <v>0</v>
          </cell>
          <cell r="Z1190" t="b">
            <v>0</v>
          </cell>
          <cell r="AA1190" t="b">
            <v>0</v>
          </cell>
          <cell r="AB1190" t="b">
            <v>0</v>
          </cell>
          <cell r="AC1190" t="b">
            <v>0</v>
          </cell>
        </row>
        <row r="1191">
          <cell r="Y1191" t="b">
            <v>0</v>
          </cell>
          <cell r="Z1191" t="b">
            <v>0</v>
          </cell>
          <cell r="AA1191" t="b">
            <v>0</v>
          </cell>
          <cell r="AB1191" t="b">
            <v>0</v>
          </cell>
          <cell r="AC1191" t="b">
            <v>0</v>
          </cell>
        </row>
        <row r="1192">
          <cell r="Y1192" t="b">
            <v>0</v>
          </cell>
          <cell r="Z1192" t="b">
            <v>0</v>
          </cell>
          <cell r="AA1192" t="b">
            <v>0</v>
          </cell>
          <cell r="AB1192" t="b">
            <v>0</v>
          </cell>
          <cell r="AC1192" t="b">
            <v>0</v>
          </cell>
        </row>
        <row r="1193">
          <cell r="Y1193" t="b">
            <v>0</v>
          </cell>
          <cell r="Z1193" t="b">
            <v>0</v>
          </cell>
          <cell r="AA1193" t="b">
            <v>0</v>
          </cell>
          <cell r="AB1193" t="b">
            <v>0</v>
          </cell>
          <cell r="AC1193" t="b">
            <v>0</v>
          </cell>
        </row>
        <row r="1194">
          <cell r="Y1194" t="b">
            <v>0</v>
          </cell>
          <cell r="Z1194" t="b">
            <v>0</v>
          </cell>
          <cell r="AA1194" t="b">
            <v>0</v>
          </cell>
          <cell r="AB1194" t="b">
            <v>0</v>
          </cell>
          <cell r="AC1194" t="b">
            <v>0</v>
          </cell>
        </row>
        <row r="1195">
          <cell r="Y1195" t="b">
            <v>0</v>
          </cell>
          <cell r="Z1195" t="b">
            <v>0</v>
          </cell>
          <cell r="AA1195" t="b">
            <v>0</v>
          </cell>
          <cell r="AB1195" t="b">
            <v>0</v>
          </cell>
          <cell r="AC1195" t="b">
            <v>0</v>
          </cell>
        </row>
        <row r="1196">
          <cell r="Y1196" t="b">
            <v>0</v>
          </cell>
          <cell r="Z1196" t="b">
            <v>0</v>
          </cell>
          <cell r="AA1196" t="b">
            <v>0</v>
          </cell>
          <cell r="AB1196" t="b">
            <v>0</v>
          </cell>
          <cell r="AC1196" t="b">
            <v>0</v>
          </cell>
        </row>
        <row r="1197">
          <cell r="Y1197" t="b">
            <v>0</v>
          </cell>
          <cell r="Z1197" t="b">
            <v>0</v>
          </cell>
          <cell r="AA1197" t="b">
            <v>0</v>
          </cell>
          <cell r="AB1197" t="b">
            <v>0</v>
          </cell>
          <cell r="AC1197" t="b">
            <v>0</v>
          </cell>
        </row>
        <row r="1198">
          <cell r="Y1198" t="b">
            <v>0</v>
          </cell>
          <cell r="Z1198" t="b">
            <v>0</v>
          </cell>
          <cell r="AA1198" t="b">
            <v>0</v>
          </cell>
          <cell r="AB1198" t="b">
            <v>0</v>
          </cell>
          <cell r="AC1198" t="b">
            <v>0</v>
          </cell>
        </row>
        <row r="1199">
          <cell r="Y1199" t="b">
            <v>0</v>
          </cell>
          <cell r="Z1199" t="b">
            <v>0</v>
          </cell>
          <cell r="AA1199" t="b">
            <v>0</v>
          </cell>
          <cell r="AB1199" t="b">
            <v>0</v>
          </cell>
          <cell r="AC1199" t="b">
            <v>0</v>
          </cell>
        </row>
        <row r="1200">
          <cell r="Y1200" t="b">
            <v>0</v>
          </cell>
          <cell r="Z1200" t="b">
            <v>0</v>
          </cell>
          <cell r="AA1200" t="b">
            <v>0</v>
          </cell>
          <cell r="AB1200" t="b">
            <v>0</v>
          </cell>
          <cell r="AC1200" t="b">
            <v>0</v>
          </cell>
        </row>
        <row r="1201">
          <cell r="Y1201" t="b">
            <v>0</v>
          </cell>
          <cell r="Z1201" t="b">
            <v>0</v>
          </cell>
          <cell r="AA1201" t="b">
            <v>0</v>
          </cell>
          <cell r="AB1201" t="b">
            <v>0</v>
          </cell>
          <cell r="AC1201" t="b">
            <v>0</v>
          </cell>
        </row>
        <row r="1202">
          <cell r="Y1202" t="b">
            <v>0</v>
          </cell>
          <cell r="Z1202" t="b">
            <v>0</v>
          </cell>
          <cell r="AA1202" t="b">
            <v>0</v>
          </cell>
          <cell r="AB1202" t="b">
            <v>0</v>
          </cell>
          <cell r="AC1202" t="b">
            <v>0</v>
          </cell>
        </row>
        <row r="1203">
          <cell r="Y1203" t="b">
            <v>0</v>
          </cell>
          <cell r="Z1203" t="b">
            <v>0</v>
          </cell>
          <cell r="AA1203" t="b">
            <v>0</v>
          </cell>
          <cell r="AB1203" t="b">
            <v>0</v>
          </cell>
          <cell r="AC1203" t="b">
            <v>0</v>
          </cell>
        </row>
        <row r="1204">
          <cell r="Y1204" t="b">
            <v>0</v>
          </cell>
          <cell r="Z1204" t="b">
            <v>0</v>
          </cell>
          <cell r="AA1204" t="b">
            <v>0</v>
          </cell>
          <cell r="AB1204" t="b">
            <v>0</v>
          </cell>
          <cell r="AC1204" t="b">
            <v>0</v>
          </cell>
        </row>
        <row r="1205">
          <cell r="Y1205" t="b">
            <v>0</v>
          </cell>
          <cell r="Z1205" t="b">
            <v>0</v>
          </cell>
          <cell r="AA1205" t="b">
            <v>0</v>
          </cell>
          <cell r="AB1205" t="b">
            <v>0</v>
          </cell>
          <cell r="AC1205" t="b">
            <v>0</v>
          </cell>
        </row>
        <row r="1206">
          <cell r="Y1206" t="b">
            <v>0</v>
          </cell>
          <cell r="Z1206" t="b">
            <v>0</v>
          </cell>
          <cell r="AA1206" t="b">
            <v>0</v>
          </cell>
          <cell r="AB1206" t="b">
            <v>0</v>
          </cell>
          <cell r="AC1206" t="b">
            <v>0</v>
          </cell>
        </row>
        <row r="1207">
          <cell r="Y1207" t="b">
            <v>0</v>
          </cell>
          <cell r="Z1207" t="b">
            <v>0</v>
          </cell>
          <cell r="AA1207" t="b">
            <v>0</v>
          </cell>
          <cell r="AB1207" t="b">
            <v>0</v>
          </cell>
          <cell r="AC1207" t="b">
            <v>0</v>
          </cell>
        </row>
        <row r="1208">
          <cell r="Y1208" t="b">
            <v>0</v>
          </cell>
          <cell r="Z1208" t="b">
            <v>0</v>
          </cell>
          <cell r="AA1208" t="b">
            <v>0</v>
          </cell>
          <cell r="AB1208" t="b">
            <v>0</v>
          </cell>
          <cell r="AC1208" t="b">
            <v>0</v>
          </cell>
        </row>
        <row r="1209">
          <cell r="Y1209" t="b">
            <v>0</v>
          </cell>
          <cell r="Z1209" t="b">
            <v>0</v>
          </cell>
          <cell r="AA1209" t="b">
            <v>0</v>
          </cell>
          <cell r="AB1209" t="b">
            <v>0</v>
          </cell>
          <cell r="AC1209" t="b">
            <v>0</v>
          </cell>
        </row>
        <row r="1210">
          <cell r="Y1210" t="b">
            <v>0</v>
          </cell>
          <cell r="Z1210" t="b">
            <v>0</v>
          </cell>
          <cell r="AA1210" t="b">
            <v>0</v>
          </cell>
          <cell r="AB1210" t="b">
            <v>0</v>
          </cell>
          <cell r="AC1210" t="b">
            <v>0</v>
          </cell>
        </row>
        <row r="1211">
          <cell r="Y1211" t="b">
            <v>0</v>
          </cell>
          <cell r="Z1211" t="b">
            <v>0</v>
          </cell>
          <cell r="AA1211" t="b">
            <v>0</v>
          </cell>
          <cell r="AB1211" t="b">
            <v>0</v>
          </cell>
          <cell r="AC1211" t="b">
            <v>0</v>
          </cell>
        </row>
        <row r="1212">
          <cell r="Y1212" t="b">
            <v>0</v>
          </cell>
          <cell r="Z1212" t="b">
            <v>0</v>
          </cell>
          <cell r="AA1212" t="b">
            <v>0</v>
          </cell>
          <cell r="AB1212" t="b">
            <v>0</v>
          </cell>
          <cell r="AC1212" t="b">
            <v>0</v>
          </cell>
        </row>
        <row r="1213">
          <cell r="Y1213" t="b">
            <v>0</v>
          </cell>
          <cell r="Z1213" t="b">
            <v>0</v>
          </cell>
          <cell r="AA1213" t="b">
            <v>0</v>
          </cell>
          <cell r="AB1213" t="b">
            <v>0</v>
          </cell>
          <cell r="AC1213" t="b">
            <v>0</v>
          </cell>
        </row>
        <row r="1214">
          <cell r="Y1214" t="b">
            <v>0</v>
          </cell>
          <cell r="Z1214" t="b">
            <v>0</v>
          </cell>
          <cell r="AA1214" t="b">
            <v>0</v>
          </cell>
          <cell r="AB1214" t="b">
            <v>0</v>
          </cell>
          <cell r="AC1214" t="b">
            <v>0</v>
          </cell>
        </row>
        <row r="1215">
          <cell r="Y1215" t="b">
            <v>0</v>
          </cell>
          <cell r="Z1215" t="b">
            <v>0</v>
          </cell>
          <cell r="AA1215" t="b">
            <v>0</v>
          </cell>
          <cell r="AB1215" t="b">
            <v>0</v>
          </cell>
          <cell r="AC1215" t="b">
            <v>0</v>
          </cell>
        </row>
        <row r="1216">
          <cell r="Y1216" t="b">
            <v>0</v>
          </cell>
          <cell r="Z1216" t="b">
            <v>0</v>
          </cell>
          <cell r="AA1216" t="b">
            <v>0</v>
          </cell>
          <cell r="AB1216" t="b">
            <v>0</v>
          </cell>
          <cell r="AC1216" t="b">
            <v>0</v>
          </cell>
        </row>
        <row r="1217">
          <cell r="Y1217" t="b">
            <v>0</v>
          </cell>
          <cell r="Z1217" t="b">
            <v>0</v>
          </cell>
          <cell r="AA1217" t="b">
            <v>0</v>
          </cell>
          <cell r="AB1217" t="b">
            <v>0</v>
          </cell>
          <cell r="AC1217" t="b">
            <v>0</v>
          </cell>
        </row>
        <row r="1218">
          <cell r="Y1218" t="b">
            <v>0</v>
          </cell>
          <cell r="Z1218" t="b">
            <v>0</v>
          </cell>
          <cell r="AA1218" t="b">
            <v>0</v>
          </cell>
          <cell r="AB1218" t="b">
            <v>0</v>
          </cell>
          <cell r="AC1218" t="b">
            <v>0</v>
          </cell>
        </row>
        <row r="1219">
          <cell r="Y1219" t="b">
            <v>0</v>
          </cell>
          <cell r="Z1219" t="b">
            <v>0</v>
          </cell>
          <cell r="AA1219" t="b">
            <v>0</v>
          </cell>
          <cell r="AB1219" t="b">
            <v>0</v>
          </cell>
          <cell r="AC1219" t="b">
            <v>0</v>
          </cell>
        </row>
        <row r="1220">
          <cell r="Y1220" t="b">
            <v>0</v>
          </cell>
          <cell r="Z1220" t="b">
            <v>0</v>
          </cell>
          <cell r="AA1220" t="b">
            <v>0</v>
          </cell>
          <cell r="AB1220" t="b">
            <v>0</v>
          </cell>
          <cell r="AC1220" t="b">
            <v>0</v>
          </cell>
        </row>
        <row r="1221">
          <cell r="Y1221" t="b">
            <v>0</v>
          </cell>
          <cell r="Z1221" t="b">
            <v>0</v>
          </cell>
          <cell r="AA1221" t="b">
            <v>0</v>
          </cell>
          <cell r="AB1221" t="b">
            <v>0</v>
          </cell>
          <cell r="AC1221" t="b">
            <v>0</v>
          </cell>
        </row>
        <row r="1222">
          <cell r="Y1222" t="b">
            <v>0</v>
          </cell>
          <cell r="Z1222" t="b">
            <v>0</v>
          </cell>
          <cell r="AA1222" t="b">
            <v>0</v>
          </cell>
          <cell r="AB1222" t="b">
            <v>0</v>
          </cell>
          <cell r="AC1222" t="b">
            <v>0</v>
          </cell>
        </row>
        <row r="1223">
          <cell r="Y1223" t="b">
            <v>0</v>
          </cell>
          <cell r="Z1223" t="b">
            <v>0</v>
          </cell>
          <cell r="AA1223" t="b">
            <v>0</v>
          </cell>
          <cell r="AB1223" t="b">
            <v>0</v>
          </cell>
          <cell r="AC1223" t="b">
            <v>0</v>
          </cell>
        </row>
        <row r="1224">
          <cell r="Y1224" t="b">
            <v>0</v>
          </cell>
          <cell r="Z1224" t="b">
            <v>0</v>
          </cell>
          <cell r="AA1224" t="b">
            <v>0</v>
          </cell>
          <cell r="AB1224" t="b">
            <v>0</v>
          </cell>
          <cell r="AC1224" t="b">
            <v>0</v>
          </cell>
        </row>
        <row r="1225">
          <cell r="Y1225" t="b">
            <v>0</v>
          </cell>
          <cell r="Z1225" t="b">
            <v>0</v>
          </cell>
          <cell r="AA1225" t="b">
            <v>0</v>
          </cell>
          <cell r="AB1225" t="b">
            <v>0</v>
          </cell>
          <cell r="AC1225" t="b">
            <v>0</v>
          </cell>
        </row>
        <row r="1226">
          <cell r="Y1226" t="b">
            <v>0</v>
          </cell>
          <cell r="Z1226" t="b">
            <v>0</v>
          </cell>
          <cell r="AA1226" t="b">
            <v>0</v>
          </cell>
          <cell r="AB1226" t="b">
            <v>0</v>
          </cell>
          <cell r="AC1226" t="b">
            <v>0</v>
          </cell>
        </row>
        <row r="1227">
          <cell r="Y1227" t="b">
            <v>0</v>
          </cell>
          <cell r="Z1227" t="b">
            <v>0</v>
          </cell>
          <cell r="AA1227" t="b">
            <v>0</v>
          </cell>
          <cell r="AB1227" t="b">
            <v>0</v>
          </cell>
          <cell r="AC1227" t="b">
            <v>0</v>
          </cell>
        </row>
        <row r="1228">
          <cell r="Y1228" t="b">
            <v>0</v>
          </cell>
          <cell r="Z1228" t="b">
            <v>0</v>
          </cell>
          <cell r="AA1228" t="b">
            <v>0</v>
          </cell>
          <cell r="AB1228" t="b">
            <v>0</v>
          </cell>
          <cell r="AC1228" t="b">
            <v>0</v>
          </cell>
        </row>
        <row r="1229">
          <cell r="Y1229" t="b">
            <v>0</v>
          </cell>
          <cell r="Z1229" t="b">
            <v>0</v>
          </cell>
          <cell r="AA1229" t="b">
            <v>0</v>
          </cell>
          <cell r="AB1229" t="b">
            <v>0</v>
          </cell>
          <cell r="AC1229" t="b">
            <v>0</v>
          </cell>
        </row>
        <row r="1230">
          <cell r="Y1230" t="b">
            <v>0</v>
          </cell>
          <cell r="Z1230" t="b">
            <v>0</v>
          </cell>
          <cell r="AA1230" t="b">
            <v>0</v>
          </cell>
          <cell r="AB1230" t="b">
            <v>0</v>
          </cell>
          <cell r="AC1230" t="b">
            <v>0</v>
          </cell>
        </row>
        <row r="1231">
          <cell r="Y1231" t="b">
            <v>0</v>
          </cell>
          <cell r="Z1231" t="b">
            <v>0</v>
          </cell>
          <cell r="AA1231" t="b">
            <v>0</v>
          </cell>
          <cell r="AB1231" t="b">
            <v>0</v>
          </cell>
          <cell r="AC1231" t="b">
            <v>0</v>
          </cell>
        </row>
      </sheetData>
      <sheetData sheetId="21">
        <row r="1">
          <cell r="Y1" t="str">
            <v>SmartCharts</v>
          </cell>
        </row>
      </sheetData>
      <sheetData sheetId="22" refreshError="1">
        <row r="1">
          <cell r="Y1" t="str">
            <v>SmartCharts</v>
          </cell>
          <cell r="BH1" t="str">
            <v>.</v>
          </cell>
        </row>
        <row r="2">
          <cell r="BH2" t="str">
            <v>.</v>
          </cell>
        </row>
        <row r="3">
          <cell r="BH3" t="str">
            <v>.</v>
          </cell>
        </row>
        <row r="6">
          <cell r="C6" t="str">
            <v>Input starting data point here:</v>
          </cell>
        </row>
        <row r="7">
          <cell r="C7" t="str">
            <v>FY08</v>
          </cell>
          <cell r="D7">
            <v>0.32657756438371011</v>
          </cell>
        </row>
        <row r="8">
          <cell r="M8" t="str">
            <v>inv series</v>
          </cell>
          <cell r="P8" t="str">
            <v>clean labels</v>
          </cell>
        </row>
        <row r="9">
          <cell r="M9" t="str">
            <v>for labels</v>
          </cell>
        </row>
        <row r="10">
          <cell r="C10" t="str">
            <v>Input increments here:</v>
          </cell>
          <cell r="G10">
            <v>4</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0.32657756438371011</v>
          </cell>
          <cell r="M12">
            <v>0</v>
          </cell>
          <cell r="N12">
            <v>0</v>
          </cell>
          <cell r="O12">
            <v>0</v>
          </cell>
          <cell r="P12" t="str">
            <v/>
          </cell>
          <cell r="Q12" t="str">
            <v/>
          </cell>
          <cell r="R12" t="str">
            <v/>
          </cell>
          <cell r="S12">
            <v>0.32657756438371011</v>
          </cell>
          <cell r="T12" t="str">
            <v>FY08</v>
          </cell>
        </row>
        <row r="13">
          <cell r="C13" t="str">
            <v>Favorable Mix Shift</v>
          </cell>
          <cell r="D13">
            <v>5.9671736839549405E-3</v>
          </cell>
          <cell r="G13">
            <v>1</v>
          </cell>
          <cell r="H13">
            <v>0.32657756438371011</v>
          </cell>
          <cell r="I13" t="str">
            <v/>
          </cell>
          <cell r="J13">
            <v>0</v>
          </cell>
          <cell r="K13">
            <v>5.9671736839549405E-3</v>
          </cell>
          <cell r="M13">
            <v>0</v>
          </cell>
          <cell r="N13">
            <v>0</v>
          </cell>
          <cell r="O13">
            <v>0</v>
          </cell>
          <cell r="P13" t="str">
            <v/>
          </cell>
          <cell r="Q13" t="str">
            <v/>
          </cell>
          <cell r="R13">
            <v>5.9671736839549405E-3</v>
          </cell>
          <cell r="S13" t="str">
            <v/>
          </cell>
          <cell r="T13" t="str">
            <v/>
          </cell>
          <cell r="U13" t="str">
            <v>Favorable Mix Shift</v>
          </cell>
        </row>
        <row r="14">
          <cell r="C14" t="str">
            <v>Jonesboro</v>
          </cell>
          <cell r="D14">
            <v>1.2999999999999999E-2</v>
          </cell>
          <cell r="G14">
            <v>2</v>
          </cell>
          <cell r="H14">
            <v>0.33254473806766505</v>
          </cell>
          <cell r="I14" t="str">
            <v/>
          </cell>
          <cell r="J14">
            <v>0</v>
          </cell>
          <cell r="K14">
            <v>1.2999999999999999E-2</v>
          </cell>
          <cell r="M14">
            <v>0</v>
          </cell>
          <cell r="N14">
            <v>0</v>
          </cell>
          <cell r="O14">
            <v>0</v>
          </cell>
          <cell r="P14" t="str">
            <v/>
          </cell>
          <cell r="Q14" t="str">
            <v/>
          </cell>
          <cell r="R14">
            <v>1.2999999999999999E-2</v>
          </cell>
          <cell r="S14" t="str">
            <v/>
          </cell>
          <cell r="T14" t="str">
            <v/>
          </cell>
          <cell r="U14" t="str">
            <v>Jonesboro</v>
          </cell>
        </row>
        <row r="15">
          <cell r="C15" t="str">
            <v>Cost Efficiencies</v>
          </cell>
          <cell r="D15">
            <v>5.0000000000000001E-3</v>
          </cell>
          <cell r="G15">
            <v>3</v>
          </cell>
          <cell r="H15">
            <v>0.34554473806766506</v>
          </cell>
          <cell r="I15" t="str">
            <v/>
          </cell>
          <cell r="J15">
            <v>0</v>
          </cell>
          <cell r="K15">
            <v>5.0000000000000001E-3</v>
          </cell>
          <cell r="M15">
            <v>0</v>
          </cell>
          <cell r="N15">
            <v>0</v>
          </cell>
          <cell r="O15">
            <v>0</v>
          </cell>
          <cell r="P15" t="str">
            <v/>
          </cell>
          <cell r="Q15" t="str">
            <v/>
          </cell>
          <cell r="R15">
            <v>5.0000000000000001E-3</v>
          </cell>
          <cell r="S15" t="str">
            <v/>
          </cell>
          <cell r="T15" t="str">
            <v/>
          </cell>
          <cell r="U15" t="str">
            <v>Cost Efficiencies</v>
          </cell>
        </row>
        <row r="16">
          <cell r="C16" t="str">
            <v>Other*</v>
          </cell>
          <cell r="D16">
            <v>-6.0000000000000053E-3</v>
          </cell>
          <cell r="G16">
            <v>4</v>
          </cell>
          <cell r="H16">
            <v>0.34454473806766506</v>
          </cell>
          <cell r="I16" t="str">
            <v/>
          </cell>
          <cell r="J16">
            <v>6.0000000000000053E-3</v>
          </cell>
          <cell r="K16">
            <v>0</v>
          </cell>
          <cell r="M16">
            <v>0</v>
          </cell>
          <cell r="N16">
            <v>0</v>
          </cell>
          <cell r="O16">
            <v>0</v>
          </cell>
          <cell r="P16" t="str">
            <v/>
          </cell>
          <cell r="Q16">
            <v>-6.0000000000000053E-3</v>
          </cell>
          <cell r="R16" t="str">
            <v/>
          </cell>
          <cell r="S16" t="str">
            <v/>
          </cell>
          <cell r="T16" t="str">
            <v/>
          </cell>
          <cell r="U16" t="str">
            <v>Other*</v>
          </cell>
        </row>
        <row r="17">
          <cell r="G17">
            <v>5</v>
          </cell>
          <cell r="H17" t="str">
            <v/>
          </cell>
          <cell r="I17">
            <v>0.34454473806766506</v>
          </cell>
          <cell r="J17">
            <v>0</v>
          </cell>
          <cell r="K17">
            <v>0</v>
          </cell>
          <cell r="M17">
            <v>0</v>
          </cell>
          <cell r="N17">
            <v>0</v>
          </cell>
          <cell r="O17">
            <v>0</v>
          </cell>
          <cell r="P17">
            <v>0.34454473806766506</v>
          </cell>
          <cell r="Q17" t="str">
            <v/>
          </cell>
          <cell r="R17" t="str">
            <v/>
          </cell>
          <cell r="S17" t="str">
            <v/>
          </cell>
          <cell r="T17" t="str">
            <v>FY11E</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D19">
            <v>0.34454473806766506</v>
          </cell>
          <cell r="G19">
            <v>7</v>
          </cell>
          <cell r="H19" t="str">
            <v/>
          </cell>
          <cell r="I19" t="str">
            <v/>
          </cell>
          <cell r="J19">
            <v>0</v>
          </cell>
          <cell r="K19">
            <v>0.34454473806766506</v>
          </cell>
          <cell r="M19">
            <v>0</v>
          </cell>
          <cell r="N19">
            <v>0</v>
          </cell>
          <cell r="O19">
            <v>0</v>
          </cell>
          <cell r="P19" t="str">
            <v/>
          </cell>
          <cell r="Q19" t="str">
            <v/>
          </cell>
          <cell r="R19">
            <v>0.34454473806766506</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0.02</v>
          </cell>
        </row>
        <row r="27">
          <cell r="C27" t="str">
            <v>Input label for end point here:</v>
          </cell>
        </row>
        <row r="28">
          <cell r="C28" t="str">
            <v>FY11E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23" refreshError="1">
        <row r="2">
          <cell r="B2" t="str">
            <v>Global Hair Care Top 20 Markets (in Billions US $)</v>
          </cell>
          <cell r="K2" t="str">
            <v>CAGR</v>
          </cell>
          <cell r="O2" t="str">
            <v>$ in billions</v>
          </cell>
          <cell r="Q2">
            <v>2009</v>
          </cell>
          <cell r="S2" t="str">
            <v>Historical CAGRs</v>
          </cell>
        </row>
        <row r="3">
          <cell r="B3" t="str">
            <v>Rank</v>
          </cell>
          <cell r="C3" t="str">
            <v>Country</v>
          </cell>
          <cell r="D3">
            <v>2004</v>
          </cell>
          <cell r="E3">
            <v>2005</v>
          </cell>
          <cell r="F3">
            <v>2006</v>
          </cell>
          <cell r="G3">
            <v>2007</v>
          </cell>
          <cell r="H3">
            <v>2008</v>
          </cell>
          <cell r="I3">
            <v>2009</v>
          </cell>
          <cell r="K3" t="str">
            <v>1 Year</v>
          </cell>
          <cell r="L3" t="str">
            <v>3 Year</v>
          </cell>
          <cell r="M3" t="str">
            <v>5 Year</v>
          </cell>
          <cell r="O3" t="str">
            <v>Rank</v>
          </cell>
          <cell r="P3" t="str">
            <v>Country</v>
          </cell>
          <cell r="Q3" t="str">
            <v>Sales</v>
          </cell>
          <cell r="S3" t="str">
            <v>1 Year</v>
          </cell>
          <cell r="T3" t="str">
            <v>3 Year</v>
          </cell>
          <cell r="U3" t="str">
            <v>5 Year</v>
          </cell>
          <cell r="W3" t="str">
            <v>MS Select Mkts</v>
          </cell>
        </row>
        <row r="4">
          <cell r="B4">
            <v>1</v>
          </cell>
          <cell r="C4" t="str">
            <v>USA</v>
          </cell>
          <cell r="D4">
            <v>9.9697999999999993</v>
          </cell>
          <cell r="E4">
            <v>10.1989</v>
          </cell>
          <cell r="F4">
            <v>10.5235</v>
          </cell>
          <cell r="G4">
            <v>10.637799999999999</v>
          </cell>
          <cell r="H4">
            <v>10.4046</v>
          </cell>
          <cell r="I4">
            <v>10.0276</v>
          </cell>
          <cell r="K4">
            <v>-3.6233973434826927E-2</v>
          </cell>
          <cell r="L4">
            <v>-1.5961103226494022E-2</v>
          </cell>
          <cell r="M4">
            <v>1.1568221222775232E-3</v>
          </cell>
          <cell r="O4">
            <v>1</v>
          </cell>
          <cell r="P4" t="str">
            <v>USA</v>
          </cell>
          <cell r="Q4">
            <v>10.0276</v>
          </cell>
          <cell r="S4">
            <v>-3.6233973434826927E-2</v>
          </cell>
          <cell r="T4">
            <v>-1.5961103226494022E-2</v>
          </cell>
          <cell r="U4">
            <v>1.1568221222775232E-3</v>
          </cell>
        </row>
        <row r="5">
          <cell r="B5">
            <v>2</v>
          </cell>
          <cell r="C5" t="str">
            <v>Japan</v>
          </cell>
          <cell r="D5">
            <v>6.4606000000000003</v>
          </cell>
          <cell r="E5">
            <v>6.5324</v>
          </cell>
          <cell r="F5">
            <v>6.82</v>
          </cell>
          <cell r="G5">
            <v>6.8468</v>
          </cell>
          <cell r="H5">
            <v>6.7961</v>
          </cell>
          <cell r="I5">
            <v>6.6686000000000005</v>
          </cell>
          <cell r="K5">
            <v>-1.8760759847559538E-2</v>
          </cell>
          <cell r="L5">
            <v>-7.45524708300771E-3</v>
          </cell>
          <cell r="M5">
            <v>6.3576747826759039E-3</v>
          </cell>
          <cell r="N5" t="str">
            <v>a</v>
          </cell>
          <cell r="O5">
            <v>2</v>
          </cell>
          <cell r="P5" t="str">
            <v>Japan</v>
          </cell>
          <cell r="Q5">
            <v>6.6686000000000005</v>
          </cell>
          <cell r="S5">
            <v>-1.8760759847559538E-2</v>
          </cell>
          <cell r="T5">
            <v>-7.45524708300771E-3</v>
          </cell>
          <cell r="U5">
            <v>6.3576747826759039E-3</v>
          </cell>
          <cell r="W5" t="str">
            <v>v</v>
          </cell>
        </row>
        <row r="6">
          <cell r="B6">
            <v>3</v>
          </cell>
          <cell r="C6" t="str">
            <v>Brazil</v>
          </cell>
          <cell r="D6">
            <v>3.9683999999999999</v>
          </cell>
          <cell r="E6">
            <v>4.4691000000000001</v>
          </cell>
          <cell r="F6">
            <v>5.0667999999999997</v>
          </cell>
          <cell r="G6">
            <v>5.6471999999999998</v>
          </cell>
          <cell r="H6">
            <v>5.6677</v>
          </cell>
          <cell r="I6">
            <v>6.1269999999999998</v>
          </cell>
          <cell r="K6">
            <v>8.1038163628985194E-2</v>
          </cell>
          <cell r="L6">
            <v>6.538040840241699E-2</v>
          </cell>
          <cell r="M6">
            <v>9.0753180160867641E-2</v>
          </cell>
          <cell r="N6" t="str">
            <v>b</v>
          </cell>
          <cell r="O6">
            <v>3</v>
          </cell>
          <cell r="P6" t="str">
            <v>Brazil</v>
          </cell>
          <cell r="Q6">
            <v>6.1269999999999998</v>
          </cell>
          <cell r="S6">
            <v>8.1038163628985194E-2</v>
          </cell>
          <cell r="T6">
            <v>6.538040840241699E-2</v>
          </cell>
          <cell r="U6">
            <v>9.0753180160867641E-2</v>
          </cell>
        </row>
        <row r="7">
          <cell r="B7">
            <v>4</v>
          </cell>
          <cell r="C7" t="str">
            <v>China</v>
          </cell>
          <cell r="D7">
            <v>2.4950000000000001</v>
          </cell>
          <cell r="E7">
            <v>2.6284999999999998</v>
          </cell>
          <cell r="F7">
            <v>2.8672</v>
          </cell>
          <cell r="G7">
            <v>3.1751999999999998</v>
          </cell>
          <cell r="H7">
            <v>3.5034000000000001</v>
          </cell>
          <cell r="I7">
            <v>3.8330000000000002</v>
          </cell>
          <cell r="K7">
            <v>9.408003653593644E-2</v>
          </cell>
          <cell r="L7">
            <v>0.10160765148424145</v>
          </cell>
          <cell r="M7">
            <v>8.9666636553754175E-2</v>
          </cell>
          <cell r="N7" t="str">
            <v>b</v>
          </cell>
          <cell r="O7">
            <v>4</v>
          </cell>
          <cell r="P7" t="str">
            <v>China</v>
          </cell>
          <cell r="Q7">
            <v>3.8330000000000002</v>
          </cell>
          <cell r="S7">
            <v>9.408003653593644E-2</v>
          </cell>
          <cell r="T7">
            <v>0.10160765148424145</v>
          </cell>
          <cell r="U7">
            <v>8.9666636553754175E-2</v>
          </cell>
        </row>
        <row r="8">
          <cell r="B8">
            <v>5</v>
          </cell>
          <cell r="C8" t="str">
            <v>Germany</v>
          </cell>
          <cell r="D8">
            <v>2.7979000000000003</v>
          </cell>
          <cell r="E8">
            <v>2.7505000000000002</v>
          </cell>
          <cell r="F8">
            <v>2.7973000000000003</v>
          </cell>
          <cell r="G8">
            <v>2.8629000000000002</v>
          </cell>
          <cell r="H8">
            <v>2.8475999999999999</v>
          </cell>
          <cell r="I8">
            <v>2.8999000000000001</v>
          </cell>
          <cell r="K8">
            <v>1.8366343587582712E-2</v>
          </cell>
          <cell r="L8">
            <v>1.2079571560354774E-2</v>
          </cell>
          <cell r="M8">
            <v>7.1871278867323696E-3</v>
          </cell>
          <cell r="N8" t="str">
            <v>a</v>
          </cell>
          <cell r="O8">
            <v>5</v>
          </cell>
          <cell r="P8" t="str">
            <v>Germany</v>
          </cell>
          <cell r="Q8">
            <v>2.8999000000000001</v>
          </cell>
          <cell r="S8">
            <v>1.8366343587582712E-2</v>
          </cell>
          <cell r="T8">
            <v>1.2079571560354774E-2</v>
          </cell>
          <cell r="U8">
            <v>7.1871278867323696E-3</v>
          </cell>
          <cell r="W8" t="str">
            <v>v</v>
          </cell>
        </row>
        <row r="9">
          <cell r="B9">
            <v>6</v>
          </cell>
          <cell r="C9" t="str">
            <v>France</v>
          </cell>
          <cell r="D9">
            <v>2.6295999999999999</v>
          </cell>
          <cell r="E9">
            <v>2.5495999999999999</v>
          </cell>
          <cell r="F9">
            <v>2.5018000000000002</v>
          </cell>
          <cell r="G9">
            <v>2.4876999999999998</v>
          </cell>
          <cell r="H9">
            <v>2.4494000000000002</v>
          </cell>
          <cell r="I9">
            <v>2.3778000000000001</v>
          </cell>
          <cell r="K9">
            <v>-2.9231648566996005E-2</v>
          </cell>
          <cell r="L9">
            <v>-1.6802169646434217E-2</v>
          </cell>
          <cell r="M9">
            <v>-1.9929930697408449E-2</v>
          </cell>
          <cell r="N9" t="str">
            <v>a</v>
          </cell>
          <cell r="O9">
            <v>6</v>
          </cell>
          <cell r="P9" t="str">
            <v>France</v>
          </cell>
          <cell r="Q9">
            <v>2.3778000000000001</v>
          </cell>
          <cell r="S9">
            <v>-2.9231648566996005E-2</v>
          </cell>
          <cell r="T9">
            <v>-1.6802169646434217E-2</v>
          </cell>
          <cell r="U9">
            <v>-1.9929930697408449E-2</v>
          </cell>
          <cell r="W9" t="str">
            <v>v</v>
          </cell>
        </row>
        <row r="10">
          <cell r="B10">
            <v>7</v>
          </cell>
          <cell r="C10" t="str">
            <v>United Kingdom</v>
          </cell>
          <cell r="D10">
            <v>1.9957</v>
          </cell>
          <cell r="E10">
            <v>2.0110999999999999</v>
          </cell>
          <cell r="F10">
            <v>2.0251999999999999</v>
          </cell>
          <cell r="G10">
            <v>2.0316999999999998</v>
          </cell>
          <cell r="H10">
            <v>2.0455000000000001</v>
          </cell>
          <cell r="I10">
            <v>2.0655999999999999</v>
          </cell>
          <cell r="K10">
            <v>9.8264483011487602E-3</v>
          </cell>
          <cell r="L10">
            <v>6.6058161235038604E-3</v>
          </cell>
          <cell r="M10">
            <v>6.9089323343565212E-3</v>
          </cell>
          <cell r="N10" t="str">
            <v>a</v>
          </cell>
          <cell r="O10">
            <v>7</v>
          </cell>
          <cell r="P10" t="str">
            <v>UK</v>
          </cell>
          <cell r="Q10">
            <v>2.0655999999999999</v>
          </cell>
          <cell r="S10">
            <v>9.8264483011487602E-3</v>
          </cell>
          <cell r="T10">
            <v>6.6058161235038604E-3</v>
          </cell>
          <cell r="U10">
            <v>6.9089323343565212E-3</v>
          </cell>
          <cell r="W10" t="str">
            <v>v</v>
          </cell>
        </row>
        <row r="11">
          <cell r="B11">
            <v>8</v>
          </cell>
          <cell r="C11" t="str">
            <v>Italy</v>
          </cell>
          <cell r="D11">
            <v>1.8069000000000002</v>
          </cell>
          <cell r="E11">
            <v>1.79</v>
          </cell>
          <cell r="F11">
            <v>1.762</v>
          </cell>
          <cell r="G11">
            <v>1.7601</v>
          </cell>
          <cell r="H11">
            <v>1.7726999999999999</v>
          </cell>
          <cell r="I11">
            <v>1.8135999999999999</v>
          </cell>
          <cell r="K11">
            <v>2.3072149827946031E-2</v>
          </cell>
          <cell r="L11">
            <v>9.6678656688329312E-3</v>
          </cell>
          <cell r="M11">
            <v>7.4050413301640639E-4</v>
          </cell>
          <cell r="N11" t="str">
            <v>b</v>
          </cell>
          <cell r="O11">
            <v>8</v>
          </cell>
          <cell r="P11" t="str">
            <v>Italy</v>
          </cell>
          <cell r="Q11">
            <v>1.8135999999999999</v>
          </cell>
          <cell r="S11">
            <v>2.3072149827946031E-2</v>
          </cell>
          <cell r="T11">
            <v>9.6678656688329312E-3</v>
          </cell>
          <cell r="U11">
            <v>7.4050413301640639E-4</v>
          </cell>
        </row>
        <row r="12">
          <cell r="B12">
            <v>9</v>
          </cell>
          <cell r="C12" t="str">
            <v>Russia</v>
          </cell>
          <cell r="D12">
            <v>0.99379999999999991</v>
          </cell>
          <cell r="E12">
            <v>1.1582999999999999</v>
          </cell>
          <cell r="F12">
            <v>1.3800999999999999</v>
          </cell>
          <cell r="G12">
            <v>1.512</v>
          </cell>
          <cell r="H12">
            <v>1.6625999999999999</v>
          </cell>
          <cell r="I12">
            <v>1.7450999999999999</v>
          </cell>
          <cell r="K12">
            <v>4.9621075424034711E-2</v>
          </cell>
          <cell r="L12">
            <v>8.1359054066524994E-2</v>
          </cell>
          <cell r="M12">
            <v>0.11919114460475111</v>
          </cell>
          <cell r="N12" t="str">
            <v>b</v>
          </cell>
          <cell r="O12">
            <v>9</v>
          </cell>
          <cell r="P12" t="str">
            <v>Russia</v>
          </cell>
          <cell r="Q12">
            <v>1.7450999999999999</v>
          </cell>
          <cell r="S12">
            <v>4.9621075424034711E-2</v>
          </cell>
          <cell r="T12">
            <v>8.1359054066524994E-2</v>
          </cell>
          <cell r="U12">
            <v>0.11919114460475111</v>
          </cell>
        </row>
        <row r="13">
          <cell r="B13">
            <v>10</v>
          </cell>
          <cell r="C13" t="str">
            <v>Mexico</v>
          </cell>
          <cell r="D13">
            <v>1.0582</v>
          </cell>
          <cell r="E13">
            <v>1.1434000000000002</v>
          </cell>
          <cell r="F13">
            <v>1.2334000000000001</v>
          </cell>
          <cell r="G13">
            <v>1.3588</v>
          </cell>
          <cell r="H13">
            <v>1.5664</v>
          </cell>
          <cell r="I13">
            <v>1.6696</v>
          </cell>
          <cell r="K13">
            <v>6.588355464759954E-2</v>
          </cell>
          <cell r="L13">
            <v>0.10620639292167944</v>
          </cell>
          <cell r="M13">
            <v>9.5491307247693724E-2</v>
          </cell>
          <cell r="N13" t="str">
            <v>a</v>
          </cell>
          <cell r="O13">
            <v>10</v>
          </cell>
          <cell r="P13" t="str">
            <v>Mexico</v>
          </cell>
          <cell r="Q13">
            <v>1.6696</v>
          </cell>
          <cell r="S13">
            <v>6.588355464759954E-2</v>
          </cell>
          <cell r="T13">
            <v>0.10620639292167944</v>
          </cell>
          <cell r="U13">
            <v>9.5491307247693724E-2</v>
          </cell>
          <cell r="W13" t="str">
            <v>v</v>
          </cell>
        </row>
        <row r="14">
          <cell r="B14">
            <v>11</v>
          </cell>
          <cell r="C14" t="str">
            <v>Spain</v>
          </cell>
          <cell r="D14">
            <v>1.2995999999999999</v>
          </cell>
          <cell r="E14">
            <v>1.4202000000000001</v>
          </cell>
          <cell r="F14">
            <v>1.5247999999999999</v>
          </cell>
          <cell r="G14">
            <v>1.5994000000000002</v>
          </cell>
          <cell r="H14">
            <v>1.6194999999999999</v>
          </cell>
          <cell r="I14">
            <v>1.6135999999999999</v>
          </cell>
          <cell r="K14">
            <v>-3.6430997221365002E-3</v>
          </cell>
          <cell r="L14">
            <v>1.9047279646024817E-2</v>
          </cell>
          <cell r="M14">
            <v>4.4232573882959647E-2</v>
          </cell>
          <cell r="N14" t="str">
            <v>a</v>
          </cell>
          <cell r="O14">
            <v>11</v>
          </cell>
          <cell r="P14" t="str">
            <v>Spain</v>
          </cell>
          <cell r="Q14">
            <v>1.6135999999999999</v>
          </cell>
          <cell r="S14">
            <v>-3.6430997221365002E-3</v>
          </cell>
          <cell r="T14">
            <v>1.9047279646024817E-2</v>
          </cell>
          <cell r="U14">
            <v>4.4232573882959647E-2</v>
          </cell>
          <cell r="W14" t="str">
            <v>v</v>
          </cell>
        </row>
        <row r="15">
          <cell r="B15">
            <v>12</v>
          </cell>
          <cell r="C15" t="str">
            <v>India</v>
          </cell>
          <cell r="D15">
            <v>0.8377</v>
          </cell>
          <cell r="E15">
            <v>0.9242999999999999</v>
          </cell>
          <cell r="F15">
            <v>1.0315000000000001</v>
          </cell>
          <cell r="G15">
            <v>1.1575</v>
          </cell>
          <cell r="H15">
            <v>1.3232999999999999</v>
          </cell>
          <cell r="I15">
            <v>1.5241</v>
          </cell>
          <cell r="K15">
            <v>0.15174185747751845</v>
          </cell>
          <cell r="L15">
            <v>0.13897644761628869</v>
          </cell>
          <cell r="M15">
            <v>0.12715849764789677</v>
          </cell>
          <cell r="O15">
            <v>12</v>
          </cell>
          <cell r="P15" t="str">
            <v>India</v>
          </cell>
          <cell r="Q15">
            <v>1.5241</v>
          </cell>
          <cell r="S15">
            <v>0.15174185747751845</v>
          </cell>
          <cell r="T15">
            <v>0.13897644761628869</v>
          </cell>
          <cell r="U15">
            <v>0.12715849764789677</v>
          </cell>
        </row>
        <row r="16">
          <cell r="B16">
            <v>13</v>
          </cell>
          <cell r="C16" t="str">
            <v>Canada</v>
          </cell>
          <cell r="D16">
            <v>1.1950000000000001</v>
          </cell>
          <cell r="E16">
            <v>1.2384000000000002</v>
          </cell>
          <cell r="F16">
            <v>1.2747999999999999</v>
          </cell>
          <cell r="G16">
            <v>1.3023</v>
          </cell>
          <cell r="H16">
            <v>1.3128</v>
          </cell>
          <cell r="I16">
            <v>1.3105</v>
          </cell>
          <cell r="K16">
            <v>-1.7519804996952715E-3</v>
          </cell>
          <cell r="L16">
            <v>9.2489900667520608E-3</v>
          </cell>
          <cell r="M16">
            <v>1.8623811287038938E-2</v>
          </cell>
          <cell r="N16" t="str">
            <v>a</v>
          </cell>
          <cell r="O16">
            <v>13</v>
          </cell>
          <cell r="P16" t="str">
            <v>Canada</v>
          </cell>
          <cell r="Q16">
            <v>1.3105</v>
          </cell>
          <cell r="S16">
            <v>-1.7519804996952715E-3</v>
          </cell>
          <cell r="T16">
            <v>9.2489900667520608E-3</v>
          </cell>
          <cell r="U16">
            <v>1.8623811287038938E-2</v>
          </cell>
          <cell r="W16" t="str">
            <v>v</v>
          </cell>
        </row>
        <row r="17">
          <cell r="B17">
            <v>14</v>
          </cell>
          <cell r="C17" t="str">
            <v>Venezuela</v>
          </cell>
          <cell r="D17">
            <v>0.19140000000000001</v>
          </cell>
          <cell r="E17">
            <v>0.28460000000000002</v>
          </cell>
          <cell r="F17">
            <v>0.38039999999999996</v>
          </cell>
          <cell r="G17">
            <v>0.48219999999999996</v>
          </cell>
          <cell r="H17">
            <v>0.60960000000000003</v>
          </cell>
          <cell r="I17">
            <v>0.90110000000000001</v>
          </cell>
          <cell r="K17">
            <v>0.47818241469816258</v>
          </cell>
          <cell r="L17">
            <v>0.333043005486509</v>
          </cell>
          <cell r="M17">
            <v>0.36322082297293745</v>
          </cell>
          <cell r="N17" t="str">
            <v>b</v>
          </cell>
          <cell r="O17">
            <v>14</v>
          </cell>
          <cell r="P17" t="str">
            <v>Venezuela</v>
          </cell>
          <cell r="Q17">
            <v>0.90110000000000001</v>
          </cell>
          <cell r="S17">
            <v>0.47818241469816258</v>
          </cell>
          <cell r="T17">
            <v>0.333043005486509</v>
          </cell>
          <cell r="U17">
            <v>0.36322082297293745</v>
          </cell>
        </row>
        <row r="18">
          <cell r="B18">
            <v>15</v>
          </cell>
          <cell r="C18" t="str">
            <v>Argentina</v>
          </cell>
          <cell r="D18">
            <v>0.28420000000000001</v>
          </cell>
          <cell r="E18">
            <v>0.34549999999999997</v>
          </cell>
          <cell r="F18">
            <v>0.40179999999999999</v>
          </cell>
          <cell r="G18">
            <v>0.45750000000000002</v>
          </cell>
          <cell r="H18">
            <v>0.59220000000000006</v>
          </cell>
          <cell r="I18">
            <v>0.71729999999999994</v>
          </cell>
          <cell r="K18">
            <v>0.21124620060790256</v>
          </cell>
          <cell r="L18">
            <v>0.21310101510930002</v>
          </cell>
          <cell r="M18">
            <v>0.20341480875817708</v>
          </cell>
          <cell r="O18">
            <v>15</v>
          </cell>
          <cell r="P18" t="str">
            <v>Argentina</v>
          </cell>
          <cell r="Q18">
            <v>0.71729999999999994</v>
          </cell>
          <cell r="S18">
            <v>0.21124620060790256</v>
          </cell>
          <cell r="T18">
            <v>0.21310101510930002</v>
          </cell>
          <cell r="U18">
            <v>0.20341480875817708</v>
          </cell>
        </row>
        <row r="19">
          <cell r="B19">
            <v>16</v>
          </cell>
          <cell r="C19" t="str">
            <v>Netherlands</v>
          </cell>
          <cell r="D19">
            <v>0.64929999999999999</v>
          </cell>
          <cell r="E19">
            <v>0.64879999999999993</v>
          </cell>
          <cell r="F19">
            <v>0.65200000000000002</v>
          </cell>
          <cell r="G19">
            <v>0.65939999999999999</v>
          </cell>
          <cell r="H19">
            <v>0.68140000000000001</v>
          </cell>
          <cell r="I19">
            <v>0.6885</v>
          </cell>
          <cell r="K19">
            <v>1.0419724097446403E-2</v>
          </cell>
          <cell r="L19">
            <v>1.832275778466963E-2</v>
          </cell>
          <cell r="M19">
            <v>1.179308827125336E-2</v>
          </cell>
          <cell r="O19">
            <v>16</v>
          </cell>
          <cell r="P19" t="str">
            <v>Netherlands</v>
          </cell>
          <cell r="Q19">
            <v>0.6885</v>
          </cell>
          <cell r="S19">
            <v>1.0419724097446403E-2</v>
          </cell>
          <cell r="T19">
            <v>1.832275778466963E-2</v>
          </cell>
          <cell r="U19">
            <v>1.179308827125336E-2</v>
          </cell>
        </row>
        <row r="20">
          <cell r="B20">
            <v>17</v>
          </cell>
          <cell r="C20" t="str">
            <v>Poland</v>
          </cell>
          <cell r="D20">
            <v>0.53670000000000007</v>
          </cell>
          <cell r="E20">
            <v>0.56010000000000004</v>
          </cell>
          <cell r="F20">
            <v>0.58560000000000001</v>
          </cell>
          <cell r="G20">
            <v>0.60939999999999994</v>
          </cell>
          <cell r="H20">
            <v>0.65289999999999992</v>
          </cell>
          <cell r="I20">
            <v>0.68529999999999991</v>
          </cell>
          <cell r="K20">
            <v>4.962475111043041E-2</v>
          </cell>
          <cell r="L20">
            <v>5.380410967539917E-2</v>
          </cell>
          <cell r="M20">
            <v>5.0097990270125958E-2</v>
          </cell>
          <cell r="N20" t="str">
            <v>b</v>
          </cell>
          <cell r="O20">
            <v>17</v>
          </cell>
          <cell r="P20" t="str">
            <v>Poland</v>
          </cell>
          <cell r="Q20">
            <v>0.68529999999999991</v>
          </cell>
          <cell r="S20">
            <v>4.962475111043041E-2</v>
          </cell>
          <cell r="T20">
            <v>5.380410967539917E-2</v>
          </cell>
          <cell r="U20">
            <v>5.0097990270125958E-2</v>
          </cell>
          <cell r="W20" t="str">
            <v>v</v>
          </cell>
        </row>
        <row r="21">
          <cell r="B21">
            <v>18</v>
          </cell>
          <cell r="C21" t="str">
            <v>South Korea</v>
          </cell>
          <cell r="D21">
            <v>0.60599999999999998</v>
          </cell>
          <cell r="E21">
            <v>0.626</v>
          </cell>
          <cell r="F21">
            <v>0.64290000000000003</v>
          </cell>
          <cell r="G21">
            <v>0.64929999999999999</v>
          </cell>
          <cell r="H21">
            <v>0.65779999999999994</v>
          </cell>
          <cell r="I21">
            <v>0.67670000000000008</v>
          </cell>
          <cell r="K21">
            <v>2.8732137427789795E-2</v>
          </cell>
          <cell r="L21">
            <v>1.7226307978003064E-2</v>
          </cell>
          <cell r="M21">
            <v>2.2314946802768132E-2</v>
          </cell>
          <cell r="O21">
            <v>18</v>
          </cell>
          <cell r="P21" t="str">
            <v>South Korea</v>
          </cell>
          <cell r="Q21">
            <v>0.67670000000000008</v>
          </cell>
          <cell r="S21">
            <v>2.8732137427789795E-2</v>
          </cell>
          <cell r="T21">
            <v>1.7226307978003064E-2</v>
          </cell>
          <cell r="U21">
            <v>2.2314946802768132E-2</v>
          </cell>
        </row>
        <row r="22">
          <cell r="B22">
            <v>19</v>
          </cell>
          <cell r="C22" t="str">
            <v>Australia</v>
          </cell>
          <cell r="D22">
            <v>0.57510000000000006</v>
          </cell>
          <cell r="E22">
            <v>0.58860000000000001</v>
          </cell>
          <cell r="F22">
            <v>0.5998</v>
          </cell>
          <cell r="G22">
            <v>0.61120000000000008</v>
          </cell>
          <cell r="H22">
            <v>0.62270000000000003</v>
          </cell>
          <cell r="I22">
            <v>0.6391</v>
          </cell>
          <cell r="K22">
            <v>2.6336919865103559E-2</v>
          </cell>
          <cell r="L22">
            <v>2.1380241087971763E-2</v>
          </cell>
          <cell r="M22">
            <v>2.1327651035588202E-2</v>
          </cell>
          <cell r="O22">
            <v>19</v>
          </cell>
          <cell r="P22" t="str">
            <v>Australia</v>
          </cell>
          <cell r="Q22">
            <v>0.6391</v>
          </cell>
          <cell r="S22">
            <v>2.6336919865103559E-2</v>
          </cell>
          <cell r="T22">
            <v>2.1380241087971763E-2</v>
          </cell>
          <cell r="U22">
            <v>2.1327651035588202E-2</v>
          </cell>
        </row>
        <row r="23">
          <cell r="B23">
            <v>20</v>
          </cell>
          <cell r="C23" t="str">
            <v>Thailand</v>
          </cell>
          <cell r="D23">
            <v>0.44630000000000003</v>
          </cell>
          <cell r="E23">
            <v>0.46279999999999999</v>
          </cell>
          <cell r="F23">
            <v>0.48130000000000001</v>
          </cell>
          <cell r="G23">
            <v>0.50760000000000005</v>
          </cell>
          <cell r="H23">
            <v>0.53720000000000001</v>
          </cell>
          <cell r="I23">
            <v>0.57079999999999997</v>
          </cell>
          <cell r="K23">
            <v>6.2546537602382601E-2</v>
          </cell>
          <cell r="L23">
            <v>5.8496356831073681E-2</v>
          </cell>
          <cell r="M23">
            <v>5.0440397886730715E-2</v>
          </cell>
          <cell r="N23" t="str">
            <v>a</v>
          </cell>
          <cell r="O23">
            <v>20</v>
          </cell>
          <cell r="P23" t="str">
            <v>Thailand</v>
          </cell>
          <cell r="Q23">
            <v>0.57079999999999997</v>
          </cell>
          <cell r="S23">
            <v>6.2546537602382601E-2</v>
          </cell>
          <cell r="T23">
            <v>5.8496356831073681E-2</v>
          </cell>
          <cell r="U23">
            <v>5.0440397886730715E-2</v>
          </cell>
          <cell r="W23" t="str">
            <v>v</v>
          </cell>
        </row>
        <row r="24">
          <cell r="B24">
            <v>14</v>
          </cell>
          <cell r="C24" t="str">
            <v>Total Top 20 Markets</v>
          </cell>
          <cell r="D24">
            <v>40.797199999999997</v>
          </cell>
          <cell r="E24">
            <v>42.331099999999992</v>
          </cell>
          <cell r="F24">
            <v>44.552199999999999</v>
          </cell>
          <cell r="G24">
            <v>46.355999999999995</v>
          </cell>
          <cell r="H24">
            <v>47.325400000000016</v>
          </cell>
          <cell r="I24">
            <v>48.554799999999986</v>
          </cell>
          <cell r="K24">
            <v>2.5977593427630286E-2</v>
          </cell>
          <cell r="L24">
            <v>2.909232294409736E-2</v>
          </cell>
          <cell r="M24">
            <v>3.5429090585666678E-2</v>
          </cell>
          <cell r="O24">
            <v>14</v>
          </cell>
          <cell r="P24" t="str">
            <v xml:space="preserve">Total Top 20 </v>
          </cell>
          <cell r="Q24">
            <v>48.554799999999986</v>
          </cell>
          <cell r="S24">
            <v>2.5977593427630286E-2</v>
          </cell>
          <cell r="T24">
            <v>2.909232294409736E-2</v>
          </cell>
          <cell r="U24">
            <v>3.5429090585666678E-2</v>
          </cell>
          <cell r="X24" t="str">
            <v>ACV Sales Mix, 2010e</v>
          </cell>
          <cell r="Z24">
            <v>1.7001394378694816</v>
          </cell>
          <cell r="AB24" t="str">
            <v>Mix</v>
          </cell>
        </row>
        <row r="25">
          <cell r="B25">
            <v>14</v>
          </cell>
          <cell r="C25" t="str">
            <v>Existing ACV Top 20 Markets</v>
          </cell>
          <cell r="D25">
            <v>16.351900000000001</v>
          </cell>
          <cell r="E25">
            <v>16.987600000000004</v>
          </cell>
          <cell r="F25">
            <v>17.780000000000005</v>
          </cell>
          <cell r="G25">
            <v>18.2471</v>
          </cell>
          <cell r="H25">
            <v>18.3947</v>
          </cell>
          <cell r="I25">
            <v>18.341200000000001</v>
          </cell>
          <cell r="J25">
            <v>0</v>
          </cell>
          <cell r="K25">
            <v>-2.9084464546853539E-3</v>
          </cell>
          <cell r="L25">
            <v>1.0412390675867078E-2</v>
          </cell>
          <cell r="M25">
            <v>2.3226796011734052E-2</v>
          </cell>
          <cell r="N25" t="str">
            <v>b</v>
          </cell>
          <cell r="O25">
            <v>14</v>
          </cell>
          <cell r="P25" t="str">
            <v>Existing Markets</v>
          </cell>
          <cell r="Q25">
            <v>18.341200000000001</v>
          </cell>
          <cell r="S25">
            <v>-2.9084464546853539E-3</v>
          </cell>
          <cell r="T25">
            <v>1.0412390675867078E-2</v>
          </cell>
          <cell r="U25">
            <v>2.3226796011734052E-2</v>
          </cell>
          <cell r="W25">
            <v>0.29537084007697822</v>
          </cell>
          <cell r="X25" t="str">
            <v xml:space="preserve">International </v>
          </cell>
          <cell r="AA25">
            <v>659.08994700878736</v>
          </cell>
          <cell r="AB25">
            <v>0.41218603878874466</v>
          </cell>
        </row>
        <row r="26">
          <cell r="C26" t="str">
            <v>Remaining Top 20 Opportunity</v>
          </cell>
          <cell r="D26">
            <v>24.445299999999996</v>
          </cell>
          <cell r="E26">
            <v>25.343499999999988</v>
          </cell>
          <cell r="F26">
            <v>26.772199999999994</v>
          </cell>
          <cell r="G26">
            <v>28.108899999999995</v>
          </cell>
          <cell r="H26">
            <v>28.930700000000016</v>
          </cell>
          <cell r="I26">
            <v>30.213599999999985</v>
          </cell>
          <cell r="J26">
            <v>0</v>
          </cell>
          <cell r="K26">
            <v>4.4343897658887244E-2</v>
          </cell>
          <cell r="L26">
            <v>4.1132822562286453E-2</v>
          </cell>
          <cell r="M26">
            <v>4.3281294482141019E-2</v>
          </cell>
          <cell r="O26">
            <v>0</v>
          </cell>
          <cell r="P26" t="str">
            <v>Potential Markets</v>
          </cell>
          <cell r="Q26">
            <v>30.213599999999985</v>
          </cell>
          <cell r="S26">
            <v>4.4343897658887244E-2</v>
          </cell>
          <cell r="T26">
            <v>4.1132822562286453E-2</v>
          </cell>
          <cell r="U26">
            <v>4.3281294482141019E-2</v>
          </cell>
          <cell r="W26">
            <v>0.15966843295005179</v>
          </cell>
          <cell r="X26" t="str">
            <v>US</v>
          </cell>
          <cell r="AA26">
            <v>939.92089999999985</v>
          </cell>
          <cell r="AB26">
            <v>0.5878139612112554</v>
          </cell>
        </row>
        <row r="27">
          <cell r="B27">
            <v>15</v>
          </cell>
          <cell r="C27" t="str">
            <v>South Korea</v>
          </cell>
          <cell r="D27">
            <v>0.69120000000000004</v>
          </cell>
          <cell r="E27">
            <v>0.71350000000000002</v>
          </cell>
          <cell r="F27">
            <v>0.73970000000000002</v>
          </cell>
          <cell r="G27">
            <v>0.76029999999999998</v>
          </cell>
          <cell r="H27">
            <v>0.76819999999999999</v>
          </cell>
          <cell r="I27">
            <v>0.15452788104089218</v>
          </cell>
          <cell r="K27">
            <v>1.3277792241603636E-2</v>
          </cell>
          <cell r="L27">
            <v>1.7143909266567503E-2</v>
          </cell>
          <cell r="M27">
            <v>2.4046834795502958E-2</v>
          </cell>
          <cell r="O27">
            <v>15</v>
          </cell>
          <cell r="P27" t="str">
            <v>South Korea</v>
          </cell>
          <cell r="Q27">
            <v>0.77839999999999998</v>
          </cell>
          <cell r="S27">
            <v>1.3277792241603636E-2</v>
          </cell>
          <cell r="T27">
            <v>1.7143909266567503E-2</v>
          </cell>
          <cell r="U27">
            <v>2.4046834795502958E-2</v>
          </cell>
          <cell r="X27" t="str">
            <v xml:space="preserve">Total </v>
          </cell>
          <cell r="AA27">
            <v>1599.0108470087871</v>
          </cell>
        </row>
        <row r="28">
          <cell r="B28" t="str">
            <v xml:space="preserve">Source: Euromonitor and Morgan Stanley estimates. </v>
          </cell>
          <cell r="C28" t="str">
            <v>Argentina</v>
          </cell>
          <cell r="D28">
            <v>0.27639999999999998</v>
          </cell>
          <cell r="E28">
            <v>0.3372</v>
          </cell>
          <cell r="F28">
            <v>0.41060000000000002</v>
          </cell>
          <cell r="G28">
            <v>0.47799999999999998</v>
          </cell>
          <cell r="H28">
            <v>0.54630000000000001</v>
          </cell>
          <cell r="I28">
            <v>0.72739999999999994</v>
          </cell>
          <cell r="K28">
            <v>0.33150283726889973</v>
          </cell>
          <cell r="L28">
            <v>0.20999836615508594</v>
          </cell>
          <cell r="M28">
            <v>0.21352031652318493</v>
          </cell>
          <cell r="O28">
            <v>16</v>
          </cell>
          <cell r="P28" t="str">
            <v>Argentina</v>
          </cell>
          <cell r="Q28">
            <v>0.72739999999999994</v>
          </cell>
          <cell r="S28">
            <v>0.33150283726889973</v>
          </cell>
          <cell r="T28">
            <v>0.20999836615508594</v>
          </cell>
          <cell r="U28">
            <v>0.21352031652318493</v>
          </cell>
          <cell r="AA28" t="str">
            <v>5 New Intl Mkts</v>
          </cell>
          <cell r="AB28" t="str">
            <v>5 Additional Mkts</v>
          </cell>
          <cell r="AD28" t="str">
            <v>CAGR</v>
          </cell>
          <cell r="AG28" t="str">
            <v>Impact on Total ACV Topline</v>
          </cell>
        </row>
        <row r="29">
          <cell r="B29" t="str">
            <v xml:space="preserve">Note: Existing ACV markets in BOLD font. </v>
          </cell>
          <cell r="C29" t="str">
            <v>Netherlands</v>
          </cell>
          <cell r="D29">
            <v>0.68340000000000001</v>
          </cell>
          <cell r="E29">
            <v>0.6802999999999999</v>
          </cell>
          <cell r="F29">
            <v>0.67970000000000008</v>
          </cell>
          <cell r="G29">
            <v>0.68289999999999995</v>
          </cell>
          <cell r="H29">
            <v>0.6905</v>
          </cell>
          <cell r="I29">
            <v>0.70289999999999997</v>
          </cell>
          <cell r="K29">
            <v>1.7958001448225902E-2</v>
          </cell>
          <cell r="L29">
            <v>1.1250519667207248E-2</v>
          </cell>
          <cell r="M29">
            <v>5.6427194049946117E-3</v>
          </cell>
          <cell r="N29" t="str">
            <v>b</v>
          </cell>
          <cell r="O29">
            <v>17</v>
          </cell>
          <cell r="P29" t="str">
            <v>Netherlands</v>
          </cell>
          <cell r="Q29">
            <v>0.70289999999999997</v>
          </cell>
          <cell r="S29">
            <v>1.7958001448225902E-2</v>
          </cell>
          <cell r="T29">
            <v>1.1250519667207248E-2</v>
          </cell>
          <cell r="U29">
            <v>5.6427194049946117E-3</v>
          </cell>
          <cell r="AA29" t="str">
            <v>Through 2015</v>
          </cell>
          <cell r="AB29" t="str">
            <v>2015-19</v>
          </cell>
          <cell r="AD29" t="str">
            <v>5-Year</v>
          </cell>
          <cell r="AE29" t="str">
            <v>10-Year</v>
          </cell>
          <cell r="AG29" t="str">
            <v>5-Year</v>
          </cell>
          <cell r="AH29" t="str">
            <v>10-Year</v>
          </cell>
        </row>
        <row r="30">
          <cell r="B30">
            <v>18</v>
          </cell>
          <cell r="C30" t="str">
            <v>Australia</v>
          </cell>
          <cell r="D30">
            <v>0.62339999999999995</v>
          </cell>
          <cell r="E30">
            <v>0.64</v>
          </cell>
          <cell r="F30">
            <v>0.65500000000000003</v>
          </cell>
          <cell r="G30">
            <v>0.66720000000000002</v>
          </cell>
          <cell r="H30">
            <v>0.67979999999999996</v>
          </cell>
          <cell r="I30">
            <v>0.69240000000000002</v>
          </cell>
          <cell r="K30">
            <v>1.8534863195057483E-2</v>
          </cell>
          <cell r="L30">
            <v>1.8681892369496245E-2</v>
          </cell>
          <cell r="M30">
            <v>2.121703866865654E-2</v>
          </cell>
          <cell r="O30">
            <v>18</v>
          </cell>
          <cell r="P30" t="str">
            <v>Australia</v>
          </cell>
          <cell r="Q30">
            <v>0.69240000000000002</v>
          </cell>
          <cell r="S30">
            <v>1.8534863195057483E-2</v>
          </cell>
          <cell r="T30">
            <v>1.8681892369496245E-2</v>
          </cell>
          <cell r="U30">
            <v>2.121703866865654E-2</v>
          </cell>
          <cell r="X30" t="str">
            <v>Haircare Mix</v>
          </cell>
          <cell r="AA30">
            <v>0.7</v>
          </cell>
          <cell r="AB30">
            <v>0.7</v>
          </cell>
        </row>
        <row r="31">
          <cell r="C31" t="str">
            <v>North and Northeast China</v>
          </cell>
          <cell r="D31">
            <v>2004</v>
          </cell>
          <cell r="E31">
            <v>2005</v>
          </cell>
          <cell r="F31">
            <v>2006</v>
          </cell>
          <cell r="G31">
            <v>2007</v>
          </cell>
          <cell r="H31">
            <v>2008</v>
          </cell>
          <cell r="I31">
            <v>2009</v>
          </cell>
          <cell r="J31">
            <v>0</v>
          </cell>
          <cell r="K31" t="str">
            <v>1 Year</v>
          </cell>
          <cell r="L31" t="str">
            <v>3 Year</v>
          </cell>
          <cell r="M31" t="str">
            <v>5 Year</v>
          </cell>
          <cell r="O31">
            <v>0</v>
          </cell>
          <cell r="P31" t="str">
            <v>North and Northeast China</v>
          </cell>
          <cell r="Q31">
            <v>0.66149999999999998</v>
          </cell>
          <cell r="S31">
            <v>0.10415623435152721</v>
          </cell>
          <cell r="T31">
            <v>9.6550361733874546E-2</v>
          </cell>
          <cell r="U31">
            <v>7.9906843444450093E-2</v>
          </cell>
          <cell r="X31" t="str">
            <v>Estimated Intl. Haircare Sales</v>
          </cell>
          <cell r="AA31">
            <v>461.3629629061511</v>
          </cell>
          <cell r="AB31">
            <v>461.3629629061511</v>
          </cell>
        </row>
        <row r="32">
          <cell r="B32" t="str">
            <v>5 Year</v>
          </cell>
          <cell r="C32" t="str">
            <v>Five New Intl. Mkts</v>
          </cell>
          <cell r="D32">
            <v>11.394200000000001</v>
          </cell>
          <cell r="E32">
            <v>11.8438</v>
          </cell>
          <cell r="F32">
            <v>12.5083</v>
          </cell>
          <cell r="G32">
            <v>13.2401</v>
          </cell>
          <cell r="H32">
            <v>13.347000000000001</v>
          </cell>
          <cell r="I32">
            <v>14.119399999999999</v>
          </cell>
          <cell r="K32">
            <v>5.7870682550385633E-2</v>
          </cell>
          <cell r="L32">
            <v>4.1212366708409887E-2</v>
          </cell>
          <cell r="M32">
            <v>4.3822083514865939E-2</v>
          </cell>
          <cell r="O32">
            <v>19</v>
          </cell>
          <cell r="P32" t="str">
            <v>Turkey</v>
          </cell>
          <cell r="Q32">
            <v>0.64949999999999997</v>
          </cell>
          <cell r="S32">
            <v>8.4307178631051638E-2</v>
          </cell>
          <cell r="T32">
            <v>9.1112966946479412E-2</v>
          </cell>
          <cell r="U32">
            <v>7.453243159322076E-2</v>
          </cell>
          <cell r="X32" t="str">
            <v>Multiplier (below)</v>
          </cell>
          <cell r="AA32">
            <v>1.761468118816822</v>
          </cell>
          <cell r="AB32">
            <v>1.6992277655101864</v>
          </cell>
        </row>
        <row r="33">
          <cell r="B33" t="str">
            <v>10 Year</v>
          </cell>
          <cell r="C33" t="str">
            <v>Three Additional Mkts</v>
          </cell>
          <cell r="D33">
            <v>11.135400000000001</v>
          </cell>
          <cell r="E33">
            <v>11.528099999999998</v>
          </cell>
          <cell r="F33">
            <v>12.3049</v>
          </cell>
          <cell r="G33">
            <v>12.8028</v>
          </cell>
          <cell r="H33">
            <v>13.296399999999998</v>
          </cell>
          <cell r="I33">
            <v>13.6205</v>
          </cell>
          <cell r="J33">
            <v>0</v>
          </cell>
          <cell r="K33">
            <v>2.4375018802081927E-2</v>
          </cell>
          <cell r="L33">
            <v>3.4439241849031133E-2</v>
          </cell>
          <cell r="M33">
            <v>4.1111984263535239E-2</v>
          </cell>
          <cell r="N33" t="str">
            <v>a</v>
          </cell>
          <cell r="O33">
            <v>20</v>
          </cell>
          <cell r="P33" t="str">
            <v>Venezuela</v>
          </cell>
          <cell r="Q33">
            <v>0.60439999999999994</v>
          </cell>
          <cell r="S33">
            <v>0.26496442025952271</v>
          </cell>
          <cell r="T33">
            <v>0.28946569685950951</v>
          </cell>
          <cell r="U33">
            <v>0.32624677779989009</v>
          </cell>
          <cell r="W33" t="str">
            <v>v</v>
          </cell>
          <cell r="X33" t="str">
            <v>Pro-Forma Total Five New Mkt Opp.</v>
          </cell>
          <cell r="AA33">
            <v>812.67615036205314</v>
          </cell>
          <cell r="AB33">
            <v>783.9607565481781</v>
          </cell>
          <cell r="AF33" t="str">
            <v>Initial Five Mkts</v>
          </cell>
          <cell r="AG33">
            <v>197.74895940985019</v>
          </cell>
          <cell r="AH33">
            <v>240.59184541257403</v>
          </cell>
          <cell r="AL33" t="str">
            <v>Tranche1</v>
          </cell>
          <cell r="AN33">
            <v>0.04</v>
          </cell>
        </row>
        <row r="34">
          <cell r="C34" t="str">
            <v>Colombia</v>
          </cell>
          <cell r="D34">
            <v>0.38239999999999996</v>
          </cell>
          <cell r="E34">
            <v>0.4451</v>
          </cell>
          <cell r="F34">
            <v>0.45860000000000001</v>
          </cell>
          <cell r="G34">
            <v>0.4798</v>
          </cell>
          <cell r="H34">
            <v>0.54370000000000007</v>
          </cell>
          <cell r="I34">
            <v>0.5998</v>
          </cell>
          <cell r="K34">
            <v>0.10318190178407205</v>
          </cell>
          <cell r="L34">
            <v>9.3597403289360503E-2</v>
          </cell>
          <cell r="M34">
            <v>9.4202532397465122E-2</v>
          </cell>
          <cell r="O34">
            <v>0</v>
          </cell>
          <cell r="P34" t="str">
            <v>Colombia</v>
          </cell>
          <cell r="Q34">
            <v>0.5998</v>
          </cell>
          <cell r="S34">
            <v>0.10318190178407205</v>
          </cell>
          <cell r="T34">
            <v>9.3597403289360503E-2</v>
          </cell>
          <cell r="U34">
            <v>9.4202532397465122E-2</v>
          </cell>
          <cell r="X34" t="str">
            <v>Haircut</v>
          </cell>
          <cell r="AA34">
            <v>0.8</v>
          </cell>
          <cell r="AB34">
            <v>0.8</v>
          </cell>
          <cell r="AF34" t="str">
            <v>Second Five Mkts</v>
          </cell>
          <cell r="AG34" t="str">
            <v>na</v>
          </cell>
          <cell r="AH34">
            <v>210.71554029762115</v>
          </cell>
          <cell r="AL34">
            <v>32.507046014482121</v>
          </cell>
          <cell r="AN34">
            <v>1</v>
          </cell>
          <cell r="AO34">
            <v>2</v>
          </cell>
          <cell r="AP34">
            <v>3</v>
          </cell>
          <cell r="AQ34">
            <v>4</v>
          </cell>
          <cell r="AR34">
            <v>4</v>
          </cell>
          <cell r="AS34">
            <v>5</v>
          </cell>
        </row>
        <row r="35">
          <cell r="C35" t="str">
            <v>Existing ACV Top 20 Markets</v>
          </cell>
          <cell r="D35">
            <v>18.341200000000001</v>
          </cell>
          <cell r="E35">
            <v>0.56110000000000004</v>
          </cell>
          <cell r="F35">
            <v>0.57179999999999997</v>
          </cell>
          <cell r="G35">
            <v>0.58810000000000007</v>
          </cell>
          <cell r="H35">
            <v>0.59510000000000007</v>
          </cell>
          <cell r="I35">
            <v>0.59539999999999993</v>
          </cell>
          <cell r="K35">
            <v>5.041169551334157E-4</v>
          </cell>
          <cell r="L35">
            <v>1.3572673245808353E-2</v>
          </cell>
          <cell r="M35">
            <v>1.4738025522308851E-2</v>
          </cell>
          <cell r="O35">
            <v>0</v>
          </cell>
          <cell r="P35" t="str">
            <v>Greece</v>
          </cell>
          <cell r="Q35">
            <v>0.59539999999999993</v>
          </cell>
          <cell r="S35">
            <v>5.041169551334157E-4</v>
          </cell>
          <cell r="T35">
            <v>1.3572673245808353E-2</v>
          </cell>
          <cell r="U35">
            <v>1.4738025522308851E-2</v>
          </cell>
          <cell r="X35" t="str">
            <v xml:space="preserve">Adjusted Five New Mkt Opp. </v>
          </cell>
          <cell r="AA35">
            <v>162.5352300724106</v>
          </cell>
          <cell r="AB35">
            <v>156.79215130963559</v>
          </cell>
          <cell r="AD35">
            <v>197.74895940985019</v>
          </cell>
          <cell r="AE35">
            <v>451.30738571019515</v>
          </cell>
          <cell r="AF35" t="str">
            <v>Initial Five Mkts</v>
          </cell>
          <cell r="AG35">
            <v>2.3593979458366166E-2</v>
          </cell>
          <cell r="AH35">
            <v>1.4115131140601145E-2</v>
          </cell>
          <cell r="AN35">
            <v>33.807327855061409</v>
          </cell>
          <cell r="AO35">
            <v>35.159620969263869</v>
          </cell>
          <cell r="AP35">
            <v>36.566005808034419</v>
          </cell>
          <cell r="AR35">
            <v>38.028646040355802</v>
          </cell>
          <cell r="AS35">
            <v>39.549791881970037</v>
          </cell>
        </row>
        <row r="36">
          <cell r="C36" t="str">
            <v>Remaining Top 20 Opportunity</v>
          </cell>
          <cell r="D36">
            <v>30.213599999999985</v>
          </cell>
          <cell r="E36">
            <v>0.4249</v>
          </cell>
          <cell r="F36">
            <v>0.4446</v>
          </cell>
          <cell r="G36">
            <v>0.48160000000000003</v>
          </cell>
          <cell r="H36">
            <v>0.5363</v>
          </cell>
          <cell r="I36">
            <v>0.59079999999999999</v>
          </cell>
          <cell r="K36">
            <v>0.10162222636583995</v>
          </cell>
          <cell r="L36">
            <v>9.9403232165207633E-2</v>
          </cell>
          <cell r="M36">
            <v>8.2918211255563312E-2</v>
          </cell>
          <cell r="O36">
            <v>0</v>
          </cell>
          <cell r="P36" t="str">
            <v>South China</v>
          </cell>
          <cell r="Q36">
            <v>0.59079999999999999</v>
          </cell>
          <cell r="S36">
            <v>0.10162222636583995</v>
          </cell>
          <cell r="T36">
            <v>9.9403232165207633E-2</v>
          </cell>
          <cell r="U36">
            <v>8.2918211255563312E-2</v>
          </cell>
          <cell r="X36" t="str">
            <v xml:space="preserve">  CAGR Assumptions</v>
          </cell>
          <cell r="AF36" t="str">
            <v>Second Five</v>
          </cell>
          <cell r="AG36">
            <v>0</v>
          </cell>
          <cell r="AH36">
            <v>1.2455982436533564E-2</v>
          </cell>
          <cell r="AO36">
            <v>35.159620969263869</v>
          </cell>
          <cell r="AP36">
            <v>36.566005808034419</v>
          </cell>
          <cell r="AQ36">
            <v>0</v>
          </cell>
          <cell r="AR36">
            <v>38.028646040355802</v>
          </cell>
          <cell r="AS36">
            <v>39.549791881970037</v>
          </cell>
        </row>
        <row r="37">
          <cell r="C37" t="str">
            <v>Philippines</v>
          </cell>
          <cell r="D37">
            <v>0.4007</v>
          </cell>
          <cell r="E37">
            <v>0.43239999999999995</v>
          </cell>
          <cell r="F37">
            <v>0.46610000000000001</v>
          </cell>
          <cell r="G37">
            <v>0.502</v>
          </cell>
          <cell r="H37">
            <v>0.52229999999999999</v>
          </cell>
          <cell r="I37">
            <v>0.55870000000000009</v>
          </cell>
          <cell r="K37">
            <v>6.9691748037526535E-2</v>
          </cell>
          <cell r="L37">
            <v>6.2265775608907559E-2</v>
          </cell>
          <cell r="M37">
            <v>6.8739511868814773E-2</v>
          </cell>
          <cell r="O37">
            <v>0</v>
          </cell>
          <cell r="P37" t="str">
            <v>Philippines</v>
          </cell>
          <cell r="Q37">
            <v>0.55870000000000009</v>
          </cell>
          <cell r="S37">
            <v>6.9691748037526535E-2</v>
          </cell>
          <cell r="T37">
            <v>6.2265775608907559E-2</v>
          </cell>
          <cell r="U37">
            <v>6.8739511868814773E-2</v>
          </cell>
          <cell r="X37" t="str">
            <v xml:space="preserve">  5 New Mkts</v>
          </cell>
          <cell r="AD37">
            <v>0.04</v>
          </cell>
          <cell r="AE37">
            <v>0.04</v>
          </cell>
          <cell r="AF37" t="str">
            <v>Total Impact</v>
          </cell>
          <cell r="AG37">
            <v>2.3593979458366166E-2</v>
          </cell>
          <cell r="AH37">
            <v>2.6571113577134708E-2</v>
          </cell>
          <cell r="AP37">
            <v>36.566005808034419</v>
          </cell>
          <cell r="AR37">
            <v>38.028646040355802</v>
          </cell>
          <cell r="AS37">
            <v>39.549791881970037</v>
          </cell>
        </row>
        <row r="38">
          <cell r="C38" t="str">
            <v>Pro-Forma Top 20 Markets</v>
          </cell>
          <cell r="D38">
            <v>46.081099999999999</v>
          </cell>
          <cell r="E38">
            <v>0.44030000000000002</v>
          </cell>
          <cell r="F38">
            <v>0.46200000000000002</v>
          </cell>
          <cell r="G38">
            <v>0.4869</v>
          </cell>
          <cell r="H38">
            <v>0.51939999999999997</v>
          </cell>
          <cell r="I38">
            <v>0.55779999999999996</v>
          </cell>
          <cell r="K38">
            <v>7.3931459376203268E-2</v>
          </cell>
          <cell r="L38">
            <v>6.4826485389184452E-2</v>
          </cell>
          <cell r="M38">
            <v>6.3867037482912448E-2</v>
          </cell>
          <cell r="O38">
            <v>0</v>
          </cell>
          <cell r="P38" t="str">
            <v>Iran</v>
          </cell>
          <cell r="Q38">
            <v>0.55779999999999996</v>
          </cell>
          <cell r="S38">
            <v>7.3931459376203268E-2</v>
          </cell>
          <cell r="T38">
            <v>6.4826485389184452E-2</v>
          </cell>
          <cell r="U38">
            <v>6.3867037482912448E-2</v>
          </cell>
          <cell r="X38" t="str">
            <v xml:space="preserve">  5 Additional Markets</v>
          </cell>
          <cell r="AE38">
            <v>0.03</v>
          </cell>
          <cell r="AG38">
            <v>2.3593979458366166E-2</v>
          </cell>
          <cell r="AR38">
            <v>38.028646040355802</v>
          </cell>
          <cell r="AS38">
            <v>39.549791881970037</v>
          </cell>
        </row>
        <row r="39">
          <cell r="C39" t="str">
            <v>Remaining Top 20 Opportunity</v>
          </cell>
          <cell r="D39">
            <v>2.4736999999999867</v>
          </cell>
          <cell r="E39">
            <v>0.42060000000000003</v>
          </cell>
          <cell r="F39">
            <v>0.43939999999999996</v>
          </cell>
          <cell r="G39">
            <v>0.46989999999999998</v>
          </cell>
          <cell r="H39">
            <v>0.49369999999999997</v>
          </cell>
          <cell r="I39">
            <v>0.53210000000000002</v>
          </cell>
          <cell r="K39">
            <v>7.7780028357302022E-2</v>
          </cell>
          <cell r="L39">
            <v>6.5886762852346958E-2</v>
          </cell>
          <cell r="M39">
            <v>6.0008570389052274E-2</v>
          </cell>
          <cell r="O39">
            <v>0</v>
          </cell>
          <cell r="P39" t="str">
            <v>Mid China</v>
          </cell>
          <cell r="Q39">
            <v>0.53210000000000002</v>
          </cell>
          <cell r="S39">
            <v>7.7780028357302022E-2</v>
          </cell>
          <cell r="T39">
            <v>6.5886762852346958E-2</v>
          </cell>
          <cell r="U39">
            <v>6.0008570389052274E-2</v>
          </cell>
          <cell r="AA39" t="str">
            <v>5 New Mkts</v>
          </cell>
          <cell r="AB39" t="str">
            <v>5 Additonal Mkts</v>
          </cell>
          <cell r="AS39">
            <v>39.549791881970037</v>
          </cell>
        </row>
        <row r="40">
          <cell r="C40" t="str">
            <v>Thailand</v>
          </cell>
          <cell r="D40">
            <v>0.41370000000000001</v>
          </cell>
          <cell r="E40">
            <v>0.43789999999999996</v>
          </cell>
          <cell r="F40">
            <v>0.45779999999999998</v>
          </cell>
          <cell r="G40">
            <v>0.47889999999999999</v>
          </cell>
          <cell r="H40">
            <v>0.50270000000000004</v>
          </cell>
          <cell r="I40">
            <v>0.52929999999999999</v>
          </cell>
          <cell r="O40">
            <v>0</v>
          </cell>
          <cell r="P40" t="str">
            <v>Thailand</v>
          </cell>
          <cell r="Q40">
            <v>0.52929999999999999</v>
          </cell>
          <cell r="S40">
            <v>0</v>
          </cell>
          <cell r="T40">
            <v>0</v>
          </cell>
          <cell r="U40">
            <v>0</v>
          </cell>
          <cell r="X40" t="str">
            <v>Existing Intl. Mkts</v>
          </cell>
          <cell r="AA40">
            <v>8.0156999999999989</v>
          </cell>
          <cell r="AB40">
            <v>8.0156999999999989</v>
          </cell>
          <cell r="AD40">
            <v>1.4999999999999999E-2</v>
          </cell>
          <cell r="AE40">
            <v>0.01</v>
          </cell>
          <cell r="AF40">
            <v>8.6351853899359785</v>
          </cell>
          <cell r="AG40">
            <v>8.8543195706585927</v>
          </cell>
          <cell r="AN40">
            <v>33.807327855061409</v>
          </cell>
          <cell r="AO40">
            <v>70.319241938527739</v>
          </cell>
          <cell r="AP40">
            <v>109.69801742410326</v>
          </cell>
          <cell r="AQ40">
            <v>0</v>
          </cell>
          <cell r="AR40">
            <v>152.11458416142321</v>
          </cell>
          <cell r="AS40">
            <v>197.74895940985019</v>
          </cell>
        </row>
        <row r="41">
          <cell r="C41" t="str">
            <v>Denmark</v>
          </cell>
          <cell r="D41">
            <v>0.36449999999999999</v>
          </cell>
          <cell r="E41">
            <v>0.37589999999999996</v>
          </cell>
          <cell r="F41">
            <v>0.38439999999999996</v>
          </cell>
          <cell r="G41">
            <v>0.4118</v>
          </cell>
          <cell r="H41">
            <v>0.44939999999999997</v>
          </cell>
          <cell r="I41">
            <v>0.46679999999999999</v>
          </cell>
          <cell r="O41">
            <v>0</v>
          </cell>
          <cell r="P41" t="str">
            <v>Denmark</v>
          </cell>
          <cell r="Q41">
            <v>0.46679999999999999</v>
          </cell>
          <cell r="S41">
            <v>0</v>
          </cell>
          <cell r="T41">
            <v>0</v>
          </cell>
          <cell r="U41">
            <v>0</v>
          </cell>
          <cell r="X41" t="str">
            <v>Select Mkts</v>
          </cell>
          <cell r="AA41">
            <v>14.119399999999999</v>
          </cell>
          <cell r="AB41">
            <v>13.6205</v>
          </cell>
          <cell r="AD41">
            <v>2.75E-2</v>
          </cell>
          <cell r="AE41">
            <v>3.7499999999999999E-2</v>
          </cell>
          <cell r="AF41">
            <v>16.170572453950619</v>
          </cell>
          <cell r="AG41">
            <v>40.085374464185179</v>
          </cell>
        </row>
        <row r="42">
          <cell r="C42" t="str">
            <v>Sweden</v>
          </cell>
          <cell r="D42">
            <v>0.44189999999999996</v>
          </cell>
          <cell r="E42">
            <v>0.41849999999999998</v>
          </cell>
          <cell r="F42">
            <v>0.44600000000000001</v>
          </cell>
          <cell r="G42">
            <v>0.45760000000000001</v>
          </cell>
          <cell r="H42">
            <v>0.47289999999999999</v>
          </cell>
          <cell r="I42">
            <v>0.4647</v>
          </cell>
          <cell r="O42">
            <v>0</v>
          </cell>
          <cell r="P42" t="str">
            <v>Sweden</v>
          </cell>
          <cell r="Q42">
            <v>0.4647</v>
          </cell>
          <cell r="S42">
            <v>0</v>
          </cell>
          <cell r="T42">
            <v>0</v>
          </cell>
          <cell r="U42">
            <v>0</v>
          </cell>
          <cell r="X42" t="str">
            <v>Multiplier</v>
          </cell>
          <cell r="AA42">
            <v>1.761468118816822</v>
          </cell>
          <cell r="AB42">
            <v>1.6992277655101864</v>
          </cell>
          <cell r="AF42">
            <v>1.8726375548111431</v>
          </cell>
          <cell r="AG42">
            <v>4.5272111701298794</v>
          </cell>
        </row>
        <row r="43">
          <cell r="C43" t="str">
            <v>Indonesia</v>
          </cell>
          <cell r="D43">
            <v>0.32169999999999999</v>
          </cell>
          <cell r="E43">
            <v>0.33329999999999999</v>
          </cell>
          <cell r="F43">
            <v>0.35520000000000002</v>
          </cell>
          <cell r="G43">
            <v>0.38369999999999999</v>
          </cell>
          <cell r="H43">
            <v>0.41689999999999999</v>
          </cell>
          <cell r="I43">
            <v>0.46400000000000002</v>
          </cell>
          <cell r="O43">
            <v>0</v>
          </cell>
          <cell r="P43" t="str">
            <v>Indonesia</v>
          </cell>
          <cell r="Q43">
            <v>0.46400000000000002</v>
          </cell>
          <cell r="S43">
            <v>0</v>
          </cell>
          <cell r="T43">
            <v>0</v>
          </cell>
          <cell r="U43">
            <v>0</v>
          </cell>
          <cell r="AF43">
            <v>0.19999999999999996</v>
          </cell>
          <cell r="AG43">
            <v>0.19999999999999996</v>
          </cell>
        </row>
        <row r="44">
          <cell r="C44" t="str">
            <v>Southwest China</v>
          </cell>
          <cell r="D44">
            <v>0.29339999999999999</v>
          </cell>
          <cell r="E44">
            <v>0.3206</v>
          </cell>
          <cell r="F44">
            <v>0.34489999999999998</v>
          </cell>
          <cell r="G44">
            <v>0.37919999999999998</v>
          </cell>
          <cell r="H44">
            <v>0.4199</v>
          </cell>
          <cell r="I44">
            <v>0.45729999999999998</v>
          </cell>
          <cell r="O44">
            <v>0</v>
          </cell>
          <cell r="P44" t="str">
            <v>Southwest China</v>
          </cell>
          <cell r="Q44">
            <v>0.45729999999999998</v>
          </cell>
          <cell r="S44">
            <v>0</v>
          </cell>
          <cell r="T44">
            <v>0</v>
          </cell>
          <cell r="U44">
            <v>0</v>
          </cell>
          <cell r="X44" t="str">
            <v xml:space="preserve">SUMMARY FOR INITIATION </v>
          </cell>
          <cell r="AF44">
            <v>172.79312214739974</v>
          </cell>
          <cell r="AG44">
            <v>417.73751183058874</v>
          </cell>
        </row>
        <row r="45">
          <cell r="C45" t="str">
            <v>South Africa</v>
          </cell>
          <cell r="D45">
            <v>0.31739999999999996</v>
          </cell>
          <cell r="E45">
            <v>0.34229999999999999</v>
          </cell>
          <cell r="F45">
            <v>0.35830000000000001</v>
          </cell>
          <cell r="G45">
            <v>0.39100000000000001</v>
          </cell>
          <cell r="H45">
            <v>0.42719999999999997</v>
          </cell>
          <cell r="I45">
            <v>0.45639999999999997</v>
          </cell>
          <cell r="O45">
            <v>0</v>
          </cell>
          <cell r="P45" t="str">
            <v>South Africa</v>
          </cell>
          <cell r="Q45">
            <v>0.45639999999999997</v>
          </cell>
          <cell r="S45">
            <v>0</v>
          </cell>
          <cell r="T45">
            <v>0</v>
          </cell>
          <cell r="U45">
            <v>0</v>
          </cell>
          <cell r="X45" t="str">
            <v>ACV International Sales - FY09E</v>
          </cell>
          <cell r="Y45">
            <v>659.08994700878736</v>
          </cell>
          <cell r="AF45">
            <v>2.0734636937908224E-2</v>
          </cell>
          <cell r="AG45">
            <v>2.3481578437835049E-2</v>
          </cell>
        </row>
        <row r="46">
          <cell r="C46" t="str">
            <v>Chile</v>
          </cell>
          <cell r="D46">
            <v>0.31430000000000002</v>
          </cell>
          <cell r="E46">
            <v>0.33529999999999999</v>
          </cell>
          <cell r="F46">
            <v>0.36519999999999997</v>
          </cell>
          <cell r="G46">
            <v>0.39100000000000001</v>
          </cell>
          <cell r="H46">
            <v>0.40239999999999998</v>
          </cell>
          <cell r="I46">
            <v>0.44219999999999998</v>
          </cell>
          <cell r="O46">
            <v>0</v>
          </cell>
          <cell r="P46" t="str">
            <v>Chile</v>
          </cell>
          <cell r="Q46">
            <v>0.44219999999999998</v>
          </cell>
          <cell r="S46">
            <v>0</v>
          </cell>
          <cell r="T46">
            <v>0</v>
          </cell>
          <cell r="U46">
            <v>0</v>
          </cell>
          <cell r="X46" t="str">
            <v>Estimated Haircare Mix</v>
          </cell>
          <cell r="Y46">
            <v>0.7</v>
          </cell>
        </row>
        <row r="47">
          <cell r="C47" t="str">
            <v>Ukraine</v>
          </cell>
          <cell r="D47">
            <v>0.1915</v>
          </cell>
          <cell r="E47">
            <v>0.2266</v>
          </cell>
          <cell r="F47">
            <v>0.27600000000000002</v>
          </cell>
          <cell r="G47">
            <v>0.31710000000000005</v>
          </cell>
          <cell r="H47">
            <v>0.37039999999999995</v>
          </cell>
          <cell r="I47">
            <v>0.44080000000000003</v>
          </cell>
          <cell r="O47">
            <v>0</v>
          </cell>
          <cell r="P47" t="str">
            <v>Ukraine</v>
          </cell>
          <cell r="Q47">
            <v>0.44080000000000003</v>
          </cell>
          <cell r="S47">
            <v>0</v>
          </cell>
          <cell r="T47">
            <v>0</v>
          </cell>
          <cell r="U47">
            <v>0</v>
          </cell>
          <cell r="X47" t="str">
            <v>ACV Haircare Sales - FY09E</v>
          </cell>
          <cell r="Y47">
            <v>461.3629629061511</v>
          </cell>
          <cell r="AF47">
            <v>863.96561073699888</v>
          </cell>
          <cell r="AG47">
            <v>2088.6875591529442</v>
          </cell>
        </row>
        <row r="48">
          <cell r="C48" t="str">
            <v>Norway</v>
          </cell>
          <cell r="D48">
            <v>0.32639999999999997</v>
          </cell>
          <cell r="E48">
            <v>0.33860000000000001</v>
          </cell>
          <cell r="F48">
            <v>0.3503</v>
          </cell>
          <cell r="G48">
            <v>0.36910000000000004</v>
          </cell>
          <cell r="H48">
            <v>0.39180000000000004</v>
          </cell>
          <cell r="I48">
            <v>0.41349999999999998</v>
          </cell>
          <cell r="O48">
            <v>0</v>
          </cell>
          <cell r="P48" t="str">
            <v>Norway</v>
          </cell>
          <cell r="Q48">
            <v>0.41349999999999998</v>
          </cell>
          <cell r="S48">
            <v>0</v>
          </cell>
          <cell r="T48">
            <v>0</v>
          </cell>
          <cell r="U48">
            <v>0</v>
          </cell>
          <cell r="X48" t="str">
            <v xml:space="preserve">  Multiplier - 5 Additional Markets (Years 1-5)</v>
          </cell>
          <cell r="Y48">
            <v>1.761468118816822</v>
          </cell>
          <cell r="AF48">
            <v>172.79312214739974</v>
          </cell>
          <cell r="AG48">
            <v>417.73751183058874</v>
          </cell>
        </row>
        <row r="49">
          <cell r="C49" t="str">
            <v>West India</v>
          </cell>
          <cell r="D49">
            <v>0.24559999999999998</v>
          </cell>
          <cell r="E49">
            <v>0.26219999999999999</v>
          </cell>
          <cell r="F49">
            <v>0.28710000000000002</v>
          </cell>
          <cell r="G49">
            <v>0.31630000000000003</v>
          </cell>
          <cell r="H49">
            <v>0.35199999999999998</v>
          </cell>
          <cell r="I49">
            <v>0.38969999999999999</v>
          </cell>
          <cell r="O49">
            <v>0</v>
          </cell>
          <cell r="P49" t="str">
            <v>West India</v>
          </cell>
          <cell r="Q49">
            <v>0.38969999999999999</v>
          </cell>
          <cell r="S49">
            <v>0</v>
          </cell>
          <cell r="T49">
            <v>0</v>
          </cell>
          <cell r="U49">
            <v>0</v>
          </cell>
          <cell r="X49" t="str">
            <v xml:space="preserve">  Multiplier - 4 Additional Markets (Years 6-10)</v>
          </cell>
          <cell r="Y49">
            <v>1.6992277655101864</v>
          </cell>
        </row>
        <row r="50">
          <cell r="C50" t="str">
            <v>Portugal</v>
          </cell>
          <cell r="D50">
            <v>0.34539999999999998</v>
          </cell>
          <cell r="E50">
            <v>0.3614</v>
          </cell>
          <cell r="F50">
            <v>0.36699999999999999</v>
          </cell>
          <cell r="G50">
            <v>0.37339999999999995</v>
          </cell>
          <cell r="H50">
            <v>0.3785</v>
          </cell>
          <cell r="I50">
            <v>0.38</v>
          </cell>
          <cell r="O50">
            <v>0</v>
          </cell>
          <cell r="P50" t="str">
            <v>Portugal</v>
          </cell>
          <cell r="Q50">
            <v>0.38</v>
          </cell>
          <cell r="S50">
            <v>0</v>
          </cell>
          <cell r="T50">
            <v>0</v>
          </cell>
          <cell r="U50">
            <v>0</v>
          </cell>
          <cell r="X50" t="str">
            <v>Market Opportunity ($)1</v>
          </cell>
        </row>
        <row r="51">
          <cell r="C51" t="str">
            <v>Taiwan</v>
          </cell>
          <cell r="D51">
            <v>0.30919999999999997</v>
          </cell>
          <cell r="E51">
            <v>0.3276</v>
          </cell>
          <cell r="F51">
            <v>0.34849999999999998</v>
          </cell>
          <cell r="G51">
            <v>0.36839999999999995</v>
          </cell>
          <cell r="H51">
            <v>0.38639999999999997</v>
          </cell>
          <cell r="I51">
            <v>0.372</v>
          </cell>
          <cell r="O51">
            <v>0</v>
          </cell>
          <cell r="P51" t="str">
            <v>Taiwan</v>
          </cell>
          <cell r="Q51">
            <v>0.372</v>
          </cell>
          <cell r="S51">
            <v>0</v>
          </cell>
          <cell r="T51">
            <v>0</v>
          </cell>
          <cell r="U51">
            <v>0</v>
          </cell>
          <cell r="X51" t="str">
            <v xml:space="preserve">  First 5 Additional Markets (Years 1-5)2</v>
          </cell>
          <cell r="Y51">
            <v>162.5352300724106</v>
          </cell>
        </row>
        <row r="52">
          <cell r="C52" t="str">
            <v>Peru</v>
          </cell>
          <cell r="D52">
            <v>0.22269999999999998</v>
          </cell>
          <cell r="E52">
            <v>0.23519999999999999</v>
          </cell>
          <cell r="F52">
            <v>0.25490000000000002</v>
          </cell>
          <cell r="G52">
            <v>0.30019999999999997</v>
          </cell>
          <cell r="H52">
            <v>0.33579999999999999</v>
          </cell>
          <cell r="I52">
            <v>0.36869999999999997</v>
          </cell>
          <cell r="O52">
            <v>0</v>
          </cell>
          <cell r="P52" t="str">
            <v>Peru</v>
          </cell>
          <cell r="Q52">
            <v>0.36869999999999997</v>
          </cell>
          <cell r="S52">
            <v>0</v>
          </cell>
          <cell r="T52">
            <v>0</v>
          </cell>
          <cell r="U52">
            <v>0</v>
          </cell>
          <cell r="X52" t="str">
            <v xml:space="preserve">  Second 4 Additional Markets (Years 6-10)3</v>
          </cell>
          <cell r="Y52">
            <v>156.79215130963559</v>
          </cell>
        </row>
        <row r="53">
          <cell r="C53" t="str">
            <v>Belgium</v>
          </cell>
          <cell r="D53">
            <v>0.34029999999999999</v>
          </cell>
          <cell r="E53">
            <v>0.34429999999999999</v>
          </cell>
          <cell r="F53">
            <v>0.34339999999999998</v>
          </cell>
          <cell r="G53">
            <v>0.34520000000000001</v>
          </cell>
          <cell r="H53">
            <v>0.35320000000000001</v>
          </cell>
          <cell r="I53">
            <v>0.3609</v>
          </cell>
          <cell r="O53">
            <v>0</v>
          </cell>
          <cell r="P53" t="str">
            <v>Belgium</v>
          </cell>
          <cell r="Q53">
            <v>0.3609</v>
          </cell>
          <cell r="S53">
            <v>0</v>
          </cell>
          <cell r="T53">
            <v>0</v>
          </cell>
          <cell r="U53">
            <v>0</v>
          </cell>
          <cell r="X53" t="str">
            <v>MS Estimated Market CAGR</v>
          </cell>
        </row>
        <row r="54">
          <cell r="C54" t="str">
            <v>South India</v>
          </cell>
          <cell r="D54">
            <v>0.21199999999999999</v>
          </cell>
          <cell r="E54">
            <v>0.22839999999999999</v>
          </cell>
          <cell r="F54">
            <v>0.2525</v>
          </cell>
          <cell r="G54">
            <v>0.28210000000000002</v>
          </cell>
          <cell r="H54">
            <v>0.31580000000000003</v>
          </cell>
          <cell r="I54">
            <v>0.3508</v>
          </cell>
          <cell r="O54">
            <v>0</v>
          </cell>
          <cell r="P54" t="str">
            <v>South India</v>
          </cell>
          <cell r="Q54">
            <v>0.3508</v>
          </cell>
          <cell r="S54">
            <v>0</v>
          </cell>
          <cell r="T54">
            <v>0</v>
          </cell>
          <cell r="U54">
            <v>0</v>
          </cell>
          <cell r="X54" t="str">
            <v xml:space="preserve">  First 5 Additional Markets (Years 1-5)2</v>
          </cell>
          <cell r="Y54">
            <v>0.04</v>
          </cell>
        </row>
        <row r="55">
          <cell r="C55" t="str">
            <v>Czech Republic</v>
          </cell>
          <cell r="D55">
            <v>0.28439999999999999</v>
          </cell>
          <cell r="E55">
            <v>0.29869999999999997</v>
          </cell>
          <cell r="F55">
            <v>0.31119999999999998</v>
          </cell>
          <cell r="G55">
            <v>0.31889999999999996</v>
          </cell>
          <cell r="H55">
            <v>0.33039999999999997</v>
          </cell>
          <cell r="I55">
            <v>0.34029999999999999</v>
          </cell>
          <cell r="O55">
            <v>0</v>
          </cell>
          <cell r="P55" t="str">
            <v>Czech Republic</v>
          </cell>
          <cell r="Q55">
            <v>0.34029999999999999</v>
          </cell>
          <cell r="S55">
            <v>0</v>
          </cell>
          <cell r="T55">
            <v>0</v>
          </cell>
          <cell r="U55">
            <v>0</v>
          </cell>
          <cell r="X55" t="str">
            <v xml:space="preserve">  Second 4 Additional Markets (Years 6-10)3</v>
          </cell>
          <cell r="Y55">
            <v>0.03</v>
          </cell>
        </row>
        <row r="56">
          <cell r="C56" t="str">
            <v>Saudi Arabia</v>
          </cell>
          <cell r="D56">
            <v>0.24259999999999998</v>
          </cell>
          <cell r="E56">
            <v>0.25390000000000001</v>
          </cell>
          <cell r="F56">
            <v>0.26619999999999999</v>
          </cell>
          <cell r="G56">
            <v>0.28270000000000001</v>
          </cell>
          <cell r="H56">
            <v>0.30269999999999997</v>
          </cell>
          <cell r="I56">
            <v>0.32989999999999997</v>
          </cell>
          <cell r="O56">
            <v>0</v>
          </cell>
          <cell r="P56" t="str">
            <v>Saudi Arabia</v>
          </cell>
          <cell r="Q56">
            <v>0.32989999999999997</v>
          </cell>
          <cell r="S56">
            <v>0</v>
          </cell>
          <cell r="T56">
            <v>0</v>
          </cell>
          <cell r="U56">
            <v>0</v>
          </cell>
          <cell r="X56" t="str">
            <v>Impact on Total ACV Topline</v>
          </cell>
        </row>
        <row r="57">
          <cell r="C57" t="str">
            <v>Switzerland</v>
          </cell>
          <cell r="D57">
            <v>0.2702</v>
          </cell>
          <cell r="E57">
            <v>0.27679999999999999</v>
          </cell>
          <cell r="F57">
            <v>0.27500000000000002</v>
          </cell>
          <cell r="G57">
            <v>0.27800000000000002</v>
          </cell>
          <cell r="H57">
            <v>0.29649999999999999</v>
          </cell>
          <cell r="I57">
            <v>0.31080000000000002</v>
          </cell>
          <cell r="O57">
            <v>0</v>
          </cell>
          <cell r="P57" t="str">
            <v>Switzerland</v>
          </cell>
          <cell r="Q57">
            <v>0.31080000000000002</v>
          </cell>
          <cell r="S57">
            <v>0</v>
          </cell>
          <cell r="T57">
            <v>0</v>
          </cell>
          <cell r="U57">
            <v>0</v>
          </cell>
          <cell r="X57" t="str">
            <v xml:space="preserve">  5-Year2</v>
          </cell>
          <cell r="Y57">
            <v>2.3593979458366166E-2</v>
          </cell>
        </row>
        <row r="58">
          <cell r="C58" t="str">
            <v>Austria</v>
          </cell>
          <cell r="D58">
            <v>0.28339999999999999</v>
          </cell>
          <cell r="E58">
            <v>0.28599999999999998</v>
          </cell>
          <cell r="F58">
            <v>0.29239999999999999</v>
          </cell>
          <cell r="G58">
            <v>0.30049999999999999</v>
          </cell>
          <cell r="H58">
            <v>0.30569999999999997</v>
          </cell>
          <cell r="I58">
            <v>0.307</v>
          </cell>
          <cell r="O58">
            <v>0</v>
          </cell>
          <cell r="P58" t="str">
            <v>Austria</v>
          </cell>
          <cell r="Q58">
            <v>0.307</v>
          </cell>
          <cell r="S58">
            <v>0</v>
          </cell>
          <cell r="T58">
            <v>0</v>
          </cell>
          <cell r="U58">
            <v>0</v>
          </cell>
          <cell r="X58" t="str">
            <v xml:space="preserve">  10-Year2,3</v>
          </cell>
          <cell r="Y58">
            <v>1.4115131140601145E-2</v>
          </cell>
        </row>
        <row r="59">
          <cell r="C59" t="str">
            <v>North India</v>
          </cell>
          <cell r="D59">
            <v>0.16340000000000002</v>
          </cell>
          <cell r="E59">
            <v>0.17849999999999999</v>
          </cell>
          <cell r="F59">
            <v>0.19889999999999999</v>
          </cell>
          <cell r="G59">
            <v>0.22440000000000002</v>
          </cell>
          <cell r="H59">
            <v>0.254</v>
          </cell>
          <cell r="I59">
            <v>0.2858</v>
          </cell>
          <cell r="O59">
            <v>0</v>
          </cell>
          <cell r="P59" t="str">
            <v>North India</v>
          </cell>
          <cell r="Q59">
            <v>0.2858</v>
          </cell>
          <cell r="S59">
            <v>0</v>
          </cell>
          <cell r="T59">
            <v>0</v>
          </cell>
          <cell r="U59">
            <v>0</v>
          </cell>
          <cell r="X59" t="str">
            <v>*Includes 75% Haircut</v>
          </cell>
        </row>
        <row r="60">
          <cell r="C60" t="str">
            <v>East and Northeast India</v>
          </cell>
          <cell r="D60">
            <v>0.15280000000000002</v>
          </cell>
          <cell r="E60">
            <v>0.16589999999999999</v>
          </cell>
          <cell r="F60">
            <v>0.18409999999999999</v>
          </cell>
          <cell r="G60">
            <v>0.20710000000000001</v>
          </cell>
          <cell r="H60">
            <v>0.23150000000000001</v>
          </cell>
          <cell r="I60">
            <v>0.25769999999999998</v>
          </cell>
          <cell r="O60">
            <v>0</v>
          </cell>
          <cell r="P60" t="str">
            <v>East and Northeast India</v>
          </cell>
          <cell r="Q60">
            <v>0.25769999999999998</v>
          </cell>
          <cell r="S60">
            <v>0</v>
          </cell>
          <cell r="T60">
            <v>0</v>
          </cell>
          <cell r="U60">
            <v>0</v>
          </cell>
          <cell r="X60" t="str">
            <v xml:space="preserve">SUMMARY FOR INITIATION </v>
          </cell>
        </row>
        <row r="61">
          <cell r="C61" t="str">
            <v>Israel</v>
          </cell>
          <cell r="D61">
            <v>0.1875</v>
          </cell>
          <cell r="E61">
            <v>0.19619999999999999</v>
          </cell>
          <cell r="F61">
            <v>0.20599999999999999</v>
          </cell>
          <cell r="G61">
            <v>0.2145</v>
          </cell>
          <cell r="H61">
            <v>0.22409999999999999</v>
          </cell>
          <cell r="I61">
            <v>0.22309999999999999</v>
          </cell>
          <cell r="O61">
            <v>0</v>
          </cell>
          <cell r="P61" t="str">
            <v>Israel</v>
          </cell>
          <cell r="Q61">
            <v>0.22309999999999999</v>
          </cell>
          <cell r="S61">
            <v>0</v>
          </cell>
          <cell r="T61">
            <v>0</v>
          </cell>
          <cell r="U61">
            <v>0</v>
          </cell>
          <cell r="Y61" t="str">
            <v>1-5 Year</v>
          </cell>
          <cell r="Z61" t="str">
            <v>6-10 Year</v>
          </cell>
        </row>
        <row r="62">
          <cell r="C62" t="str">
            <v>Malaysia</v>
          </cell>
          <cell r="D62">
            <v>0.1716</v>
          </cell>
          <cell r="E62">
            <v>0.18109999999999998</v>
          </cell>
          <cell r="F62">
            <v>0.18959999999999999</v>
          </cell>
          <cell r="G62">
            <v>0.19839999999999999</v>
          </cell>
          <cell r="H62">
            <v>0.20599999999999999</v>
          </cell>
          <cell r="I62">
            <v>0.21559999999999999</v>
          </cell>
          <cell r="O62">
            <v>0</v>
          </cell>
          <cell r="P62" t="str">
            <v>Malaysia</v>
          </cell>
          <cell r="Q62">
            <v>0.21559999999999999</v>
          </cell>
          <cell r="S62">
            <v>0</v>
          </cell>
          <cell r="T62">
            <v>0</v>
          </cell>
          <cell r="U62">
            <v>0</v>
          </cell>
          <cell r="X62" t="str">
            <v>(a) ACV International Sales - FY09E</v>
          </cell>
          <cell r="Y62">
            <v>659.08994700878736</v>
          </cell>
          <cell r="Z62">
            <v>659.08994700878736</v>
          </cell>
        </row>
        <row r="63">
          <cell r="C63" t="str">
            <v>Finland</v>
          </cell>
          <cell r="D63">
            <v>0.189</v>
          </cell>
          <cell r="E63">
            <v>0.19259999999999999</v>
          </cell>
          <cell r="F63">
            <v>0.19719999999999999</v>
          </cell>
          <cell r="G63">
            <v>0.2044</v>
          </cell>
          <cell r="H63">
            <v>0.21159999999999998</v>
          </cell>
          <cell r="I63">
            <v>0.21509999999999999</v>
          </cell>
          <cell r="O63">
            <v>0</v>
          </cell>
          <cell r="P63" t="str">
            <v>Finland</v>
          </cell>
          <cell r="Q63">
            <v>0.21509999999999999</v>
          </cell>
          <cell r="S63">
            <v>0</v>
          </cell>
          <cell r="T63">
            <v>0</v>
          </cell>
          <cell r="U63">
            <v>0</v>
          </cell>
          <cell r="X63" t="str">
            <v>(b) Estimated Haircare Mix</v>
          </cell>
          <cell r="Y63">
            <v>0.7</v>
          </cell>
          <cell r="Z63">
            <v>0.7</v>
          </cell>
        </row>
        <row r="64">
          <cell r="C64" t="str">
            <v>Northwest China</v>
          </cell>
          <cell r="D64">
            <v>0.15859999999999999</v>
          </cell>
          <cell r="E64">
            <v>0.16930000000000001</v>
          </cell>
          <cell r="F64">
            <v>0.17599999999999999</v>
          </cell>
          <cell r="G64">
            <v>0.18719999999999998</v>
          </cell>
          <cell r="H64">
            <v>0.1961</v>
          </cell>
          <cell r="I64">
            <v>0.20760000000000001</v>
          </cell>
          <cell r="O64">
            <v>0</v>
          </cell>
          <cell r="P64" t="str">
            <v>Northwest China</v>
          </cell>
          <cell r="Q64">
            <v>0.20760000000000001</v>
          </cell>
          <cell r="S64">
            <v>0</v>
          </cell>
          <cell r="T64">
            <v>0</v>
          </cell>
          <cell r="U64">
            <v>0</v>
          </cell>
          <cell r="X64" t="str">
            <v>(c) ACV Haircare Sales - FY09E ( a x b)</v>
          </cell>
          <cell r="Y64">
            <v>461.3629629061511</v>
          </cell>
          <cell r="Z64">
            <v>461.3629629061511</v>
          </cell>
        </row>
        <row r="65">
          <cell r="C65" t="str">
            <v>Hungary</v>
          </cell>
          <cell r="D65">
            <v>0.16719999999999999</v>
          </cell>
          <cell r="E65">
            <v>0.1804</v>
          </cell>
          <cell r="F65">
            <v>0.19059999999999999</v>
          </cell>
          <cell r="G65">
            <v>0.19409999999999999</v>
          </cell>
          <cell r="H65">
            <v>0.20030000000000001</v>
          </cell>
          <cell r="I65">
            <v>0.20430000000000001</v>
          </cell>
          <cell r="O65">
            <v>0</v>
          </cell>
          <cell r="P65" t="str">
            <v>Hungary</v>
          </cell>
          <cell r="Q65">
            <v>0.20430000000000001</v>
          </cell>
          <cell r="S65">
            <v>0</v>
          </cell>
          <cell r="T65">
            <v>0</v>
          </cell>
          <cell r="U65">
            <v>0</v>
          </cell>
          <cell r="X65" t="str">
            <v>(d) Adjusting for Market Sizes1,2</v>
          </cell>
          <cell r="Y65">
            <v>1.761468118816822</v>
          </cell>
          <cell r="Z65">
            <v>1.6992277655101864</v>
          </cell>
        </row>
        <row r="66">
          <cell r="C66" t="str">
            <v>Ireland</v>
          </cell>
          <cell r="D66">
            <v>0.1696</v>
          </cell>
          <cell r="E66">
            <v>0.17710000000000001</v>
          </cell>
          <cell r="F66">
            <v>0.18759999999999999</v>
          </cell>
          <cell r="G66">
            <v>0.19219999999999998</v>
          </cell>
          <cell r="H66">
            <v>0.1978</v>
          </cell>
          <cell r="I66">
            <v>0.2016</v>
          </cell>
          <cell r="O66">
            <v>0</v>
          </cell>
          <cell r="P66" t="str">
            <v>Ireland</v>
          </cell>
          <cell r="Q66">
            <v>0.2016</v>
          </cell>
          <cell r="S66">
            <v>0</v>
          </cell>
          <cell r="T66">
            <v>0</v>
          </cell>
          <cell r="U66">
            <v>0</v>
          </cell>
          <cell r="X66" t="str">
            <v xml:space="preserve">(e) Adjusting for Lower Market Share </v>
          </cell>
          <cell r="Y66">
            <v>0.19999999999999996</v>
          </cell>
          <cell r="Z66">
            <v>0.19999999999999996</v>
          </cell>
        </row>
        <row r="67">
          <cell r="C67" t="str">
            <v>Romania</v>
          </cell>
          <cell r="D67">
            <v>9.9500000000000005E-2</v>
          </cell>
          <cell r="E67">
            <v>0.11359999999999999</v>
          </cell>
          <cell r="F67">
            <v>0.13539999999999999</v>
          </cell>
          <cell r="G67">
            <v>0.15769999999999998</v>
          </cell>
          <cell r="H67">
            <v>0.1784</v>
          </cell>
          <cell r="I67">
            <v>0.19819999999999999</v>
          </cell>
          <cell r="O67">
            <v>0</v>
          </cell>
          <cell r="P67" t="str">
            <v>Romania</v>
          </cell>
          <cell r="Q67">
            <v>0.19819999999999999</v>
          </cell>
          <cell r="S67">
            <v>0</v>
          </cell>
          <cell r="T67">
            <v>0</v>
          </cell>
          <cell r="U67">
            <v>0</v>
          </cell>
          <cell r="X67" t="str">
            <v>(f) MS Estimated Market CAGR</v>
          </cell>
          <cell r="Y67">
            <v>0.04</v>
          </cell>
          <cell r="Z67">
            <v>0.03</v>
          </cell>
        </row>
        <row r="68">
          <cell r="C68" t="str">
            <v>United Arab Emirates</v>
          </cell>
          <cell r="D68">
            <v>8.1700000000000009E-2</v>
          </cell>
          <cell r="E68">
            <v>9.0700000000000003E-2</v>
          </cell>
          <cell r="F68">
            <v>0.1036</v>
          </cell>
          <cell r="G68">
            <v>0.1181</v>
          </cell>
          <cell r="H68">
            <v>0.14249999999999999</v>
          </cell>
          <cell r="I68">
            <v>0.16969999999999999</v>
          </cell>
          <cell r="O68">
            <v>0</v>
          </cell>
          <cell r="P68" t="str">
            <v>United Arab Emirates</v>
          </cell>
          <cell r="Q68">
            <v>0.16969999999999999</v>
          </cell>
          <cell r="S68">
            <v>0</v>
          </cell>
          <cell r="T68">
            <v>0</v>
          </cell>
          <cell r="U68">
            <v>0</v>
          </cell>
          <cell r="X68" t="str">
            <v xml:space="preserve">(g) Market Opportunity ($) ( c x d x e) x (1 + g )x </v>
          </cell>
          <cell r="Y68">
            <v>197.74895940985019</v>
          </cell>
          <cell r="Z68">
            <v>451.30738571019515</v>
          </cell>
        </row>
        <row r="69">
          <cell r="C69" t="str">
            <v>Hong Kong, China</v>
          </cell>
          <cell r="D69">
            <v>0.1313</v>
          </cell>
          <cell r="E69">
            <v>0.1348</v>
          </cell>
          <cell r="F69">
            <v>0.1406</v>
          </cell>
          <cell r="G69">
            <v>0.1464</v>
          </cell>
          <cell r="H69">
            <v>0.1522</v>
          </cell>
          <cell r="I69">
            <v>0.15780000000000002</v>
          </cell>
          <cell r="O69">
            <v>0</v>
          </cell>
          <cell r="P69" t="str">
            <v>Hong Kong, China</v>
          </cell>
          <cell r="Q69">
            <v>0.15780000000000002</v>
          </cell>
          <cell r="S69">
            <v>0</v>
          </cell>
          <cell r="T69">
            <v>0</v>
          </cell>
          <cell r="U69">
            <v>0</v>
          </cell>
          <cell r="X69" t="str">
            <v>Annual Impact on Alberto Revenue</v>
          </cell>
          <cell r="Y69">
            <v>2.3593979458366166E-2</v>
          </cell>
          <cell r="Z69">
            <v>2.6571113577134708E-2</v>
          </cell>
        </row>
        <row r="70">
          <cell r="C70" t="str">
            <v>Pakistan</v>
          </cell>
          <cell r="D70">
            <v>0.10640000000000001</v>
          </cell>
          <cell r="E70">
            <v>0.1147</v>
          </cell>
          <cell r="F70">
            <v>0.1245</v>
          </cell>
          <cell r="G70">
            <v>0.1356</v>
          </cell>
          <cell r="H70">
            <v>0.14809999999999998</v>
          </cell>
          <cell r="I70">
            <v>0.15759999999999999</v>
          </cell>
          <cell r="O70">
            <v>0</v>
          </cell>
          <cell r="P70" t="str">
            <v>Pakistan</v>
          </cell>
          <cell r="Q70">
            <v>0.15759999999999999</v>
          </cell>
          <cell r="S70">
            <v>0</v>
          </cell>
          <cell r="T70">
            <v>0</v>
          </cell>
          <cell r="U70">
            <v>0</v>
          </cell>
        </row>
        <row r="71">
          <cell r="C71" t="str">
            <v>Kazakhstan</v>
          </cell>
          <cell r="D71">
            <v>0.10349999999999999</v>
          </cell>
          <cell r="E71">
            <v>0.1061</v>
          </cell>
          <cell r="F71">
            <v>0.1133</v>
          </cell>
          <cell r="G71">
            <v>0.1231</v>
          </cell>
          <cell r="H71">
            <v>0.1414</v>
          </cell>
          <cell r="I71">
            <v>0.15590000000000001</v>
          </cell>
          <cell r="O71">
            <v>0</v>
          </cell>
          <cell r="P71" t="str">
            <v>Kazakhstan</v>
          </cell>
          <cell r="Q71">
            <v>0.15590000000000001</v>
          </cell>
          <cell r="S71">
            <v>0</v>
          </cell>
          <cell r="T71">
            <v>0</v>
          </cell>
          <cell r="U71">
            <v>0</v>
          </cell>
          <cell r="X71" t="str">
            <v xml:space="preserve">FINAL SUMMARY FOR INITIATION </v>
          </cell>
        </row>
        <row r="72">
          <cell r="C72" t="str">
            <v>Vietnam</v>
          </cell>
          <cell r="D72">
            <v>0.10729999999999999</v>
          </cell>
          <cell r="E72">
            <v>0.1162</v>
          </cell>
          <cell r="F72">
            <v>0.1245</v>
          </cell>
          <cell r="G72">
            <v>0.13250000000000001</v>
          </cell>
          <cell r="H72">
            <v>0.1394</v>
          </cell>
          <cell r="I72">
            <v>0.1462</v>
          </cell>
          <cell r="O72">
            <v>0</v>
          </cell>
          <cell r="P72" t="str">
            <v>Vietnam</v>
          </cell>
          <cell r="Q72">
            <v>0.1462</v>
          </cell>
          <cell r="S72">
            <v>0</v>
          </cell>
          <cell r="T72">
            <v>0</v>
          </cell>
          <cell r="U72">
            <v>0</v>
          </cell>
          <cell r="Y72" t="str">
            <v>1-5 Year</v>
          </cell>
          <cell r="Z72" t="str">
            <v>1-10 Year</v>
          </cell>
        </row>
        <row r="73">
          <cell r="C73" t="str">
            <v>Egypt</v>
          </cell>
          <cell r="D73">
            <v>9.2700000000000005E-2</v>
          </cell>
          <cell r="E73">
            <v>9.5500000000000002E-2</v>
          </cell>
          <cell r="F73">
            <v>0.1031</v>
          </cell>
          <cell r="G73">
            <v>0.11700000000000001</v>
          </cell>
          <cell r="H73">
            <v>0.13100000000000001</v>
          </cell>
          <cell r="I73">
            <v>0.14599999999999999</v>
          </cell>
          <cell r="O73">
            <v>0</v>
          </cell>
          <cell r="P73" t="str">
            <v>Egypt</v>
          </cell>
          <cell r="Q73">
            <v>0.14599999999999999</v>
          </cell>
          <cell r="S73">
            <v>0</v>
          </cell>
          <cell r="T73">
            <v>0</v>
          </cell>
          <cell r="U73">
            <v>0</v>
          </cell>
          <cell r="X73" t="str">
            <v>(a) ACV International Sales - FY10e</v>
          </cell>
          <cell r="Y73">
            <v>659.08994700878736</v>
          </cell>
          <cell r="Z73">
            <v>659.08994700878736</v>
          </cell>
        </row>
        <row r="74">
          <cell r="C74" t="str">
            <v>New Zealand</v>
          </cell>
          <cell r="D74">
            <v>0.1072</v>
          </cell>
          <cell r="E74">
            <v>0.1118</v>
          </cell>
          <cell r="F74">
            <v>0.11600000000000001</v>
          </cell>
          <cell r="G74">
            <v>0.1198</v>
          </cell>
          <cell r="H74">
            <v>0.12470000000000001</v>
          </cell>
          <cell r="I74">
            <v>0.13009999999999999</v>
          </cell>
          <cell r="O74">
            <v>0</v>
          </cell>
          <cell r="P74" t="str">
            <v>New Zealand</v>
          </cell>
          <cell r="Q74">
            <v>0.13009999999999999</v>
          </cell>
          <cell r="S74">
            <v>0</v>
          </cell>
          <cell r="T74">
            <v>0</v>
          </cell>
          <cell r="U74">
            <v>0</v>
          </cell>
          <cell r="X74" t="str">
            <v>(b) Estimated Haircare Mix</v>
          </cell>
          <cell r="Y74">
            <v>0.7</v>
          </cell>
          <cell r="Z74">
            <v>0.7</v>
          </cell>
        </row>
        <row r="75">
          <cell r="C75" t="str">
            <v>Azerbaijan</v>
          </cell>
          <cell r="D75">
            <v>5.1400000000000001E-2</v>
          </cell>
          <cell r="E75">
            <v>5.79E-2</v>
          </cell>
          <cell r="F75">
            <v>6.59E-2</v>
          </cell>
          <cell r="G75">
            <v>7.5200000000000003E-2</v>
          </cell>
          <cell r="H75">
            <v>9.5000000000000001E-2</v>
          </cell>
          <cell r="I75">
            <v>0.1202</v>
          </cell>
          <cell r="O75">
            <v>0</v>
          </cell>
          <cell r="P75" t="str">
            <v>Azerbaijan</v>
          </cell>
          <cell r="Q75">
            <v>0.1202</v>
          </cell>
          <cell r="S75">
            <v>0</v>
          </cell>
          <cell r="T75">
            <v>0</v>
          </cell>
          <cell r="U75">
            <v>0</v>
          </cell>
          <cell r="X75" t="str">
            <v>(c) ACV Haircare Sales - FY10e ( a x b)</v>
          </cell>
          <cell r="Y75">
            <v>461.3629629061511</v>
          </cell>
          <cell r="Z75">
            <v>461.3629629061511</v>
          </cell>
        </row>
        <row r="76">
          <cell r="C76" t="str">
            <v>Dominican Republic</v>
          </cell>
          <cell r="D76">
            <v>5.6600000000000004E-2</v>
          </cell>
          <cell r="E76">
            <v>7.5799999999999992E-2</v>
          </cell>
          <cell r="F76">
            <v>8.3400000000000002E-2</v>
          </cell>
          <cell r="G76">
            <v>0.10059999999999999</v>
          </cell>
          <cell r="H76">
            <v>0.11120000000000001</v>
          </cell>
          <cell r="I76">
            <v>0.1164</v>
          </cell>
          <cell r="O76">
            <v>0</v>
          </cell>
          <cell r="P76" t="str">
            <v>Dominican Republic</v>
          </cell>
          <cell r="Q76">
            <v>0.1164</v>
          </cell>
          <cell r="S76">
            <v>0</v>
          </cell>
          <cell r="T76">
            <v>0</v>
          </cell>
          <cell r="U76">
            <v>0</v>
          </cell>
          <cell r="X76" t="str">
            <v>(d) Adjusting for Market Sizes1,2</v>
          </cell>
          <cell r="Y76">
            <v>1.761468118816822</v>
          </cell>
          <cell r="Z76">
            <v>3.4606958843270084</v>
          </cell>
        </row>
        <row r="77">
          <cell r="C77" t="str">
            <v>Slovakia</v>
          </cell>
          <cell r="D77">
            <v>9.2299999999999993E-2</v>
          </cell>
          <cell r="E77">
            <v>9.459999999999999E-2</v>
          </cell>
          <cell r="F77">
            <v>9.7200000000000009E-2</v>
          </cell>
          <cell r="G77">
            <v>0.10050000000000001</v>
          </cell>
          <cell r="H77">
            <v>0.10909999999999999</v>
          </cell>
          <cell r="I77">
            <v>0.1147</v>
          </cell>
          <cell r="O77">
            <v>0</v>
          </cell>
          <cell r="P77" t="str">
            <v>Slovakia</v>
          </cell>
          <cell r="Q77">
            <v>0.1147</v>
          </cell>
          <cell r="S77">
            <v>0</v>
          </cell>
          <cell r="T77">
            <v>0</v>
          </cell>
          <cell r="U77">
            <v>0</v>
          </cell>
          <cell r="X77" t="str">
            <v xml:space="preserve">(e) Adjusting for Lower Market Share </v>
          </cell>
          <cell r="Y77">
            <v>0.19999999999999996</v>
          </cell>
          <cell r="Z77">
            <v>0.19999999999999996</v>
          </cell>
        </row>
        <row r="78">
          <cell r="C78" t="str">
            <v>Uzbekistan</v>
          </cell>
          <cell r="D78">
            <v>4.2299999999999997E-2</v>
          </cell>
          <cell r="E78">
            <v>5.6299999999999996E-2</v>
          </cell>
          <cell r="F78">
            <v>6.93E-2</v>
          </cell>
          <cell r="G78">
            <v>8.4599999999999995E-2</v>
          </cell>
          <cell r="H78">
            <v>9.5500000000000002E-2</v>
          </cell>
          <cell r="I78">
            <v>0.109</v>
          </cell>
          <cell r="O78">
            <v>0</v>
          </cell>
          <cell r="P78" t="str">
            <v>Uzbekistan</v>
          </cell>
          <cell r="Q78">
            <v>0.109</v>
          </cell>
          <cell r="S78">
            <v>0</v>
          </cell>
          <cell r="T78">
            <v>0</v>
          </cell>
          <cell r="U78">
            <v>0</v>
          </cell>
          <cell r="X78" t="str">
            <v>(f) MS Estimated Market CAGR</v>
          </cell>
          <cell r="Y78">
            <v>0.04</v>
          </cell>
          <cell r="Z78">
            <v>3.5198485919121891E-2</v>
          </cell>
          <cell r="AD78">
            <v>319.32738138204616</v>
          </cell>
          <cell r="AE78">
            <v>451.30738571019515</v>
          </cell>
          <cell r="AG78">
            <v>3.5198485919121891E-2</v>
          </cell>
        </row>
        <row r="79">
          <cell r="C79" t="str">
            <v>Bangladesh - modelled</v>
          </cell>
          <cell r="D79">
            <v>7.3700000000000002E-2</v>
          </cell>
          <cell r="E79">
            <v>7.5299999999999992E-2</v>
          </cell>
          <cell r="F79">
            <v>7.8299999999999995E-2</v>
          </cell>
          <cell r="G79">
            <v>8.6599999999999996E-2</v>
          </cell>
          <cell r="H79">
            <v>8.7800000000000003E-2</v>
          </cell>
          <cell r="I79">
            <v>0.1018</v>
          </cell>
          <cell r="O79">
            <v>0</v>
          </cell>
          <cell r="P79" t="str">
            <v>Bangladesh - modelled</v>
          </cell>
          <cell r="Q79">
            <v>0.1018</v>
          </cell>
          <cell r="S79">
            <v>0</v>
          </cell>
          <cell r="T79">
            <v>0</v>
          </cell>
          <cell r="U79">
            <v>0</v>
          </cell>
          <cell r="X79" t="str">
            <v xml:space="preserve">(g) Market Opportunity ($) ( c x d x e) x (1 + f )x </v>
          </cell>
          <cell r="Y79">
            <v>197.74895940985019</v>
          </cell>
          <cell r="Z79">
            <v>451.30738571019515</v>
          </cell>
        </row>
        <row r="80">
          <cell r="C80" t="str">
            <v>Belarus</v>
          </cell>
          <cell r="D80">
            <v>3.1399999999999997E-2</v>
          </cell>
          <cell r="E80">
            <v>4.2000000000000003E-2</v>
          </cell>
          <cell r="F80">
            <v>5.2200000000000003E-2</v>
          </cell>
          <cell r="G80">
            <v>6.4799999999999996E-2</v>
          </cell>
          <cell r="H80">
            <v>7.9899999999999999E-2</v>
          </cell>
          <cell r="I80">
            <v>9.8599999999999993E-2</v>
          </cell>
          <cell r="O80">
            <v>0</v>
          </cell>
          <cell r="P80" t="str">
            <v>Belarus</v>
          </cell>
          <cell r="Q80">
            <v>9.8599999999999993E-2</v>
          </cell>
          <cell r="S80">
            <v>0</v>
          </cell>
          <cell r="T80">
            <v>0</v>
          </cell>
          <cell r="U80">
            <v>0</v>
          </cell>
          <cell r="X80" t="str">
            <v>Annual Impact on Alberto Revenue</v>
          </cell>
          <cell r="Y80">
            <v>2.3593979458366166E-2</v>
          </cell>
          <cell r="Z80">
            <v>2.6571113577134708E-2</v>
          </cell>
        </row>
        <row r="81">
          <cell r="C81" t="str">
            <v>Singapore</v>
          </cell>
          <cell r="D81">
            <v>7.3099999999999998E-2</v>
          </cell>
          <cell r="E81">
            <v>7.690000000000001E-2</v>
          </cell>
          <cell r="F81">
            <v>8.2000000000000003E-2</v>
          </cell>
          <cell r="G81">
            <v>8.6599999999999996E-2</v>
          </cell>
          <cell r="H81">
            <v>9.1200000000000003E-2</v>
          </cell>
          <cell r="I81">
            <v>9.5500000000000002E-2</v>
          </cell>
          <cell r="O81">
            <v>0</v>
          </cell>
          <cell r="P81" t="str">
            <v>Singapore</v>
          </cell>
          <cell r="Q81">
            <v>9.5500000000000002E-2</v>
          </cell>
          <cell r="S81">
            <v>0</v>
          </cell>
          <cell r="T81">
            <v>0</v>
          </cell>
          <cell r="U81">
            <v>0</v>
          </cell>
        </row>
        <row r="82">
          <cell r="C82" t="str">
            <v>Lithuania</v>
          </cell>
          <cell r="D82">
            <v>4.41E-2</v>
          </cell>
          <cell r="E82">
            <v>4.4899999999999995E-2</v>
          </cell>
          <cell r="F82">
            <v>4.9000000000000002E-2</v>
          </cell>
          <cell r="G82">
            <v>5.8900000000000001E-2</v>
          </cell>
          <cell r="H82">
            <v>6.6700000000000009E-2</v>
          </cell>
          <cell r="I82">
            <v>7.2800000000000004E-2</v>
          </cell>
          <cell r="O82">
            <v>0</v>
          </cell>
          <cell r="P82" t="str">
            <v>Lithuania</v>
          </cell>
          <cell r="Q82">
            <v>7.2800000000000004E-2</v>
          </cell>
          <cell r="S82">
            <v>0</v>
          </cell>
          <cell r="T82">
            <v>0</v>
          </cell>
          <cell r="U82">
            <v>0</v>
          </cell>
          <cell r="X82" t="str">
            <v>FINAL FINAL SUMMARY FOR INITIATION</v>
          </cell>
        </row>
        <row r="83">
          <cell r="C83" t="str">
            <v>Bulgaria</v>
          </cell>
          <cell r="D83">
            <v>4.48E-2</v>
          </cell>
          <cell r="E83">
            <v>4.9299999999999997E-2</v>
          </cell>
          <cell r="F83">
            <v>5.33E-2</v>
          </cell>
          <cell r="G83">
            <v>5.6100000000000004E-2</v>
          </cell>
          <cell r="H83">
            <v>6.2200000000000005E-2</v>
          </cell>
          <cell r="I83">
            <v>7.17E-2</v>
          </cell>
          <cell r="O83">
            <v>0</v>
          </cell>
          <cell r="P83" t="str">
            <v>Bulgaria</v>
          </cell>
          <cell r="Q83">
            <v>7.17E-2</v>
          </cell>
          <cell r="S83">
            <v>0</v>
          </cell>
          <cell r="T83">
            <v>0</v>
          </cell>
          <cell r="U83">
            <v>0</v>
          </cell>
          <cell r="X83" t="str">
            <v>$ in millions</v>
          </cell>
          <cell r="Y83" t="str">
            <v>Years 1-5</v>
          </cell>
          <cell r="Z83" t="str">
            <v>Years 1-10</v>
          </cell>
        </row>
        <row r="84">
          <cell r="C84" t="str">
            <v>Guatemala</v>
          </cell>
          <cell r="D84">
            <v>5.11E-2</v>
          </cell>
          <cell r="E84">
            <v>5.3700000000000005E-2</v>
          </cell>
          <cell r="F84">
            <v>5.4100000000000002E-2</v>
          </cell>
          <cell r="G84">
            <v>5.9200000000000003E-2</v>
          </cell>
          <cell r="H84">
            <v>6.3200000000000006E-2</v>
          </cell>
          <cell r="I84">
            <v>7.1300000000000002E-2</v>
          </cell>
          <cell r="O84">
            <v>0</v>
          </cell>
          <cell r="P84" t="str">
            <v>Guatemala</v>
          </cell>
          <cell r="Q84">
            <v>7.1300000000000002E-2</v>
          </cell>
          <cell r="S84">
            <v>0</v>
          </cell>
          <cell r="T84">
            <v>0</v>
          </cell>
          <cell r="U84">
            <v>0</v>
          </cell>
          <cell r="X84" t="str">
            <v>(a) ACV International Sales - FY10e</v>
          </cell>
          <cell r="Y84">
            <v>659.08994700878736</v>
          </cell>
          <cell r="Z84">
            <v>659.08994700878736</v>
          </cell>
        </row>
        <row r="85">
          <cell r="C85" t="str">
            <v>Ecuador</v>
          </cell>
          <cell r="D85">
            <v>5.0299999999999997E-2</v>
          </cell>
          <cell r="E85">
            <v>5.4299999999999994E-2</v>
          </cell>
          <cell r="F85">
            <v>5.7000000000000002E-2</v>
          </cell>
          <cell r="G85">
            <v>6.0200000000000004E-2</v>
          </cell>
          <cell r="H85">
            <v>6.3600000000000004E-2</v>
          </cell>
          <cell r="I85">
            <v>6.7799999999999999E-2</v>
          </cell>
          <cell r="O85">
            <v>0</v>
          </cell>
          <cell r="P85" t="str">
            <v>Ecuador</v>
          </cell>
          <cell r="Q85">
            <v>6.7799999999999999E-2</v>
          </cell>
          <cell r="S85">
            <v>0</v>
          </cell>
          <cell r="T85">
            <v>0</v>
          </cell>
          <cell r="U85">
            <v>0</v>
          </cell>
          <cell r="X85" t="str">
            <v>(b) Estimated Haircare Mix</v>
          </cell>
          <cell r="Y85">
            <v>0.7</v>
          </cell>
          <cell r="Z85">
            <v>0.7</v>
          </cell>
        </row>
        <row r="86">
          <cell r="C86" t="str">
            <v>Morocco</v>
          </cell>
          <cell r="D86">
            <v>4.8799999999999996E-2</v>
          </cell>
          <cell r="E86">
            <v>5.21E-2</v>
          </cell>
          <cell r="F86">
            <v>5.5399999999999998E-2</v>
          </cell>
          <cell r="G86">
            <v>5.8799999999999998E-2</v>
          </cell>
          <cell r="H86">
            <v>6.2399999999999997E-2</v>
          </cell>
          <cell r="I86">
            <v>6.6599999999999993E-2</v>
          </cell>
          <cell r="O86">
            <v>0</v>
          </cell>
          <cell r="P86" t="str">
            <v>Morocco</v>
          </cell>
          <cell r="Q86">
            <v>6.6599999999999993E-2</v>
          </cell>
          <cell r="S86">
            <v>0</v>
          </cell>
          <cell r="T86">
            <v>0</v>
          </cell>
          <cell r="U86">
            <v>0</v>
          </cell>
          <cell r="X86" t="str">
            <v>(c) ACV Haircare Sales - FY10e  (a x b)</v>
          </cell>
          <cell r="Y86">
            <v>461.3629629061511</v>
          </cell>
          <cell r="Z86">
            <v>461.3629629061511</v>
          </cell>
        </row>
        <row r="87">
          <cell r="C87" t="str">
            <v>Nigeria</v>
          </cell>
          <cell r="D87">
            <v>4.5200000000000004E-2</v>
          </cell>
          <cell r="E87">
            <v>4.9799999999999997E-2</v>
          </cell>
          <cell r="F87">
            <v>5.6500000000000002E-2</v>
          </cell>
          <cell r="G87">
            <v>6.2899999999999998E-2</v>
          </cell>
          <cell r="H87">
            <v>6.3200000000000006E-2</v>
          </cell>
          <cell r="I87">
            <v>6.6000000000000003E-2</v>
          </cell>
          <cell r="O87">
            <v>0</v>
          </cell>
          <cell r="P87" t="str">
            <v>Nigeria</v>
          </cell>
          <cell r="Q87">
            <v>6.6000000000000003E-2</v>
          </cell>
          <cell r="S87">
            <v>0</v>
          </cell>
          <cell r="T87">
            <v>0</v>
          </cell>
          <cell r="U87">
            <v>0</v>
          </cell>
          <cell r="X87" t="str">
            <v>(d) Adjusting for Market Sizes1,2</v>
          </cell>
          <cell r="Y87">
            <v>1.8726375548111431</v>
          </cell>
          <cell r="Z87">
            <v>4.5272111701298794</v>
          </cell>
        </row>
        <row r="88">
          <cell r="C88" t="str">
            <v>Uruguay</v>
          </cell>
          <cell r="D88">
            <v>3.1199999999999999E-2</v>
          </cell>
          <cell r="E88">
            <v>4.3099999999999999E-2</v>
          </cell>
          <cell r="F88">
            <v>4.3299999999999998E-2</v>
          </cell>
          <cell r="G88">
            <v>5.3399999999999996E-2</v>
          </cell>
          <cell r="H88">
            <v>5.8200000000000002E-2</v>
          </cell>
          <cell r="I88">
            <v>6.5200000000000008E-2</v>
          </cell>
          <cell r="O88">
            <v>0</v>
          </cell>
          <cell r="P88" t="str">
            <v>Uruguay</v>
          </cell>
          <cell r="Q88">
            <v>6.5200000000000008E-2</v>
          </cell>
          <cell r="S88">
            <v>0</v>
          </cell>
          <cell r="T88">
            <v>0</v>
          </cell>
          <cell r="U88">
            <v>0</v>
          </cell>
          <cell r="X88" t="str">
            <v>(e) Estimated Total Market Size  (c x d)</v>
          </cell>
          <cell r="Y88">
            <v>863.96561073699888</v>
          </cell>
          <cell r="Z88">
            <v>2088.6875591529442</v>
          </cell>
        </row>
        <row r="89">
          <cell r="C89" t="str">
            <v>Algeria</v>
          </cell>
          <cell r="D89">
            <v>4.9700000000000001E-2</v>
          </cell>
          <cell r="E89">
            <v>5.1700000000000003E-2</v>
          </cell>
          <cell r="F89">
            <v>5.3899999999999997E-2</v>
          </cell>
          <cell r="G89">
            <v>5.6600000000000004E-2</v>
          </cell>
          <cell r="H89">
            <v>6.0700000000000004E-2</v>
          </cell>
          <cell r="I89">
            <v>6.4599999999999991E-2</v>
          </cell>
          <cell r="O89">
            <v>0</v>
          </cell>
          <cell r="P89" t="str">
            <v>Algeria</v>
          </cell>
          <cell r="Q89">
            <v>6.4599999999999991E-2</v>
          </cell>
          <cell r="S89">
            <v>0</v>
          </cell>
          <cell r="T89">
            <v>0</v>
          </cell>
          <cell r="U89">
            <v>0</v>
          </cell>
          <cell r="X89" t="str">
            <v xml:space="preserve">(f) Adjusting for Lower Market Share </v>
          </cell>
          <cell r="Y89">
            <v>0.19999999999999996</v>
          </cell>
          <cell r="Z89">
            <v>0.19999999999999996</v>
          </cell>
        </row>
        <row r="90">
          <cell r="C90" t="str">
            <v>Croatia</v>
          </cell>
          <cell r="D90">
            <v>4.3700000000000003E-2</v>
          </cell>
          <cell r="E90">
            <v>4.7200000000000006E-2</v>
          </cell>
          <cell r="F90">
            <v>5.1499999999999997E-2</v>
          </cell>
          <cell r="G90">
            <v>5.4899999999999997E-2</v>
          </cell>
          <cell r="H90">
            <v>5.8299999999999998E-2</v>
          </cell>
          <cell r="I90">
            <v>6.1499999999999999E-2</v>
          </cell>
          <cell r="O90">
            <v>0</v>
          </cell>
          <cell r="P90" t="str">
            <v>Croatia</v>
          </cell>
          <cell r="Q90">
            <v>6.1499999999999999E-2</v>
          </cell>
          <cell r="S90">
            <v>0</v>
          </cell>
          <cell r="T90">
            <v>0</v>
          </cell>
          <cell r="U90">
            <v>0</v>
          </cell>
          <cell r="X90" t="str">
            <v>(g) Market Opportunity ($)  (e x f)</v>
          </cell>
          <cell r="Y90">
            <v>172.79312214739974</v>
          </cell>
          <cell r="Z90">
            <v>417.73751183058874</v>
          </cell>
        </row>
        <row r="91">
          <cell r="C91" t="str">
            <v>Serbia and Montenegro</v>
          </cell>
          <cell r="D91">
            <v>3.5499999999999997E-2</v>
          </cell>
          <cell r="E91">
            <v>4.07E-2</v>
          </cell>
          <cell r="F91">
            <v>4.5600000000000002E-2</v>
          </cell>
          <cell r="G91">
            <v>4.9700000000000001E-2</v>
          </cell>
          <cell r="H91">
            <v>5.6100000000000004E-2</v>
          </cell>
          <cell r="I91">
            <v>6.0200000000000004E-2</v>
          </cell>
          <cell r="O91">
            <v>0</v>
          </cell>
          <cell r="P91" t="str">
            <v>Serbia and Montenegro</v>
          </cell>
          <cell r="Q91">
            <v>6.0200000000000004E-2</v>
          </cell>
          <cell r="S91">
            <v>0</v>
          </cell>
          <cell r="T91">
            <v>0</v>
          </cell>
          <cell r="U91">
            <v>0</v>
          </cell>
          <cell r="X91" t="str">
            <v>Annual Impact on Alberto Revenue</v>
          </cell>
          <cell r="Y91">
            <v>2.0734636937908224E-2</v>
          </cell>
          <cell r="Z91">
            <v>2.3481578437835049E-2</v>
          </cell>
        </row>
        <row r="92">
          <cell r="C92" t="str">
            <v>Slovenia</v>
          </cell>
          <cell r="D92">
            <v>5.5200000000000006E-2</v>
          </cell>
          <cell r="E92">
            <v>5.5E-2</v>
          </cell>
          <cell r="F92">
            <v>5.4200000000000005E-2</v>
          </cell>
          <cell r="G92">
            <v>5.2899999999999996E-2</v>
          </cell>
          <cell r="H92">
            <v>5.2299999999999999E-2</v>
          </cell>
          <cell r="I92">
            <v>5.3399999999999996E-2</v>
          </cell>
          <cell r="O92">
            <v>0</v>
          </cell>
          <cell r="P92" t="str">
            <v>Slovenia</v>
          </cell>
          <cell r="Q92">
            <v>5.3399999999999996E-2</v>
          </cell>
          <cell r="S92">
            <v>0</v>
          </cell>
          <cell r="T92">
            <v>0</v>
          </cell>
          <cell r="U92">
            <v>0</v>
          </cell>
        </row>
        <row r="93">
          <cell r="C93" t="str">
            <v>Syria - modelled</v>
          </cell>
          <cell r="D93">
            <v>4.1799999999999997E-2</v>
          </cell>
          <cell r="E93">
            <v>4.2500000000000003E-2</v>
          </cell>
          <cell r="F93">
            <v>4.3299999999999998E-2</v>
          </cell>
          <cell r="G93">
            <v>4.4700000000000004E-2</v>
          </cell>
          <cell r="H93">
            <v>4.7700000000000006E-2</v>
          </cell>
          <cell r="I93">
            <v>5.21E-2</v>
          </cell>
          <cell r="O93">
            <v>0</v>
          </cell>
          <cell r="P93" t="str">
            <v>Syria - modelled</v>
          </cell>
          <cell r="Q93">
            <v>5.21E-2</v>
          </cell>
          <cell r="S93">
            <v>0</v>
          </cell>
          <cell r="T93">
            <v>0</v>
          </cell>
          <cell r="U93">
            <v>0</v>
          </cell>
        </row>
        <row r="94">
          <cell r="C94" t="str">
            <v>Tunisia</v>
          </cell>
          <cell r="D94">
            <v>3.3600000000000005E-2</v>
          </cell>
          <cell r="E94">
            <v>3.5799999999999998E-2</v>
          </cell>
          <cell r="F94">
            <v>3.9100000000000003E-2</v>
          </cell>
          <cell r="G94">
            <v>4.1399999999999999E-2</v>
          </cell>
          <cell r="H94">
            <v>4.6200000000000005E-2</v>
          </cell>
          <cell r="I94">
            <v>5.21E-2</v>
          </cell>
          <cell r="O94">
            <v>0</v>
          </cell>
          <cell r="P94" t="str">
            <v>Tunisia</v>
          </cell>
          <cell r="Q94">
            <v>5.21E-2</v>
          </cell>
          <cell r="S94">
            <v>0</v>
          </cell>
          <cell r="T94">
            <v>0</v>
          </cell>
          <cell r="U94">
            <v>0</v>
          </cell>
        </row>
        <row r="95">
          <cell r="C95" t="str">
            <v>Kenya</v>
          </cell>
          <cell r="D95">
            <v>3.1699999999999999E-2</v>
          </cell>
          <cell r="E95">
            <v>3.4500000000000003E-2</v>
          </cell>
          <cell r="F95">
            <v>3.7499999999999999E-2</v>
          </cell>
          <cell r="G95">
            <v>4.1799999999999997E-2</v>
          </cell>
          <cell r="H95">
            <v>4.5600000000000002E-2</v>
          </cell>
          <cell r="I95">
            <v>4.9399999999999999E-2</v>
          </cell>
          <cell r="O95">
            <v>0</v>
          </cell>
          <cell r="P95" t="str">
            <v>Kenya</v>
          </cell>
          <cell r="Q95">
            <v>4.9399999999999999E-2</v>
          </cell>
          <cell r="S95">
            <v>0</v>
          </cell>
          <cell r="T95">
            <v>0</v>
          </cell>
          <cell r="U95">
            <v>0</v>
          </cell>
        </row>
        <row r="96">
          <cell r="C96" t="str">
            <v>Bosnia-Herzegovina</v>
          </cell>
          <cell r="D96">
            <v>3.49E-2</v>
          </cell>
          <cell r="E96">
            <v>3.6799999999999999E-2</v>
          </cell>
          <cell r="F96">
            <v>3.7899999999999996E-2</v>
          </cell>
          <cell r="G96">
            <v>4.0299999999999996E-2</v>
          </cell>
          <cell r="H96">
            <v>4.2700000000000002E-2</v>
          </cell>
          <cell r="I96">
            <v>4.82E-2</v>
          </cell>
          <cell r="O96">
            <v>0</v>
          </cell>
          <cell r="P96" t="str">
            <v>Bosnia-Herzegovina</v>
          </cell>
          <cell r="Q96">
            <v>4.82E-2</v>
          </cell>
          <cell r="S96">
            <v>0</v>
          </cell>
          <cell r="T96">
            <v>0</v>
          </cell>
          <cell r="U96">
            <v>0</v>
          </cell>
        </row>
        <row r="97">
          <cell r="C97" t="str">
            <v>Puerto Rico - modelled</v>
          </cell>
          <cell r="D97">
            <v>4.4499999999999998E-2</v>
          </cell>
          <cell r="E97">
            <v>4.4299999999999999E-2</v>
          </cell>
          <cell r="F97">
            <v>4.4999999999999998E-2</v>
          </cell>
          <cell r="G97">
            <v>4.6200000000000005E-2</v>
          </cell>
          <cell r="H97">
            <v>4.6700000000000005E-2</v>
          </cell>
          <cell r="I97">
            <v>4.5700000000000005E-2</v>
          </cell>
          <cell r="O97">
            <v>0</v>
          </cell>
          <cell r="P97" t="str">
            <v>Puerto Rico - modelled</v>
          </cell>
          <cell r="Q97">
            <v>4.5700000000000005E-2</v>
          </cell>
          <cell r="S97">
            <v>0</v>
          </cell>
          <cell r="T97">
            <v>0</v>
          </cell>
          <cell r="U97">
            <v>0</v>
          </cell>
        </row>
        <row r="98">
          <cell r="C98" t="str">
            <v>Oman - modelled</v>
          </cell>
          <cell r="D98">
            <v>3.2299999999999995E-2</v>
          </cell>
          <cell r="E98">
            <v>3.2899999999999999E-2</v>
          </cell>
          <cell r="F98">
            <v>3.3399999999999999E-2</v>
          </cell>
          <cell r="G98">
            <v>3.4500000000000003E-2</v>
          </cell>
          <cell r="H98">
            <v>3.6899999999999995E-2</v>
          </cell>
          <cell r="I98">
            <v>0.04</v>
          </cell>
          <cell r="O98">
            <v>0</v>
          </cell>
          <cell r="P98" t="str">
            <v>Oman - modelled</v>
          </cell>
          <cell r="Q98">
            <v>0.04</v>
          </cell>
          <cell r="S98">
            <v>0</v>
          </cell>
          <cell r="T98">
            <v>0</v>
          </cell>
          <cell r="U98">
            <v>0</v>
          </cell>
        </row>
        <row r="99">
          <cell r="C99" t="str">
            <v>Cuba - modelled</v>
          </cell>
          <cell r="D99">
            <v>2.9899999999999999E-2</v>
          </cell>
          <cell r="E99">
            <v>3.2399999999999998E-2</v>
          </cell>
          <cell r="F99">
            <v>0.03</v>
          </cell>
          <cell r="G99">
            <v>3.2100000000000004E-2</v>
          </cell>
          <cell r="H99">
            <v>3.3799999999999997E-2</v>
          </cell>
          <cell r="I99">
            <v>3.7999999999999999E-2</v>
          </cell>
          <cell r="O99">
            <v>0</v>
          </cell>
          <cell r="P99" t="str">
            <v>Cuba - modelled</v>
          </cell>
          <cell r="Q99">
            <v>3.7999999999999999E-2</v>
          </cell>
          <cell r="S99">
            <v>0</v>
          </cell>
          <cell r="T99">
            <v>0</v>
          </cell>
          <cell r="U99">
            <v>0</v>
          </cell>
        </row>
        <row r="100">
          <cell r="C100" t="str">
            <v>Sri Lanka - modelled</v>
          </cell>
          <cell r="D100">
            <v>2.7600000000000003E-2</v>
          </cell>
          <cell r="E100">
            <v>2.8199999999999999E-2</v>
          </cell>
          <cell r="F100">
            <v>2.93E-2</v>
          </cell>
          <cell r="G100">
            <v>3.2399999999999998E-2</v>
          </cell>
          <cell r="H100">
            <v>3.2500000000000001E-2</v>
          </cell>
          <cell r="I100">
            <v>3.7200000000000004E-2</v>
          </cell>
          <cell r="O100">
            <v>0</v>
          </cell>
          <cell r="P100" t="str">
            <v>Sri Lanka - modelled</v>
          </cell>
          <cell r="Q100">
            <v>3.7200000000000004E-2</v>
          </cell>
          <cell r="S100">
            <v>0</v>
          </cell>
          <cell r="T100">
            <v>0</v>
          </cell>
          <cell r="U100">
            <v>0</v>
          </cell>
        </row>
        <row r="101">
          <cell r="C101" t="str">
            <v>Tanzania - modelled</v>
          </cell>
          <cell r="D101">
            <v>1.95E-2</v>
          </cell>
          <cell r="E101">
            <v>1.84E-2</v>
          </cell>
          <cell r="F101">
            <v>2.29E-2</v>
          </cell>
          <cell r="G101">
            <v>2.63E-2</v>
          </cell>
          <cell r="H101">
            <v>2.9700000000000001E-2</v>
          </cell>
          <cell r="I101">
            <v>3.7200000000000004E-2</v>
          </cell>
          <cell r="O101">
            <v>0</v>
          </cell>
          <cell r="P101" t="str">
            <v>Tanzania - modelled</v>
          </cell>
          <cell r="Q101">
            <v>3.7200000000000004E-2</v>
          </cell>
          <cell r="S101">
            <v>0</v>
          </cell>
          <cell r="T101">
            <v>0</v>
          </cell>
          <cell r="U101">
            <v>0</v>
          </cell>
        </row>
        <row r="102">
          <cell r="C102" t="str">
            <v>El Salvador - modelled</v>
          </cell>
          <cell r="D102">
            <v>2.69E-2</v>
          </cell>
          <cell r="E102">
            <v>2.92E-2</v>
          </cell>
          <cell r="F102">
            <v>2.7100000000000003E-2</v>
          </cell>
          <cell r="G102">
            <v>2.8899999999999999E-2</v>
          </cell>
          <cell r="H102">
            <v>3.0800000000000001E-2</v>
          </cell>
          <cell r="I102">
            <v>3.5200000000000002E-2</v>
          </cell>
          <cell r="O102">
            <v>0</v>
          </cell>
          <cell r="P102" t="str">
            <v>El Salvador - modelled</v>
          </cell>
          <cell r="Q102">
            <v>3.5200000000000002E-2</v>
          </cell>
          <cell r="S102">
            <v>0</v>
          </cell>
          <cell r="T102">
            <v>0</v>
          </cell>
          <cell r="U102">
            <v>0</v>
          </cell>
        </row>
        <row r="103">
          <cell r="C103" t="str">
            <v>Latvia</v>
          </cell>
          <cell r="D103">
            <v>2.8500000000000001E-2</v>
          </cell>
          <cell r="E103">
            <v>2.9899999999999999E-2</v>
          </cell>
          <cell r="F103">
            <v>3.1199999999999999E-2</v>
          </cell>
          <cell r="G103">
            <v>3.1600000000000003E-2</v>
          </cell>
          <cell r="H103">
            <v>3.3799999999999997E-2</v>
          </cell>
          <cell r="I103">
            <v>3.5000000000000003E-2</v>
          </cell>
          <cell r="O103">
            <v>0</v>
          </cell>
          <cell r="P103" t="str">
            <v>Latvia</v>
          </cell>
          <cell r="Q103">
            <v>3.5000000000000003E-2</v>
          </cell>
          <cell r="S103">
            <v>0</v>
          </cell>
          <cell r="T103">
            <v>0</v>
          </cell>
          <cell r="U103">
            <v>0</v>
          </cell>
        </row>
        <row r="104">
          <cell r="C104" t="str">
            <v>Lebanon - modelled</v>
          </cell>
          <cell r="D104">
            <v>2.75E-2</v>
          </cell>
          <cell r="E104">
            <v>2.8000000000000001E-2</v>
          </cell>
          <cell r="F104">
            <v>2.8500000000000001E-2</v>
          </cell>
          <cell r="G104">
            <v>2.9499999999999998E-2</v>
          </cell>
          <cell r="H104">
            <v>3.1199999999999999E-2</v>
          </cell>
          <cell r="I104">
            <v>3.3500000000000002E-2</v>
          </cell>
          <cell r="O104">
            <v>0</v>
          </cell>
          <cell r="P104" t="str">
            <v>Lebanon - modelled</v>
          </cell>
          <cell r="Q104">
            <v>3.3500000000000002E-2</v>
          </cell>
          <cell r="S104">
            <v>0</v>
          </cell>
          <cell r="T104">
            <v>0</v>
          </cell>
          <cell r="U104">
            <v>0</v>
          </cell>
        </row>
        <row r="105">
          <cell r="C105" t="str">
            <v>Costa Rica</v>
          </cell>
          <cell r="D105">
            <v>1.72E-2</v>
          </cell>
          <cell r="E105">
            <v>1.9899999999999998E-2</v>
          </cell>
          <cell r="F105">
            <v>2.2600000000000002E-2</v>
          </cell>
          <cell r="G105">
            <v>2.5999999999999999E-2</v>
          </cell>
          <cell r="H105">
            <v>2.9100000000000001E-2</v>
          </cell>
          <cell r="I105">
            <v>3.2799999999999996E-2</v>
          </cell>
          <cell r="O105">
            <v>0</v>
          </cell>
          <cell r="P105" t="str">
            <v>Costa Rica</v>
          </cell>
          <cell r="Q105">
            <v>3.2799999999999996E-2</v>
          </cell>
          <cell r="S105">
            <v>0</v>
          </cell>
          <cell r="T105">
            <v>0</v>
          </cell>
          <cell r="U105">
            <v>0</v>
          </cell>
        </row>
        <row r="106">
          <cell r="C106" t="str">
            <v>Kuwait - modelled</v>
          </cell>
          <cell r="D106">
            <v>3.6899999999999995E-2</v>
          </cell>
          <cell r="E106">
            <v>3.7100000000000001E-2</v>
          </cell>
          <cell r="F106">
            <v>3.7999999999999999E-2</v>
          </cell>
          <cell r="G106">
            <v>3.8299999999999994E-2</v>
          </cell>
          <cell r="H106">
            <v>3.7100000000000001E-2</v>
          </cell>
          <cell r="I106">
            <v>3.2199999999999999E-2</v>
          </cell>
          <cell r="O106">
            <v>0</v>
          </cell>
          <cell r="P106" t="str">
            <v>Kuwait - modelled</v>
          </cell>
          <cell r="Q106">
            <v>3.2199999999999999E-2</v>
          </cell>
          <cell r="S106">
            <v>0</v>
          </cell>
          <cell r="T106">
            <v>0</v>
          </cell>
          <cell r="U106">
            <v>0</v>
          </cell>
        </row>
        <row r="107">
          <cell r="C107" t="str">
            <v>Georgia</v>
          </cell>
          <cell r="D107">
            <v>1.9800000000000002E-2</v>
          </cell>
          <cell r="E107">
            <v>2.07E-2</v>
          </cell>
          <cell r="F107">
            <v>2.23E-2</v>
          </cell>
          <cell r="G107">
            <v>2.4199999999999999E-2</v>
          </cell>
          <cell r="H107">
            <v>2.8000000000000001E-2</v>
          </cell>
          <cell r="I107">
            <v>2.98E-2</v>
          </cell>
          <cell r="O107">
            <v>0</v>
          </cell>
          <cell r="P107" t="str">
            <v>Georgia</v>
          </cell>
          <cell r="Q107">
            <v>2.98E-2</v>
          </cell>
          <cell r="S107">
            <v>0</v>
          </cell>
          <cell r="T107">
            <v>0</v>
          </cell>
          <cell r="U107">
            <v>0</v>
          </cell>
        </row>
        <row r="108">
          <cell r="C108" t="str">
            <v>Honduras - modelled</v>
          </cell>
          <cell r="D108">
            <v>2.2200000000000001E-2</v>
          </cell>
          <cell r="E108">
            <v>2.41E-2</v>
          </cell>
          <cell r="F108">
            <v>2.23E-2</v>
          </cell>
          <cell r="G108">
            <v>2.3899999999999998E-2</v>
          </cell>
          <cell r="H108">
            <v>2.5600000000000001E-2</v>
          </cell>
          <cell r="I108">
            <v>2.9399999999999999E-2</v>
          </cell>
          <cell r="O108">
            <v>0</v>
          </cell>
          <cell r="P108" t="str">
            <v>Honduras - modelled</v>
          </cell>
          <cell r="Q108">
            <v>2.9399999999999999E-2</v>
          </cell>
          <cell r="S108">
            <v>0</v>
          </cell>
          <cell r="T108">
            <v>0</v>
          </cell>
          <cell r="U108">
            <v>0</v>
          </cell>
        </row>
        <row r="109">
          <cell r="C109" t="str">
            <v>Estonia</v>
          </cell>
          <cell r="D109">
            <v>2.0399999999999998E-2</v>
          </cell>
          <cell r="E109">
            <v>2.1000000000000001E-2</v>
          </cell>
          <cell r="F109">
            <v>2.2600000000000002E-2</v>
          </cell>
          <cell r="G109">
            <v>2.46E-2</v>
          </cell>
          <cell r="H109">
            <v>2.8000000000000001E-2</v>
          </cell>
          <cell r="I109">
            <v>2.8899999999999999E-2</v>
          </cell>
          <cell r="O109">
            <v>0</v>
          </cell>
          <cell r="P109" t="str">
            <v>Estonia</v>
          </cell>
          <cell r="Q109">
            <v>2.8899999999999999E-2</v>
          </cell>
          <cell r="S109">
            <v>0</v>
          </cell>
          <cell r="T109">
            <v>0</v>
          </cell>
          <cell r="U109">
            <v>0</v>
          </cell>
        </row>
        <row r="110">
          <cell r="C110" t="str">
            <v>Bolivia</v>
          </cell>
          <cell r="D110">
            <v>2.3300000000000001E-2</v>
          </cell>
          <cell r="E110">
            <v>2.3600000000000003E-2</v>
          </cell>
          <cell r="F110">
            <v>2.4500000000000001E-2</v>
          </cell>
          <cell r="G110">
            <v>2.5499999999999998E-2</v>
          </cell>
          <cell r="H110">
            <v>2.7699999999999999E-2</v>
          </cell>
          <cell r="I110">
            <v>2.8799999999999999E-2</v>
          </cell>
          <cell r="O110">
            <v>0</v>
          </cell>
          <cell r="P110" t="str">
            <v>Bolivia</v>
          </cell>
          <cell r="Q110">
            <v>2.8799999999999999E-2</v>
          </cell>
          <cell r="S110">
            <v>0</v>
          </cell>
          <cell r="T110">
            <v>0</v>
          </cell>
          <cell r="U110">
            <v>0</v>
          </cell>
        </row>
        <row r="111">
          <cell r="C111" t="str">
            <v>Yemen - modelled</v>
          </cell>
          <cell r="D111">
            <v>1.9899999999999998E-2</v>
          </cell>
          <cell r="E111">
            <v>2.0199999999999999E-2</v>
          </cell>
          <cell r="F111">
            <v>2.06E-2</v>
          </cell>
          <cell r="G111">
            <v>2.1299999999999999E-2</v>
          </cell>
          <cell r="H111">
            <v>2.3E-2</v>
          </cell>
          <cell r="I111">
            <v>2.52E-2</v>
          </cell>
          <cell r="O111">
            <v>0</v>
          </cell>
          <cell r="P111" t="str">
            <v>Yemen - modelled</v>
          </cell>
          <cell r="Q111">
            <v>2.52E-2</v>
          </cell>
          <cell r="S111">
            <v>0</v>
          </cell>
          <cell r="T111">
            <v>0</v>
          </cell>
          <cell r="U111">
            <v>0</v>
          </cell>
        </row>
        <row r="112">
          <cell r="C112" t="str">
            <v>Paraguay - modelled</v>
          </cell>
          <cell r="D112">
            <v>2.63E-2</v>
          </cell>
          <cell r="E112">
            <v>2.5000000000000001E-2</v>
          </cell>
          <cell r="F112">
            <v>2.2600000000000002E-2</v>
          </cell>
          <cell r="G112">
            <v>2.3800000000000002E-2</v>
          </cell>
          <cell r="H112">
            <v>2.3800000000000002E-2</v>
          </cell>
          <cell r="I112">
            <v>2.5000000000000001E-2</v>
          </cell>
          <cell r="O112">
            <v>0</v>
          </cell>
          <cell r="P112" t="str">
            <v>Paraguay - modelled</v>
          </cell>
          <cell r="Q112">
            <v>2.5000000000000001E-2</v>
          </cell>
          <cell r="S112">
            <v>0</v>
          </cell>
          <cell r="T112">
            <v>0</v>
          </cell>
          <cell r="U112">
            <v>0</v>
          </cell>
        </row>
        <row r="113">
          <cell r="C113" t="str">
            <v>Iceland - modelled</v>
          </cell>
          <cell r="D113">
            <v>2.3699999999999999E-2</v>
          </cell>
          <cell r="E113">
            <v>2.3300000000000001E-2</v>
          </cell>
          <cell r="F113">
            <v>2.3100000000000002E-2</v>
          </cell>
          <cell r="G113">
            <v>2.4E-2</v>
          </cell>
          <cell r="H113">
            <v>2.29E-2</v>
          </cell>
          <cell r="I113">
            <v>2.3E-2</v>
          </cell>
          <cell r="O113">
            <v>0</v>
          </cell>
          <cell r="P113" t="str">
            <v>Iceland - modelled</v>
          </cell>
          <cell r="Q113">
            <v>2.3E-2</v>
          </cell>
          <cell r="S113">
            <v>0</v>
          </cell>
          <cell r="T113">
            <v>0</v>
          </cell>
          <cell r="U113">
            <v>0</v>
          </cell>
        </row>
        <row r="114">
          <cell r="C114" t="str">
            <v>Papua New Guinea - modelled</v>
          </cell>
          <cell r="D114">
            <v>2.12E-2</v>
          </cell>
          <cell r="E114">
            <v>2.3199999999999998E-2</v>
          </cell>
          <cell r="F114">
            <v>2.4199999999999999E-2</v>
          </cell>
          <cell r="G114">
            <v>2.3800000000000002E-2</v>
          </cell>
          <cell r="H114">
            <v>2.1499999999999998E-2</v>
          </cell>
          <cell r="I114">
            <v>2.1899999999999999E-2</v>
          </cell>
          <cell r="O114">
            <v>0</v>
          </cell>
          <cell r="P114" t="str">
            <v>Papua New Guinea - modelled</v>
          </cell>
          <cell r="Q114">
            <v>2.1899999999999999E-2</v>
          </cell>
          <cell r="S114">
            <v>0</v>
          </cell>
          <cell r="T114">
            <v>0</v>
          </cell>
          <cell r="U114">
            <v>0</v>
          </cell>
        </row>
        <row r="115">
          <cell r="C115" t="str">
            <v>Uganda - modelled</v>
          </cell>
          <cell r="D115">
            <v>1.0800000000000001E-2</v>
          </cell>
          <cell r="E115">
            <v>1.0199999999999999E-2</v>
          </cell>
          <cell r="F115">
            <v>1.26E-2</v>
          </cell>
          <cell r="G115">
            <v>1.4500000000000001E-2</v>
          </cell>
          <cell r="H115">
            <v>1.67E-2</v>
          </cell>
          <cell r="I115">
            <v>2.1000000000000001E-2</v>
          </cell>
          <cell r="O115">
            <v>0</v>
          </cell>
          <cell r="P115" t="str">
            <v>Uganda - modelled</v>
          </cell>
          <cell r="Q115">
            <v>2.1000000000000001E-2</v>
          </cell>
          <cell r="S115">
            <v>0</v>
          </cell>
          <cell r="T115">
            <v>0</v>
          </cell>
          <cell r="U115">
            <v>0</v>
          </cell>
        </row>
        <row r="116">
          <cell r="C116" t="str">
            <v>Cameroon</v>
          </cell>
          <cell r="D116">
            <v>1.2500000000000001E-2</v>
          </cell>
          <cell r="E116">
            <v>1.3900000000000001E-2</v>
          </cell>
          <cell r="F116">
            <v>1.55E-2</v>
          </cell>
          <cell r="G116">
            <v>1.66E-2</v>
          </cell>
          <cell r="H116">
            <v>1.72E-2</v>
          </cell>
          <cell r="I116">
            <v>1.7899999999999999E-2</v>
          </cell>
          <cell r="O116">
            <v>0</v>
          </cell>
          <cell r="P116" t="str">
            <v>Cameroon</v>
          </cell>
          <cell r="Q116">
            <v>1.7899999999999999E-2</v>
          </cell>
          <cell r="S116">
            <v>0</v>
          </cell>
          <cell r="T116">
            <v>0</v>
          </cell>
          <cell r="U116">
            <v>0</v>
          </cell>
        </row>
        <row r="117">
          <cell r="C117" t="str">
            <v>Cyprus - modelled</v>
          </cell>
          <cell r="D117">
            <v>2.1000000000000001E-2</v>
          </cell>
          <cell r="E117">
            <v>2.12E-2</v>
          </cell>
          <cell r="F117">
            <v>2.1700000000000001E-2</v>
          </cell>
          <cell r="G117">
            <v>2.1899999999999999E-2</v>
          </cell>
          <cell r="H117">
            <v>2.0799999999999999E-2</v>
          </cell>
          <cell r="I117">
            <v>1.78E-2</v>
          </cell>
          <cell r="O117">
            <v>0</v>
          </cell>
          <cell r="P117" t="str">
            <v>Cyprus - modelled</v>
          </cell>
          <cell r="Q117">
            <v>1.78E-2</v>
          </cell>
          <cell r="S117">
            <v>0</v>
          </cell>
          <cell r="T117">
            <v>0</v>
          </cell>
          <cell r="U117">
            <v>0</v>
          </cell>
        </row>
        <row r="118">
          <cell r="C118" t="str">
            <v>Jamaica - modelled</v>
          </cell>
          <cell r="D118">
            <v>1.34E-2</v>
          </cell>
          <cell r="E118">
            <v>1.46E-2</v>
          </cell>
          <cell r="F118">
            <v>1.35E-2</v>
          </cell>
          <cell r="G118">
            <v>1.44E-2</v>
          </cell>
          <cell r="H118">
            <v>1.5300000000000001E-2</v>
          </cell>
          <cell r="I118">
            <v>1.7299999999999999E-2</v>
          </cell>
          <cell r="O118">
            <v>0</v>
          </cell>
          <cell r="P118" t="str">
            <v>Jamaica - modelled</v>
          </cell>
          <cell r="Q118">
            <v>1.7299999999999999E-2</v>
          </cell>
          <cell r="S118">
            <v>0</v>
          </cell>
          <cell r="T118">
            <v>0</v>
          </cell>
          <cell r="U118">
            <v>0</v>
          </cell>
        </row>
        <row r="119">
          <cell r="C119" t="str">
            <v>Madagascar - modelled</v>
          </cell>
          <cell r="D119">
            <v>8.9999999999999993E-3</v>
          </cell>
          <cell r="E119">
            <v>8.5000000000000006E-3</v>
          </cell>
          <cell r="F119">
            <v>1.0500000000000001E-2</v>
          </cell>
          <cell r="G119">
            <v>1.21E-2</v>
          </cell>
          <cell r="H119">
            <v>1.3800000000000002E-2</v>
          </cell>
          <cell r="I119">
            <v>1.7299999999999999E-2</v>
          </cell>
          <cell r="O119">
            <v>0</v>
          </cell>
          <cell r="P119" t="str">
            <v>Madagascar - modelled</v>
          </cell>
          <cell r="Q119">
            <v>1.7299999999999999E-2</v>
          </cell>
          <cell r="S119">
            <v>0</v>
          </cell>
          <cell r="T119">
            <v>0</v>
          </cell>
          <cell r="U119">
            <v>0</v>
          </cell>
        </row>
        <row r="120">
          <cell r="C120" t="str">
            <v>Jordan - modelled</v>
          </cell>
          <cell r="D120">
            <v>1.1800000000000001E-2</v>
          </cell>
          <cell r="E120">
            <v>1.2800000000000001E-2</v>
          </cell>
          <cell r="F120">
            <v>1.29E-2</v>
          </cell>
          <cell r="G120">
            <v>1.3599999999999999E-2</v>
          </cell>
          <cell r="H120">
            <v>1.4999999999999999E-2</v>
          </cell>
          <cell r="I120">
            <v>1.6300000000000002E-2</v>
          </cell>
          <cell r="O120">
            <v>0</v>
          </cell>
          <cell r="P120" t="str">
            <v>Jordan - modelled</v>
          </cell>
          <cell r="Q120">
            <v>1.6300000000000002E-2</v>
          </cell>
          <cell r="S120">
            <v>0</v>
          </cell>
          <cell r="T120">
            <v>0</v>
          </cell>
          <cell r="U120">
            <v>0</v>
          </cell>
        </row>
        <row r="121">
          <cell r="C121" t="str">
            <v>Côte d'Ivoire - modelled</v>
          </cell>
          <cell r="D121">
            <v>1.55E-2</v>
          </cell>
          <cell r="E121">
            <v>1.4800000000000001E-2</v>
          </cell>
          <cell r="F121">
            <v>1.55E-2</v>
          </cell>
          <cell r="G121">
            <v>1.6E-2</v>
          </cell>
          <cell r="H121">
            <v>1.5900000000000001E-2</v>
          </cell>
          <cell r="I121">
            <v>1.61E-2</v>
          </cell>
          <cell r="O121">
            <v>0</v>
          </cell>
          <cell r="P121" t="str">
            <v>Côte d'Ivoire - modelled</v>
          </cell>
          <cell r="Q121">
            <v>1.61E-2</v>
          </cell>
          <cell r="S121">
            <v>0</v>
          </cell>
          <cell r="T121">
            <v>0</v>
          </cell>
          <cell r="U121">
            <v>0</v>
          </cell>
        </row>
        <row r="122">
          <cell r="C122" t="str">
            <v>Angola - modelled</v>
          </cell>
          <cell r="D122">
            <v>8.0999999999999996E-3</v>
          </cell>
          <cell r="E122">
            <v>7.6E-3</v>
          </cell>
          <cell r="F122">
            <v>9.4999999999999998E-3</v>
          </cell>
          <cell r="G122">
            <v>1.09E-2</v>
          </cell>
          <cell r="H122">
            <v>1.2500000000000001E-2</v>
          </cell>
          <cell r="I122">
            <v>1.5599999999999999E-2</v>
          </cell>
          <cell r="O122">
            <v>0</v>
          </cell>
          <cell r="P122" t="str">
            <v>Angola - modelled</v>
          </cell>
          <cell r="Q122">
            <v>1.5599999999999999E-2</v>
          </cell>
          <cell r="S122">
            <v>0</v>
          </cell>
          <cell r="T122">
            <v>0</v>
          </cell>
          <cell r="U122">
            <v>0</v>
          </cell>
        </row>
        <row r="123">
          <cell r="C123" t="str">
            <v>Armenia - modelled</v>
          </cell>
          <cell r="D123">
            <v>1.23E-2</v>
          </cell>
          <cell r="E123">
            <v>1.2500000000000001E-2</v>
          </cell>
          <cell r="F123">
            <v>1.24E-2</v>
          </cell>
          <cell r="G123">
            <v>1.41E-2</v>
          </cell>
          <cell r="H123">
            <v>1.4500000000000001E-2</v>
          </cell>
          <cell r="I123">
            <v>1.54E-2</v>
          </cell>
          <cell r="O123">
            <v>0</v>
          </cell>
          <cell r="P123" t="str">
            <v>Armenia - modelled</v>
          </cell>
          <cell r="Q123">
            <v>1.54E-2</v>
          </cell>
          <cell r="S123">
            <v>0</v>
          </cell>
          <cell r="T123">
            <v>0</v>
          </cell>
          <cell r="U123">
            <v>0</v>
          </cell>
        </row>
        <row r="124">
          <cell r="C124" t="str">
            <v>Nicaragua - modelled</v>
          </cell>
          <cell r="D124">
            <v>1.15E-2</v>
          </cell>
          <cell r="E124">
            <v>1.2500000000000001E-2</v>
          </cell>
          <cell r="F124">
            <v>1.1599999999999999E-2</v>
          </cell>
          <cell r="G124">
            <v>1.24E-2</v>
          </cell>
          <cell r="H124">
            <v>1.3300000000000001E-2</v>
          </cell>
          <cell r="I124">
            <v>1.52E-2</v>
          </cell>
          <cell r="O124">
            <v>0</v>
          </cell>
          <cell r="P124" t="str">
            <v>Nicaragua - modelled</v>
          </cell>
          <cell r="Q124">
            <v>1.52E-2</v>
          </cell>
          <cell r="S124">
            <v>0</v>
          </cell>
          <cell r="T124">
            <v>0</v>
          </cell>
          <cell r="U124">
            <v>0</v>
          </cell>
        </row>
        <row r="125">
          <cell r="C125" t="str">
            <v>Nepal - modelled</v>
          </cell>
          <cell r="D125">
            <v>1.06E-2</v>
          </cell>
          <cell r="E125">
            <v>1.09E-2</v>
          </cell>
          <cell r="F125">
            <v>1.1300000000000001E-2</v>
          </cell>
          <cell r="G125">
            <v>1.2500000000000001E-2</v>
          </cell>
          <cell r="H125">
            <v>1.2699999999999999E-2</v>
          </cell>
          <cell r="I125">
            <v>1.47E-2</v>
          </cell>
          <cell r="O125">
            <v>0</v>
          </cell>
          <cell r="P125" t="str">
            <v>Nepal - modelled</v>
          </cell>
          <cell r="Q125">
            <v>1.47E-2</v>
          </cell>
          <cell r="S125">
            <v>0</v>
          </cell>
          <cell r="T125">
            <v>0</v>
          </cell>
          <cell r="U125">
            <v>0</v>
          </cell>
        </row>
        <row r="126">
          <cell r="C126" t="str">
            <v>Botswana - modelled</v>
          </cell>
          <cell r="D126">
            <v>7.7000000000000002E-3</v>
          </cell>
          <cell r="E126">
            <v>7.1999999999999998E-3</v>
          </cell>
          <cell r="F126">
            <v>8.9999999999999993E-3</v>
          </cell>
          <cell r="G126">
            <v>1.0500000000000001E-2</v>
          </cell>
          <cell r="H126">
            <v>1.1800000000000001E-2</v>
          </cell>
          <cell r="I126">
            <v>1.4500000000000001E-2</v>
          </cell>
          <cell r="O126">
            <v>0</v>
          </cell>
          <cell r="P126" t="str">
            <v>Botswana - modelled</v>
          </cell>
          <cell r="Q126">
            <v>1.4500000000000001E-2</v>
          </cell>
          <cell r="S126">
            <v>0</v>
          </cell>
          <cell r="T126">
            <v>0</v>
          </cell>
          <cell r="U126">
            <v>0</v>
          </cell>
        </row>
        <row r="127">
          <cell r="C127" t="str">
            <v>Macedonia</v>
          </cell>
          <cell r="D127">
            <v>9.8000000000000014E-3</v>
          </cell>
          <cell r="E127">
            <v>1.0199999999999999E-2</v>
          </cell>
          <cell r="F127">
            <v>1.0699999999999999E-2</v>
          </cell>
          <cell r="G127">
            <v>1.15E-2</v>
          </cell>
          <cell r="H127">
            <v>1.23E-2</v>
          </cell>
          <cell r="I127">
            <v>1.3599999999999999E-2</v>
          </cell>
          <cell r="O127">
            <v>0</v>
          </cell>
          <cell r="P127" t="str">
            <v>Macedonia</v>
          </cell>
          <cell r="Q127">
            <v>1.3599999999999999E-2</v>
          </cell>
          <cell r="S127">
            <v>0</v>
          </cell>
          <cell r="T127">
            <v>0</v>
          </cell>
          <cell r="U127">
            <v>0</v>
          </cell>
        </row>
        <row r="128">
          <cell r="C128" t="str">
            <v>Turkmenistan - modelled</v>
          </cell>
          <cell r="D128">
            <v>1.3300000000000001E-2</v>
          </cell>
          <cell r="E128">
            <v>1.23E-2</v>
          </cell>
          <cell r="F128">
            <v>1.1699999999999999E-2</v>
          </cell>
          <cell r="G128">
            <v>1.23E-2</v>
          </cell>
          <cell r="H128">
            <v>1.2800000000000001E-2</v>
          </cell>
          <cell r="I128">
            <v>1.35E-2</v>
          </cell>
          <cell r="O128">
            <v>0</v>
          </cell>
          <cell r="P128" t="str">
            <v>Turkmenistan - modelled</v>
          </cell>
          <cell r="Q128">
            <v>1.35E-2</v>
          </cell>
          <cell r="S128">
            <v>0</v>
          </cell>
          <cell r="T128">
            <v>0</v>
          </cell>
          <cell r="U128">
            <v>0</v>
          </cell>
        </row>
        <row r="129">
          <cell r="C129" t="str">
            <v>Libya - modelled</v>
          </cell>
          <cell r="D129">
            <v>1.09E-2</v>
          </cell>
          <cell r="E129">
            <v>1.11E-2</v>
          </cell>
          <cell r="F129">
            <v>1.1300000000000001E-2</v>
          </cell>
          <cell r="G129">
            <v>1.1699999999999999E-2</v>
          </cell>
          <cell r="H129">
            <v>1.24E-2</v>
          </cell>
          <cell r="I129">
            <v>1.35E-2</v>
          </cell>
          <cell r="O129">
            <v>0</v>
          </cell>
          <cell r="P129" t="str">
            <v>Libya - modelled</v>
          </cell>
          <cell r="Q129">
            <v>1.35E-2</v>
          </cell>
          <cell r="S129">
            <v>0</v>
          </cell>
          <cell r="T129">
            <v>0</v>
          </cell>
          <cell r="U129">
            <v>0</v>
          </cell>
        </row>
        <row r="130">
          <cell r="C130" t="str">
            <v>Luxembourg - modelled</v>
          </cell>
          <cell r="D130">
            <v>1.66E-2</v>
          </cell>
          <cell r="E130">
            <v>1.5099999999999999E-2</v>
          </cell>
          <cell r="F130">
            <v>1.4999999999999999E-2</v>
          </cell>
          <cell r="G130">
            <v>1.4800000000000001E-2</v>
          </cell>
          <cell r="H130">
            <v>1.3900000000000001E-2</v>
          </cell>
          <cell r="I130">
            <v>1.35E-2</v>
          </cell>
          <cell r="O130">
            <v>0</v>
          </cell>
          <cell r="P130" t="str">
            <v>Luxembourg - modelled</v>
          </cell>
          <cell r="Q130">
            <v>1.35E-2</v>
          </cell>
          <cell r="S130">
            <v>0</v>
          </cell>
          <cell r="T130">
            <v>0</v>
          </cell>
          <cell r="U130">
            <v>0</v>
          </cell>
        </row>
        <row r="131">
          <cell r="C131" t="str">
            <v>Haiti - modelled</v>
          </cell>
          <cell r="D131">
            <v>0.01</v>
          </cell>
          <cell r="E131">
            <v>1.09E-2</v>
          </cell>
          <cell r="F131">
            <v>1.01E-2</v>
          </cell>
          <cell r="G131">
            <v>1.0800000000000001E-2</v>
          </cell>
          <cell r="H131">
            <v>1.14E-2</v>
          </cell>
          <cell r="I131">
            <v>1.3099999999999999E-2</v>
          </cell>
          <cell r="O131">
            <v>0</v>
          </cell>
          <cell r="P131" t="str">
            <v>Haiti - modelled</v>
          </cell>
          <cell r="Q131">
            <v>1.3099999999999999E-2</v>
          </cell>
          <cell r="S131">
            <v>0</v>
          </cell>
          <cell r="T131">
            <v>0</v>
          </cell>
          <cell r="U131">
            <v>0</v>
          </cell>
        </row>
        <row r="132">
          <cell r="C132" t="str">
            <v>Ghana - modelled</v>
          </cell>
          <cell r="D132">
            <v>1.2E-2</v>
          </cell>
          <cell r="E132">
            <v>1.15E-2</v>
          </cell>
          <cell r="F132">
            <v>1.2E-2</v>
          </cell>
          <cell r="G132">
            <v>1.24E-2</v>
          </cell>
          <cell r="H132">
            <v>1.24E-2</v>
          </cell>
          <cell r="I132">
            <v>1.2500000000000001E-2</v>
          </cell>
          <cell r="O132">
            <v>0</v>
          </cell>
          <cell r="P132" t="str">
            <v>Ghana - modelled</v>
          </cell>
          <cell r="Q132">
            <v>1.2500000000000001E-2</v>
          </cell>
          <cell r="S132">
            <v>0</v>
          </cell>
          <cell r="T132">
            <v>0</v>
          </cell>
          <cell r="U132">
            <v>0</v>
          </cell>
        </row>
        <row r="133">
          <cell r="C133" t="str">
            <v>Sudan - modelled</v>
          </cell>
          <cell r="D133">
            <v>9.1000000000000004E-3</v>
          </cell>
          <cell r="E133">
            <v>9.9000000000000008E-3</v>
          </cell>
          <cell r="F133">
            <v>0.01</v>
          </cell>
          <cell r="G133">
            <v>1.0500000000000001E-2</v>
          </cell>
          <cell r="H133">
            <v>1.1599999999999999E-2</v>
          </cell>
          <cell r="I133">
            <v>1.24E-2</v>
          </cell>
          <cell r="O133">
            <v>0</v>
          </cell>
          <cell r="P133" t="str">
            <v>Sudan - modelled</v>
          </cell>
          <cell r="Q133">
            <v>1.24E-2</v>
          </cell>
          <cell r="S133">
            <v>0</v>
          </cell>
          <cell r="T133">
            <v>0</v>
          </cell>
          <cell r="U133">
            <v>0</v>
          </cell>
        </row>
        <row r="134">
          <cell r="C134" t="str">
            <v>Zimbabwe - modelled</v>
          </cell>
          <cell r="D134">
            <v>6.1999999999999998E-3</v>
          </cell>
          <cell r="E134">
            <v>5.7999999999999996E-3</v>
          </cell>
          <cell r="F134">
            <v>7.1999999999999998E-3</v>
          </cell>
          <cell r="G134">
            <v>8.3000000000000001E-3</v>
          </cell>
          <cell r="H134">
            <v>9.1999999999999998E-3</v>
          </cell>
          <cell r="I134">
            <v>1.1300000000000001E-2</v>
          </cell>
          <cell r="O134">
            <v>0</v>
          </cell>
          <cell r="P134" t="str">
            <v>Zimbabwe - modelled</v>
          </cell>
          <cell r="Q134">
            <v>1.1300000000000001E-2</v>
          </cell>
          <cell r="S134">
            <v>0</v>
          </cell>
          <cell r="T134">
            <v>0</v>
          </cell>
          <cell r="U134">
            <v>0</v>
          </cell>
        </row>
        <row r="135">
          <cell r="C135" t="str">
            <v>Mozambique - modelled</v>
          </cell>
          <cell r="D135">
            <v>5.7999999999999996E-3</v>
          </cell>
          <cell r="E135">
            <v>5.4999999999999997E-3</v>
          </cell>
          <cell r="F135">
            <v>6.9000000000000008E-3</v>
          </cell>
          <cell r="G135">
            <v>7.9000000000000008E-3</v>
          </cell>
          <cell r="H135">
            <v>8.8999999999999999E-3</v>
          </cell>
          <cell r="I135">
            <v>1.11E-2</v>
          </cell>
          <cell r="O135">
            <v>0</v>
          </cell>
          <cell r="P135" t="str">
            <v>Mozambique - modelled</v>
          </cell>
          <cell r="Q135">
            <v>1.11E-2</v>
          </cell>
          <cell r="S135">
            <v>0</v>
          </cell>
          <cell r="T135">
            <v>0</v>
          </cell>
          <cell r="U135">
            <v>0</v>
          </cell>
        </row>
        <row r="136">
          <cell r="C136" t="str">
            <v>Iraq - modelled</v>
          </cell>
          <cell r="D136">
            <v>0.01</v>
          </cell>
          <cell r="E136">
            <v>8.8000000000000005E-3</v>
          </cell>
          <cell r="F136">
            <v>8.8999999999999999E-3</v>
          </cell>
          <cell r="G136">
            <v>9.1999999999999998E-3</v>
          </cell>
          <cell r="H136">
            <v>9.9000000000000008E-3</v>
          </cell>
          <cell r="I136">
            <v>1.0699999999999999E-2</v>
          </cell>
          <cell r="O136">
            <v>0</v>
          </cell>
          <cell r="P136" t="str">
            <v>Iraq - modelled</v>
          </cell>
          <cell r="Q136">
            <v>1.0699999999999999E-2</v>
          </cell>
          <cell r="S136">
            <v>0</v>
          </cell>
          <cell r="T136">
            <v>0</v>
          </cell>
          <cell r="U136">
            <v>0</v>
          </cell>
        </row>
        <row r="137">
          <cell r="C137" t="str">
            <v>Albania - modelled</v>
          </cell>
          <cell r="D137">
            <v>7.7000000000000002E-3</v>
          </cell>
          <cell r="E137">
            <v>8.5000000000000006E-3</v>
          </cell>
          <cell r="F137">
            <v>8.8000000000000005E-3</v>
          </cell>
          <cell r="G137">
            <v>9.4000000000000004E-3</v>
          </cell>
          <cell r="H137">
            <v>9.300000000000001E-3</v>
          </cell>
          <cell r="I137">
            <v>1.04E-2</v>
          </cell>
          <cell r="O137">
            <v>0</v>
          </cell>
          <cell r="P137" t="str">
            <v>Albania - modelled</v>
          </cell>
          <cell r="Q137">
            <v>1.04E-2</v>
          </cell>
          <cell r="S137">
            <v>0</v>
          </cell>
          <cell r="T137">
            <v>0</v>
          </cell>
          <cell r="U137">
            <v>0</v>
          </cell>
        </row>
        <row r="138">
          <cell r="C138" t="str">
            <v>Trinidad and Tobago - modelled</v>
          </cell>
          <cell r="D138">
            <v>4.3E-3</v>
          </cell>
          <cell r="E138">
            <v>5.4000000000000003E-3</v>
          </cell>
          <cell r="F138">
            <v>5.1999999999999998E-3</v>
          </cell>
          <cell r="G138">
            <v>6.4999999999999997E-3</v>
          </cell>
          <cell r="H138">
            <v>8.0999999999999996E-3</v>
          </cell>
          <cell r="I138">
            <v>1.01E-2</v>
          </cell>
          <cell r="O138">
            <v>0</v>
          </cell>
          <cell r="P138" t="str">
            <v>Trinidad and Tobago - modelled</v>
          </cell>
          <cell r="Q138">
            <v>1.01E-2</v>
          </cell>
          <cell r="S138">
            <v>0</v>
          </cell>
          <cell r="T138">
            <v>0</v>
          </cell>
          <cell r="U138">
            <v>0</v>
          </cell>
        </row>
        <row r="139">
          <cell r="C139" t="str">
            <v>Zambia - modelled</v>
          </cell>
          <cell r="D139">
            <v>5.0999999999999995E-3</v>
          </cell>
          <cell r="E139">
            <v>4.7999999999999996E-3</v>
          </cell>
          <cell r="F139">
            <v>6.0000000000000001E-3</v>
          </cell>
          <cell r="G139">
            <v>6.9000000000000008E-3</v>
          </cell>
          <cell r="H139">
            <v>7.7999999999999996E-3</v>
          </cell>
          <cell r="I139">
            <v>9.5999999999999992E-3</v>
          </cell>
          <cell r="O139">
            <v>0</v>
          </cell>
          <cell r="P139" t="str">
            <v>Zambia - modelled</v>
          </cell>
          <cell r="Q139">
            <v>9.5999999999999992E-3</v>
          </cell>
          <cell r="S139">
            <v>0</v>
          </cell>
          <cell r="T139">
            <v>0</v>
          </cell>
          <cell r="U139">
            <v>0</v>
          </cell>
        </row>
        <row r="140">
          <cell r="C140" t="str">
            <v>Moldova - modelled</v>
          </cell>
          <cell r="D140">
            <v>7.0999999999999995E-3</v>
          </cell>
          <cell r="E140">
            <v>7.7999999999999996E-3</v>
          </cell>
          <cell r="F140">
            <v>8.0999999999999996E-3</v>
          </cell>
          <cell r="G140">
            <v>8.6E-3</v>
          </cell>
          <cell r="H140">
            <v>8.5000000000000006E-3</v>
          </cell>
          <cell r="I140">
            <v>9.300000000000001E-3</v>
          </cell>
          <cell r="O140">
            <v>0</v>
          </cell>
          <cell r="P140" t="str">
            <v>Moldova - modelled</v>
          </cell>
          <cell r="Q140">
            <v>9.300000000000001E-3</v>
          </cell>
          <cell r="S140">
            <v>0</v>
          </cell>
          <cell r="T140">
            <v>0</v>
          </cell>
          <cell r="U140">
            <v>0</v>
          </cell>
        </row>
        <row r="141">
          <cell r="C141" t="str">
            <v>Panama - modelled</v>
          </cell>
          <cell r="D141">
            <v>7.0000000000000001E-3</v>
          </cell>
          <cell r="E141">
            <v>7.6E-3</v>
          </cell>
          <cell r="F141">
            <v>7.0999999999999995E-3</v>
          </cell>
          <cell r="G141">
            <v>7.6E-3</v>
          </cell>
          <cell r="H141">
            <v>8.0999999999999996E-3</v>
          </cell>
          <cell r="I141">
            <v>9.300000000000001E-3</v>
          </cell>
          <cell r="O141">
            <v>0</v>
          </cell>
          <cell r="P141" t="str">
            <v>Panama - modelled</v>
          </cell>
          <cell r="Q141">
            <v>9.300000000000001E-3</v>
          </cell>
          <cell r="S141">
            <v>0</v>
          </cell>
          <cell r="T141">
            <v>0</v>
          </cell>
          <cell r="U141">
            <v>0</v>
          </cell>
        </row>
        <row r="142">
          <cell r="C142" t="str">
            <v>Congo-Brazzaville - modelled</v>
          </cell>
          <cell r="D142">
            <v>4.7999999999999996E-3</v>
          </cell>
          <cell r="E142">
            <v>4.4999999999999997E-3</v>
          </cell>
          <cell r="F142">
            <v>5.5999999999999999E-3</v>
          </cell>
          <cell r="G142">
            <v>6.4999999999999997E-3</v>
          </cell>
          <cell r="H142">
            <v>7.4000000000000003E-3</v>
          </cell>
          <cell r="I142">
            <v>9.1999999999999998E-3</v>
          </cell>
          <cell r="O142">
            <v>0</v>
          </cell>
          <cell r="P142" t="str">
            <v>Congo-Brazzaville - modelled</v>
          </cell>
          <cell r="Q142">
            <v>9.1999999999999998E-3</v>
          </cell>
          <cell r="S142">
            <v>0</v>
          </cell>
          <cell r="T142">
            <v>0</v>
          </cell>
          <cell r="U142">
            <v>0</v>
          </cell>
        </row>
        <row r="143">
          <cell r="C143" t="str">
            <v>Bahrain - modelled</v>
          </cell>
          <cell r="D143">
            <v>7.0999999999999995E-3</v>
          </cell>
          <cell r="E143">
            <v>7.3000000000000001E-3</v>
          </cell>
          <cell r="F143">
            <v>7.4000000000000003E-3</v>
          </cell>
          <cell r="G143">
            <v>7.7000000000000002E-3</v>
          </cell>
          <cell r="H143">
            <v>8.199999999999999E-3</v>
          </cell>
          <cell r="I143">
            <v>8.8999999999999999E-3</v>
          </cell>
          <cell r="O143">
            <v>0</v>
          </cell>
          <cell r="P143" t="str">
            <v>Bahrain - modelled</v>
          </cell>
          <cell r="Q143">
            <v>8.8999999999999999E-3</v>
          </cell>
          <cell r="S143">
            <v>0</v>
          </cell>
          <cell r="T143">
            <v>0</v>
          </cell>
          <cell r="U143">
            <v>0</v>
          </cell>
        </row>
        <row r="144">
          <cell r="C144" t="str">
            <v>Ethiopia - modelled</v>
          </cell>
          <cell r="D144">
            <v>6.0000000000000001E-3</v>
          </cell>
          <cell r="E144">
            <v>6.6E-3</v>
          </cell>
          <cell r="F144">
            <v>6.6E-3</v>
          </cell>
          <cell r="G144">
            <v>6.9000000000000008E-3</v>
          </cell>
          <cell r="H144">
            <v>7.7000000000000002E-3</v>
          </cell>
          <cell r="I144">
            <v>8.199999999999999E-3</v>
          </cell>
          <cell r="O144">
            <v>0</v>
          </cell>
          <cell r="P144" t="str">
            <v>Ethiopia - modelled</v>
          </cell>
          <cell r="Q144">
            <v>8.199999999999999E-3</v>
          </cell>
          <cell r="S144">
            <v>0</v>
          </cell>
          <cell r="T144">
            <v>0</v>
          </cell>
          <cell r="U144">
            <v>0</v>
          </cell>
        </row>
        <row r="145">
          <cell r="C145" t="str">
            <v>Gabon - modelled</v>
          </cell>
          <cell r="D145">
            <v>6.1999999999999998E-3</v>
          </cell>
          <cell r="E145">
            <v>6.4000000000000003E-3</v>
          </cell>
          <cell r="F145">
            <v>6.4999999999999997E-3</v>
          </cell>
          <cell r="G145">
            <v>6.7000000000000002E-3</v>
          </cell>
          <cell r="H145">
            <v>7.0999999999999995E-3</v>
          </cell>
          <cell r="I145">
            <v>7.7000000000000002E-3</v>
          </cell>
          <cell r="O145">
            <v>0</v>
          </cell>
          <cell r="P145" t="str">
            <v>Gabon - modelled</v>
          </cell>
          <cell r="Q145">
            <v>7.7000000000000002E-3</v>
          </cell>
          <cell r="S145">
            <v>0</v>
          </cell>
          <cell r="T145">
            <v>0</v>
          </cell>
          <cell r="U145">
            <v>0</v>
          </cell>
        </row>
        <row r="146">
          <cell r="C146" t="str">
            <v>Myanmar - modelled</v>
          </cell>
          <cell r="D146">
            <v>7.9000000000000008E-3</v>
          </cell>
          <cell r="E146">
            <v>7.9000000000000008E-3</v>
          </cell>
          <cell r="F146">
            <v>8.199999999999999E-3</v>
          </cell>
          <cell r="G146">
            <v>7.9000000000000008E-3</v>
          </cell>
          <cell r="H146">
            <v>7.4000000000000003E-3</v>
          </cell>
          <cell r="I146">
            <v>7.4000000000000003E-3</v>
          </cell>
          <cell r="O146">
            <v>0</v>
          </cell>
          <cell r="P146" t="str">
            <v>Myanmar - modelled</v>
          </cell>
          <cell r="Q146">
            <v>7.4000000000000003E-3</v>
          </cell>
          <cell r="S146">
            <v>0</v>
          </cell>
          <cell r="T146">
            <v>0</v>
          </cell>
          <cell r="U146">
            <v>0</v>
          </cell>
        </row>
        <row r="147">
          <cell r="C147" t="str">
            <v>Senegal - modelled</v>
          </cell>
          <cell r="D147">
            <v>6.9000000000000008E-3</v>
          </cell>
          <cell r="E147">
            <v>6.7000000000000002E-3</v>
          </cell>
          <cell r="F147">
            <v>7.0000000000000001E-3</v>
          </cell>
          <cell r="G147">
            <v>7.1999999999999998E-3</v>
          </cell>
          <cell r="H147">
            <v>7.1999999999999998E-3</v>
          </cell>
          <cell r="I147">
            <v>7.3000000000000001E-3</v>
          </cell>
          <cell r="O147">
            <v>0</v>
          </cell>
          <cell r="P147" t="str">
            <v>Senegal - modelled</v>
          </cell>
          <cell r="Q147">
            <v>7.3000000000000001E-3</v>
          </cell>
          <cell r="S147">
            <v>0</v>
          </cell>
          <cell r="T147">
            <v>0</v>
          </cell>
          <cell r="U147">
            <v>0</v>
          </cell>
        </row>
        <row r="148">
          <cell r="C148" t="str">
            <v>Guadeloupe - modelled</v>
          </cell>
          <cell r="D148">
            <v>9.6999999999999986E-3</v>
          </cell>
          <cell r="E148">
            <v>9.1000000000000004E-3</v>
          </cell>
          <cell r="F148">
            <v>8.8999999999999999E-3</v>
          </cell>
          <cell r="G148">
            <v>8.5000000000000006E-3</v>
          </cell>
          <cell r="H148">
            <v>7.7000000000000002E-3</v>
          </cell>
          <cell r="I148">
            <v>7.1999999999999998E-3</v>
          </cell>
          <cell r="O148">
            <v>0</v>
          </cell>
          <cell r="P148" t="str">
            <v>Guadeloupe - modelled</v>
          </cell>
          <cell r="Q148">
            <v>7.1999999999999998E-3</v>
          </cell>
          <cell r="S148">
            <v>0</v>
          </cell>
          <cell r="T148">
            <v>0</v>
          </cell>
          <cell r="U148">
            <v>0</v>
          </cell>
        </row>
        <row r="149">
          <cell r="C149" t="str">
            <v>Réunion - modelled</v>
          </cell>
          <cell r="D149">
            <v>9.5999999999999992E-3</v>
          </cell>
          <cell r="E149">
            <v>8.9999999999999993E-3</v>
          </cell>
          <cell r="F149">
            <v>8.8000000000000005E-3</v>
          </cell>
          <cell r="G149">
            <v>8.4000000000000012E-3</v>
          </cell>
          <cell r="H149">
            <v>7.7000000000000002E-3</v>
          </cell>
          <cell r="I149">
            <v>7.1999999999999998E-3</v>
          </cell>
          <cell r="O149">
            <v>0</v>
          </cell>
          <cell r="P149" t="str">
            <v>Réunion - modelled</v>
          </cell>
          <cell r="Q149">
            <v>7.1999999999999998E-3</v>
          </cell>
          <cell r="S149">
            <v>0</v>
          </cell>
          <cell r="T149">
            <v>0</v>
          </cell>
          <cell r="U149">
            <v>0</v>
          </cell>
        </row>
        <row r="150">
          <cell r="C150" t="str">
            <v>Brunei - modelled</v>
          </cell>
          <cell r="D150">
            <v>7.0999999999999995E-3</v>
          </cell>
          <cell r="E150">
            <v>7.0999999999999995E-3</v>
          </cell>
          <cell r="F150">
            <v>7.1999999999999998E-3</v>
          </cell>
          <cell r="G150">
            <v>7.1999999999999998E-3</v>
          </cell>
          <cell r="H150">
            <v>7.0999999999999995E-3</v>
          </cell>
          <cell r="I150">
            <v>7.0000000000000001E-3</v>
          </cell>
          <cell r="O150">
            <v>0</v>
          </cell>
          <cell r="P150" t="str">
            <v>Brunei - modelled</v>
          </cell>
          <cell r="Q150">
            <v>7.0000000000000001E-3</v>
          </cell>
          <cell r="S150">
            <v>0</v>
          </cell>
          <cell r="T150">
            <v>0</v>
          </cell>
          <cell r="U150">
            <v>0</v>
          </cell>
        </row>
        <row r="151">
          <cell r="C151" t="str">
            <v>Namibia - modelled</v>
          </cell>
          <cell r="D151">
            <v>3.5999999999999999E-3</v>
          </cell>
          <cell r="E151">
            <v>3.3999999999999998E-3</v>
          </cell>
          <cell r="F151">
            <v>4.2000000000000006E-3</v>
          </cell>
          <cell r="G151">
            <v>4.7999999999999996E-3</v>
          </cell>
          <cell r="H151">
            <v>5.4000000000000003E-3</v>
          </cell>
          <cell r="I151">
            <v>6.7000000000000002E-3</v>
          </cell>
          <cell r="O151">
            <v>0</v>
          </cell>
          <cell r="P151" t="str">
            <v>Namibia - modelled</v>
          </cell>
          <cell r="Q151">
            <v>6.7000000000000002E-3</v>
          </cell>
          <cell r="S151">
            <v>0</v>
          </cell>
          <cell r="T151">
            <v>0</v>
          </cell>
          <cell r="U151">
            <v>0</v>
          </cell>
        </row>
        <row r="152">
          <cell r="C152" t="str">
            <v>Qatar - modelled</v>
          </cell>
          <cell r="D152">
            <v>7.7999999999999996E-3</v>
          </cell>
          <cell r="E152">
            <v>7.7999999999999996E-3</v>
          </cell>
          <cell r="F152">
            <v>8.0000000000000002E-3</v>
          </cell>
          <cell r="G152">
            <v>8.0999999999999996E-3</v>
          </cell>
          <cell r="H152">
            <v>7.7000000000000002E-3</v>
          </cell>
          <cell r="I152">
            <v>6.7000000000000002E-3</v>
          </cell>
          <cell r="O152">
            <v>0</v>
          </cell>
          <cell r="P152" t="str">
            <v>Qatar - modelled</v>
          </cell>
          <cell r="Q152">
            <v>6.7000000000000002E-3</v>
          </cell>
          <cell r="S152">
            <v>0</v>
          </cell>
          <cell r="T152">
            <v>0</v>
          </cell>
          <cell r="U152">
            <v>0</v>
          </cell>
        </row>
        <row r="153">
          <cell r="C153" t="str">
            <v>Congo, Democratic Republic - modelled</v>
          </cell>
          <cell r="D153">
            <v>3.3999999999999998E-3</v>
          </cell>
          <cell r="E153">
            <v>3.2000000000000002E-3</v>
          </cell>
          <cell r="F153">
            <v>4.0000000000000001E-3</v>
          </cell>
          <cell r="G153">
            <v>4.4999999999999997E-3</v>
          </cell>
          <cell r="H153">
            <v>5.1999999999999998E-3</v>
          </cell>
          <cell r="I153">
            <v>6.4999999999999997E-3</v>
          </cell>
          <cell r="O153">
            <v>0</v>
          </cell>
          <cell r="P153" t="str">
            <v>Congo, Democratic Republic - modelled</v>
          </cell>
          <cell r="Q153">
            <v>6.4999999999999997E-3</v>
          </cell>
          <cell r="S153">
            <v>0</v>
          </cell>
          <cell r="T153">
            <v>0</v>
          </cell>
          <cell r="U153">
            <v>0</v>
          </cell>
        </row>
        <row r="154">
          <cell r="C154" t="str">
            <v>North Korea - modelled</v>
          </cell>
          <cell r="D154">
            <v>8.5000000000000006E-3</v>
          </cell>
          <cell r="E154">
            <v>9.1000000000000004E-3</v>
          </cell>
          <cell r="F154">
            <v>8.6E-3</v>
          </cell>
          <cell r="G154">
            <v>8.0999999999999996E-3</v>
          </cell>
          <cell r="H154">
            <v>7.7999999999999996E-3</v>
          </cell>
          <cell r="I154">
            <v>6.4000000000000003E-3</v>
          </cell>
          <cell r="O154">
            <v>0</v>
          </cell>
          <cell r="P154" t="str">
            <v>North Korea - modelled</v>
          </cell>
          <cell r="Q154">
            <v>6.4000000000000003E-3</v>
          </cell>
          <cell r="S154">
            <v>0</v>
          </cell>
          <cell r="T154">
            <v>0</v>
          </cell>
          <cell r="U154">
            <v>0</v>
          </cell>
        </row>
        <row r="155">
          <cell r="C155" t="str">
            <v>Cambodia - modelled</v>
          </cell>
          <cell r="D155">
            <v>4.5999999999999999E-3</v>
          </cell>
          <cell r="E155">
            <v>5.0000000000000001E-3</v>
          </cell>
          <cell r="F155">
            <v>5.1999999999999998E-3</v>
          </cell>
          <cell r="G155">
            <v>5.4999999999999997E-3</v>
          </cell>
          <cell r="H155">
            <v>5.7999999999999996E-3</v>
          </cell>
          <cell r="I155">
            <v>6.1999999999999998E-3</v>
          </cell>
          <cell r="O155">
            <v>0</v>
          </cell>
          <cell r="P155" t="str">
            <v>Cambodia - modelled</v>
          </cell>
          <cell r="Q155">
            <v>6.1999999999999998E-3</v>
          </cell>
          <cell r="S155">
            <v>0</v>
          </cell>
          <cell r="T155">
            <v>0</v>
          </cell>
          <cell r="U155">
            <v>0</v>
          </cell>
        </row>
        <row r="156">
          <cell r="C156" t="str">
            <v>Liberia - modelled</v>
          </cell>
          <cell r="D156">
            <v>5.1999999999999998E-3</v>
          </cell>
          <cell r="E156">
            <v>5.0000000000000001E-3</v>
          </cell>
          <cell r="F156">
            <v>5.1999999999999998E-3</v>
          </cell>
          <cell r="G156">
            <v>5.4000000000000003E-3</v>
          </cell>
          <cell r="H156">
            <v>5.4999999999999997E-3</v>
          </cell>
          <cell r="I156">
            <v>5.7000000000000002E-3</v>
          </cell>
          <cell r="O156">
            <v>0</v>
          </cell>
          <cell r="P156" t="str">
            <v>Liberia - modelled</v>
          </cell>
          <cell r="Q156">
            <v>5.7000000000000002E-3</v>
          </cell>
          <cell r="S156">
            <v>0</v>
          </cell>
          <cell r="T156">
            <v>0</v>
          </cell>
          <cell r="U156">
            <v>0</v>
          </cell>
        </row>
        <row r="157">
          <cell r="C157" t="str">
            <v>Tajikistan - modelled</v>
          </cell>
          <cell r="D157">
            <v>5.4000000000000003E-3</v>
          </cell>
          <cell r="E157">
            <v>5.0000000000000001E-3</v>
          </cell>
          <cell r="F157">
            <v>4.7999999999999996E-3</v>
          </cell>
          <cell r="G157">
            <v>5.0000000000000001E-3</v>
          </cell>
          <cell r="H157">
            <v>5.1999999999999998E-3</v>
          </cell>
          <cell r="I157">
            <v>5.4999999999999997E-3</v>
          </cell>
          <cell r="O157">
            <v>0</v>
          </cell>
          <cell r="P157" t="str">
            <v>Tajikistan - modelled</v>
          </cell>
          <cell r="Q157">
            <v>5.4999999999999997E-3</v>
          </cell>
          <cell r="S157">
            <v>0</v>
          </cell>
          <cell r="T157">
            <v>0</v>
          </cell>
          <cell r="U157">
            <v>0</v>
          </cell>
        </row>
        <row r="158">
          <cell r="C158" t="str">
            <v>Kyrgyzstan - modelled</v>
          </cell>
          <cell r="D158">
            <v>4.7999999999999996E-3</v>
          </cell>
          <cell r="E158">
            <v>4.4000000000000003E-3</v>
          </cell>
          <cell r="F158">
            <v>4.2000000000000006E-3</v>
          </cell>
          <cell r="G158">
            <v>4.4000000000000003E-3</v>
          </cell>
          <cell r="H158">
            <v>4.5999999999999999E-3</v>
          </cell>
          <cell r="I158">
            <v>4.9000000000000007E-3</v>
          </cell>
          <cell r="O158">
            <v>0</v>
          </cell>
          <cell r="P158" t="str">
            <v>Kyrgyzstan - modelled</v>
          </cell>
          <cell r="Q158">
            <v>4.9000000000000007E-3</v>
          </cell>
          <cell r="S158">
            <v>0</v>
          </cell>
          <cell r="T158">
            <v>0</v>
          </cell>
          <cell r="U158">
            <v>0</v>
          </cell>
        </row>
        <row r="159">
          <cell r="C159" t="str">
            <v>Malta - modelled</v>
          </cell>
          <cell r="D159">
            <v>5.1999999999999998E-3</v>
          </cell>
          <cell r="E159">
            <v>4.9000000000000007E-3</v>
          </cell>
          <cell r="F159">
            <v>5.0000000000000001E-3</v>
          </cell>
          <cell r="G159">
            <v>4.9000000000000007E-3</v>
          </cell>
          <cell r="H159">
            <v>4.4999999999999997E-3</v>
          </cell>
          <cell r="I159">
            <v>4.9000000000000007E-3</v>
          </cell>
          <cell r="O159">
            <v>0</v>
          </cell>
          <cell r="P159" t="str">
            <v>Malta - modelled</v>
          </cell>
          <cell r="Q159">
            <v>4.9000000000000007E-3</v>
          </cell>
          <cell r="S159">
            <v>0</v>
          </cell>
          <cell r="T159">
            <v>0</v>
          </cell>
          <cell r="U159">
            <v>0</v>
          </cell>
        </row>
        <row r="160">
          <cell r="C160" t="str">
            <v>Martinique - modelled</v>
          </cell>
          <cell r="D160">
            <v>6.4999999999999997E-3</v>
          </cell>
          <cell r="E160">
            <v>6.0999999999999995E-3</v>
          </cell>
          <cell r="F160">
            <v>6.0000000000000001E-3</v>
          </cell>
          <cell r="G160">
            <v>5.7000000000000002E-3</v>
          </cell>
          <cell r="H160">
            <v>5.1999999999999998E-3</v>
          </cell>
          <cell r="I160">
            <v>4.7999999999999996E-3</v>
          </cell>
          <cell r="O160">
            <v>0</v>
          </cell>
          <cell r="P160" t="str">
            <v>Martinique - modelled</v>
          </cell>
          <cell r="Q160">
            <v>4.7999999999999996E-3</v>
          </cell>
          <cell r="S160">
            <v>0</v>
          </cell>
          <cell r="T160">
            <v>0</v>
          </cell>
          <cell r="U160">
            <v>0</v>
          </cell>
        </row>
        <row r="161">
          <cell r="C161" t="str">
            <v>Rwanda - modelled</v>
          </cell>
          <cell r="D161">
            <v>6.1999999999999998E-3</v>
          </cell>
          <cell r="E161">
            <v>5.7999999999999996E-3</v>
          </cell>
          <cell r="F161">
            <v>5.7000000000000002E-3</v>
          </cell>
          <cell r="G161">
            <v>5.4000000000000003E-3</v>
          </cell>
          <cell r="H161">
            <v>4.9000000000000007E-3</v>
          </cell>
          <cell r="I161">
            <v>4.7000000000000002E-3</v>
          </cell>
          <cell r="O161">
            <v>0</v>
          </cell>
          <cell r="P161" t="str">
            <v>Rwanda - modelled</v>
          </cell>
          <cell r="Q161">
            <v>4.7000000000000002E-3</v>
          </cell>
          <cell r="S161">
            <v>0</v>
          </cell>
          <cell r="T161">
            <v>0</v>
          </cell>
          <cell r="U161">
            <v>0</v>
          </cell>
        </row>
        <row r="162">
          <cell r="C162" t="str">
            <v>Bahamas - modelled</v>
          </cell>
          <cell r="D162">
            <v>4.3E-3</v>
          </cell>
          <cell r="E162">
            <v>4.3E-3</v>
          </cell>
          <cell r="F162">
            <v>4.3E-3</v>
          </cell>
          <cell r="G162">
            <v>4.4000000000000003E-3</v>
          </cell>
          <cell r="H162">
            <v>4.4999999999999997E-3</v>
          </cell>
          <cell r="I162">
            <v>4.4000000000000003E-3</v>
          </cell>
          <cell r="O162">
            <v>0</v>
          </cell>
          <cell r="P162" t="str">
            <v>Bahamas - modelled</v>
          </cell>
          <cell r="Q162">
            <v>4.4000000000000003E-3</v>
          </cell>
          <cell r="S162">
            <v>0</v>
          </cell>
          <cell r="T162">
            <v>0</v>
          </cell>
          <cell r="U162">
            <v>0</v>
          </cell>
        </row>
        <row r="163">
          <cell r="C163" t="str">
            <v>Benin - modelled</v>
          </cell>
          <cell r="D163">
            <v>3.8999999999999998E-3</v>
          </cell>
          <cell r="E163">
            <v>3.7000000000000002E-3</v>
          </cell>
          <cell r="F163">
            <v>3.8999999999999998E-3</v>
          </cell>
          <cell r="G163">
            <v>4.0000000000000001E-3</v>
          </cell>
          <cell r="H163">
            <v>4.0000000000000001E-3</v>
          </cell>
          <cell r="I163">
            <v>4.0999999999999995E-3</v>
          </cell>
          <cell r="O163">
            <v>0</v>
          </cell>
          <cell r="P163" t="str">
            <v>Benin - modelled</v>
          </cell>
          <cell r="Q163">
            <v>4.0999999999999995E-3</v>
          </cell>
          <cell r="S163">
            <v>0</v>
          </cell>
          <cell r="T163">
            <v>0</v>
          </cell>
          <cell r="U163">
            <v>0</v>
          </cell>
        </row>
        <row r="164">
          <cell r="C164" t="str">
            <v>Burkina Faso - modelled</v>
          </cell>
          <cell r="D164">
            <v>3.8999999999999998E-3</v>
          </cell>
          <cell r="E164">
            <v>3.7000000000000002E-3</v>
          </cell>
          <cell r="F164">
            <v>3.8999999999999998E-3</v>
          </cell>
          <cell r="G164">
            <v>4.0000000000000001E-3</v>
          </cell>
          <cell r="H164">
            <v>4.0000000000000001E-3</v>
          </cell>
          <cell r="I164">
            <v>4.0999999999999995E-3</v>
          </cell>
          <cell r="O164">
            <v>0</v>
          </cell>
          <cell r="P164" t="str">
            <v>Burkina Faso - modelled</v>
          </cell>
          <cell r="Q164">
            <v>4.0999999999999995E-3</v>
          </cell>
          <cell r="S164">
            <v>0</v>
          </cell>
          <cell r="T164">
            <v>0</v>
          </cell>
          <cell r="U164">
            <v>0</v>
          </cell>
        </row>
        <row r="165">
          <cell r="C165" t="str">
            <v>Swaziland - modelled</v>
          </cell>
          <cell r="D165">
            <v>2.2000000000000001E-3</v>
          </cell>
          <cell r="E165">
            <v>2.1000000000000003E-3</v>
          </cell>
          <cell r="F165">
            <v>2.5999999999999999E-3</v>
          </cell>
          <cell r="G165">
            <v>3.0000000000000001E-3</v>
          </cell>
          <cell r="H165">
            <v>3.3E-3</v>
          </cell>
          <cell r="I165">
            <v>4.0999999999999995E-3</v>
          </cell>
          <cell r="O165">
            <v>0</v>
          </cell>
          <cell r="P165" t="str">
            <v>Swaziland - modelled</v>
          </cell>
          <cell r="Q165">
            <v>4.0999999999999995E-3</v>
          </cell>
          <cell r="S165">
            <v>0</v>
          </cell>
          <cell r="T165">
            <v>0</v>
          </cell>
          <cell r="U165">
            <v>0</v>
          </cell>
        </row>
        <row r="166">
          <cell r="C166" t="str">
            <v>Mauritius - modelled</v>
          </cell>
          <cell r="D166">
            <v>5.3E-3</v>
          </cell>
          <cell r="E166">
            <v>4.9000000000000007E-3</v>
          </cell>
          <cell r="F166">
            <v>4.7999999999999996E-3</v>
          </cell>
          <cell r="G166">
            <v>4.5999999999999999E-3</v>
          </cell>
          <cell r="H166">
            <v>4.2000000000000006E-3</v>
          </cell>
          <cell r="I166">
            <v>3.8999999999999998E-3</v>
          </cell>
          <cell r="O166">
            <v>0</v>
          </cell>
          <cell r="P166" t="str">
            <v>Mauritius - modelled</v>
          </cell>
          <cell r="Q166">
            <v>3.8999999999999998E-3</v>
          </cell>
          <cell r="S166">
            <v>0</v>
          </cell>
          <cell r="T166">
            <v>0</v>
          </cell>
          <cell r="U166">
            <v>0</v>
          </cell>
        </row>
        <row r="167">
          <cell r="C167" t="str">
            <v>Burundi - modelled</v>
          </cell>
          <cell r="D167">
            <v>1.9E-3</v>
          </cell>
          <cell r="E167">
            <v>1.8E-3</v>
          </cell>
          <cell r="F167">
            <v>2.2000000000000001E-3</v>
          </cell>
          <cell r="G167">
            <v>2.5999999999999999E-3</v>
          </cell>
          <cell r="H167">
            <v>3.0000000000000001E-3</v>
          </cell>
          <cell r="I167">
            <v>3.8E-3</v>
          </cell>
          <cell r="O167">
            <v>0</v>
          </cell>
          <cell r="P167" t="str">
            <v>Burundi - modelled</v>
          </cell>
          <cell r="Q167">
            <v>3.8E-3</v>
          </cell>
          <cell r="S167">
            <v>0</v>
          </cell>
          <cell r="T167">
            <v>0</v>
          </cell>
          <cell r="U167">
            <v>0</v>
          </cell>
        </row>
        <row r="168">
          <cell r="C168" t="str">
            <v>Mali - modelled</v>
          </cell>
          <cell r="D168">
            <v>3.3999999999999998E-3</v>
          </cell>
          <cell r="E168">
            <v>3.2000000000000002E-3</v>
          </cell>
          <cell r="F168">
            <v>3.3999999999999998E-3</v>
          </cell>
          <cell r="G168">
            <v>3.5000000000000001E-3</v>
          </cell>
          <cell r="H168">
            <v>3.5000000000000001E-3</v>
          </cell>
          <cell r="I168">
            <v>3.5999999999999999E-3</v>
          </cell>
          <cell r="O168">
            <v>0</v>
          </cell>
          <cell r="P168" t="str">
            <v>Mali - modelled</v>
          </cell>
          <cell r="Q168">
            <v>3.5999999999999999E-3</v>
          </cell>
          <cell r="S168">
            <v>0</v>
          </cell>
          <cell r="T168">
            <v>0</v>
          </cell>
          <cell r="U168">
            <v>0</v>
          </cell>
        </row>
        <row r="169">
          <cell r="C169" t="str">
            <v>Laos - modelled</v>
          </cell>
          <cell r="D169">
            <v>2.5000000000000001E-3</v>
          </cell>
          <cell r="E169">
            <v>2.7000000000000001E-3</v>
          </cell>
          <cell r="F169">
            <v>2.8E-3</v>
          </cell>
          <cell r="G169">
            <v>3.0000000000000001E-3</v>
          </cell>
          <cell r="H169">
            <v>3.0999999999999999E-3</v>
          </cell>
          <cell r="I169">
            <v>3.3999999999999998E-3</v>
          </cell>
          <cell r="O169">
            <v>0</v>
          </cell>
          <cell r="P169" t="str">
            <v>Laos - modelled</v>
          </cell>
          <cell r="Q169">
            <v>3.3999999999999998E-3</v>
          </cell>
          <cell r="S169">
            <v>0</v>
          </cell>
          <cell r="T169">
            <v>0</v>
          </cell>
          <cell r="U169">
            <v>0</v>
          </cell>
        </row>
        <row r="170">
          <cell r="C170" t="str">
            <v>Lesotho - modelled</v>
          </cell>
          <cell r="D170">
            <v>1.8E-3</v>
          </cell>
          <cell r="E170">
            <v>1.6999999999999999E-3</v>
          </cell>
          <cell r="F170">
            <v>2.1000000000000003E-3</v>
          </cell>
          <cell r="G170">
            <v>2.3999999999999998E-3</v>
          </cell>
          <cell r="H170">
            <v>2.7000000000000001E-3</v>
          </cell>
          <cell r="I170">
            <v>3.3E-3</v>
          </cell>
          <cell r="O170">
            <v>0</v>
          </cell>
          <cell r="P170" t="str">
            <v>Lesotho - modelled</v>
          </cell>
          <cell r="Q170">
            <v>3.3E-3</v>
          </cell>
          <cell r="S170">
            <v>0</v>
          </cell>
          <cell r="T170">
            <v>0</v>
          </cell>
          <cell r="U170">
            <v>0</v>
          </cell>
        </row>
        <row r="171">
          <cell r="C171" t="str">
            <v>New Caledonia - modelled</v>
          </cell>
          <cell r="D171">
            <v>4.0000000000000001E-3</v>
          </cell>
          <cell r="E171">
            <v>3.8E-3</v>
          </cell>
          <cell r="F171">
            <v>3.7000000000000002E-3</v>
          </cell>
          <cell r="G171">
            <v>3.5000000000000001E-3</v>
          </cell>
          <cell r="H171">
            <v>3.2000000000000002E-3</v>
          </cell>
          <cell r="I171">
            <v>3.0000000000000001E-3</v>
          </cell>
          <cell r="O171">
            <v>0</v>
          </cell>
          <cell r="P171" t="str">
            <v>New Caledonia - modelled</v>
          </cell>
          <cell r="Q171">
            <v>3.0000000000000001E-3</v>
          </cell>
          <cell r="S171">
            <v>0</v>
          </cell>
          <cell r="T171">
            <v>0</v>
          </cell>
          <cell r="U171">
            <v>0</v>
          </cell>
        </row>
        <row r="172">
          <cell r="C172" t="str">
            <v>Fiji - modelled</v>
          </cell>
          <cell r="D172">
            <v>3.0999999999999999E-3</v>
          </cell>
          <cell r="E172">
            <v>2.8E-3</v>
          </cell>
          <cell r="F172">
            <v>2.7000000000000001E-3</v>
          </cell>
          <cell r="G172">
            <v>3.0000000000000001E-3</v>
          </cell>
          <cell r="H172">
            <v>2.7000000000000001E-3</v>
          </cell>
          <cell r="I172">
            <v>2.8999999999999998E-3</v>
          </cell>
          <cell r="O172">
            <v>0</v>
          </cell>
          <cell r="P172" t="str">
            <v>Fiji - modelled</v>
          </cell>
          <cell r="Q172">
            <v>2.8999999999999998E-3</v>
          </cell>
          <cell r="S172">
            <v>0</v>
          </cell>
          <cell r="T172">
            <v>0</v>
          </cell>
          <cell r="U172">
            <v>0</v>
          </cell>
        </row>
        <row r="173">
          <cell r="C173" t="str">
            <v>Macau - modelled</v>
          </cell>
          <cell r="D173">
            <v>2.3999999999999998E-3</v>
          </cell>
          <cell r="E173">
            <v>2.3999999999999998E-3</v>
          </cell>
          <cell r="F173">
            <v>2.5000000000000001E-3</v>
          </cell>
          <cell r="G173">
            <v>2.5999999999999999E-3</v>
          </cell>
          <cell r="H173">
            <v>2.7000000000000001E-3</v>
          </cell>
          <cell r="I173">
            <v>2.8999999999999998E-3</v>
          </cell>
          <cell r="O173">
            <v>0</v>
          </cell>
          <cell r="P173" t="str">
            <v>Macau - modelled</v>
          </cell>
          <cell r="Q173">
            <v>2.8999999999999998E-3</v>
          </cell>
          <cell r="S173">
            <v>0</v>
          </cell>
          <cell r="T173">
            <v>0</v>
          </cell>
          <cell r="U173">
            <v>0</v>
          </cell>
        </row>
        <row r="174">
          <cell r="C174" t="str">
            <v>Niger - modelled</v>
          </cell>
          <cell r="D174">
            <v>2.7000000000000001E-3</v>
          </cell>
          <cell r="E174">
            <v>2.5999999999999999E-3</v>
          </cell>
          <cell r="F174">
            <v>2.7000000000000001E-3</v>
          </cell>
          <cell r="G174">
            <v>2.8E-3</v>
          </cell>
          <cell r="H174">
            <v>2.8E-3</v>
          </cell>
          <cell r="I174">
            <v>2.8999999999999998E-3</v>
          </cell>
          <cell r="O174">
            <v>0</v>
          </cell>
          <cell r="P174" t="str">
            <v>Niger - modelled</v>
          </cell>
          <cell r="Q174">
            <v>2.8999999999999998E-3</v>
          </cell>
          <cell r="S174">
            <v>0</v>
          </cell>
          <cell r="T174">
            <v>0</v>
          </cell>
          <cell r="U174">
            <v>0</v>
          </cell>
        </row>
        <row r="175">
          <cell r="C175" t="str">
            <v>Barbados - modelled</v>
          </cell>
          <cell r="D175">
            <v>2.3999999999999998E-3</v>
          </cell>
          <cell r="E175">
            <v>2.3999999999999998E-3</v>
          </cell>
          <cell r="F175">
            <v>2.3999999999999998E-3</v>
          </cell>
          <cell r="G175">
            <v>2.5000000000000001E-3</v>
          </cell>
          <cell r="H175">
            <v>2.5000000000000001E-3</v>
          </cell>
          <cell r="I175">
            <v>2.5000000000000001E-3</v>
          </cell>
          <cell r="O175">
            <v>0</v>
          </cell>
          <cell r="P175" t="str">
            <v>Barbados - modelled</v>
          </cell>
          <cell r="Q175">
            <v>2.5000000000000001E-3</v>
          </cell>
          <cell r="S175">
            <v>0</v>
          </cell>
          <cell r="T175">
            <v>0</v>
          </cell>
          <cell r="U175">
            <v>0</v>
          </cell>
        </row>
        <row r="176">
          <cell r="C176" t="str">
            <v>Comoros - modelled</v>
          </cell>
          <cell r="D176">
            <v>2E-3</v>
          </cell>
          <cell r="E176">
            <v>2E-3</v>
          </cell>
          <cell r="F176">
            <v>2E-3</v>
          </cell>
          <cell r="G176">
            <v>2.1000000000000003E-3</v>
          </cell>
          <cell r="H176">
            <v>2.2000000000000001E-3</v>
          </cell>
          <cell r="I176">
            <v>2.5000000000000001E-3</v>
          </cell>
          <cell r="O176">
            <v>0</v>
          </cell>
          <cell r="P176" t="str">
            <v>Comoros - modelled</v>
          </cell>
          <cell r="Q176">
            <v>2.5000000000000001E-3</v>
          </cell>
          <cell r="S176">
            <v>0</v>
          </cell>
          <cell r="T176">
            <v>0</v>
          </cell>
          <cell r="U176">
            <v>0</v>
          </cell>
        </row>
        <row r="177">
          <cell r="C177" t="str">
            <v>Guinea - modelled</v>
          </cell>
          <cell r="D177">
            <v>2.3999999999999998E-3</v>
          </cell>
          <cell r="E177">
            <v>2.3E-3</v>
          </cell>
          <cell r="F177">
            <v>2.3999999999999998E-3</v>
          </cell>
          <cell r="G177">
            <v>2.3999999999999998E-3</v>
          </cell>
          <cell r="H177">
            <v>2.3999999999999998E-3</v>
          </cell>
          <cell r="I177">
            <v>2.5000000000000001E-3</v>
          </cell>
          <cell r="O177">
            <v>0</v>
          </cell>
          <cell r="P177" t="str">
            <v>Guinea - modelled</v>
          </cell>
          <cell r="Q177">
            <v>2.5000000000000001E-3</v>
          </cell>
          <cell r="S177">
            <v>0</v>
          </cell>
          <cell r="T177">
            <v>0</v>
          </cell>
          <cell r="U177">
            <v>0</v>
          </cell>
        </row>
        <row r="178">
          <cell r="C178" t="str">
            <v>Andorra - modelled</v>
          </cell>
          <cell r="D178">
            <v>2.3E-3</v>
          </cell>
          <cell r="E178">
            <v>2.2000000000000001E-3</v>
          </cell>
          <cell r="F178">
            <v>2.5000000000000001E-3</v>
          </cell>
          <cell r="G178">
            <v>2.5999999999999999E-3</v>
          </cell>
          <cell r="H178">
            <v>2.5000000000000001E-3</v>
          </cell>
          <cell r="I178">
            <v>2.3999999999999998E-3</v>
          </cell>
          <cell r="O178">
            <v>0</v>
          </cell>
          <cell r="P178" t="str">
            <v>Andorra - modelled</v>
          </cell>
          <cell r="Q178">
            <v>2.3999999999999998E-3</v>
          </cell>
          <cell r="S178">
            <v>0</v>
          </cell>
          <cell r="T178">
            <v>0</v>
          </cell>
          <cell r="U178">
            <v>0</v>
          </cell>
        </row>
        <row r="179">
          <cell r="C179" t="str">
            <v>Belize - modelled</v>
          </cell>
          <cell r="D179">
            <v>1.8E-3</v>
          </cell>
          <cell r="E179">
            <v>1.9E-3</v>
          </cell>
          <cell r="F179">
            <v>1.8E-3</v>
          </cell>
          <cell r="G179">
            <v>1.9E-3</v>
          </cell>
          <cell r="H179">
            <v>2E-3</v>
          </cell>
          <cell r="I179">
            <v>2.3E-3</v>
          </cell>
          <cell r="O179">
            <v>0</v>
          </cell>
          <cell r="P179" t="str">
            <v>Belize - modelled</v>
          </cell>
          <cell r="Q179">
            <v>2.3E-3</v>
          </cell>
          <cell r="S179">
            <v>0</v>
          </cell>
          <cell r="T179">
            <v>0</v>
          </cell>
          <cell r="U179">
            <v>0</v>
          </cell>
        </row>
        <row r="180">
          <cell r="C180" t="str">
            <v>Togo - modelled</v>
          </cell>
          <cell r="D180">
            <v>2.2000000000000001E-3</v>
          </cell>
          <cell r="E180">
            <v>2.1000000000000003E-3</v>
          </cell>
          <cell r="F180">
            <v>2.2000000000000001E-3</v>
          </cell>
          <cell r="G180">
            <v>2.2000000000000001E-3</v>
          </cell>
          <cell r="H180">
            <v>2.2000000000000001E-3</v>
          </cell>
          <cell r="I180">
            <v>2.3E-3</v>
          </cell>
          <cell r="O180">
            <v>0</v>
          </cell>
          <cell r="P180" t="str">
            <v>Togo - modelled</v>
          </cell>
          <cell r="Q180">
            <v>2.3E-3</v>
          </cell>
          <cell r="S180">
            <v>0</v>
          </cell>
          <cell r="T180">
            <v>0</v>
          </cell>
          <cell r="U180">
            <v>0</v>
          </cell>
        </row>
        <row r="181">
          <cell r="C181" t="str">
            <v>Netherlands Antilles - modelled</v>
          </cell>
          <cell r="D181">
            <v>2.2000000000000001E-3</v>
          </cell>
          <cell r="E181">
            <v>2.1000000000000003E-3</v>
          </cell>
          <cell r="F181">
            <v>2.2000000000000001E-3</v>
          </cell>
          <cell r="G181">
            <v>2.2000000000000001E-3</v>
          </cell>
          <cell r="H181">
            <v>2.3E-3</v>
          </cell>
          <cell r="I181">
            <v>2.2000000000000001E-3</v>
          </cell>
          <cell r="O181">
            <v>0</v>
          </cell>
          <cell r="P181" t="str">
            <v>Netherlands Antilles - modelled</v>
          </cell>
          <cell r="Q181">
            <v>2.2000000000000001E-3</v>
          </cell>
          <cell r="S181">
            <v>0</v>
          </cell>
          <cell r="T181">
            <v>0</v>
          </cell>
          <cell r="U181">
            <v>0</v>
          </cell>
        </row>
        <row r="182">
          <cell r="C182" t="str">
            <v>Malawi - modelled</v>
          </cell>
          <cell r="D182">
            <v>1.1000000000000001E-3</v>
          </cell>
          <cell r="E182">
            <v>1.1000000000000001E-3</v>
          </cell>
          <cell r="F182">
            <v>1.2999999999999999E-3</v>
          </cell>
          <cell r="G182">
            <v>1.5E-3</v>
          </cell>
          <cell r="H182">
            <v>1.6999999999999999E-3</v>
          </cell>
          <cell r="I182">
            <v>2.1000000000000003E-3</v>
          </cell>
          <cell r="O182">
            <v>0</v>
          </cell>
          <cell r="P182" t="str">
            <v>Malawi - modelled</v>
          </cell>
          <cell r="Q182">
            <v>2.1000000000000003E-3</v>
          </cell>
          <cell r="S182">
            <v>0</v>
          </cell>
          <cell r="T182">
            <v>0</v>
          </cell>
          <cell r="U182">
            <v>0</v>
          </cell>
        </row>
        <row r="183">
          <cell r="C183" t="str">
            <v>Bermuda - modelled</v>
          </cell>
          <cell r="D183">
            <v>2E-3</v>
          </cell>
          <cell r="E183">
            <v>2E-3</v>
          </cell>
          <cell r="F183">
            <v>2E-3</v>
          </cell>
          <cell r="G183">
            <v>2.1000000000000003E-3</v>
          </cell>
          <cell r="H183">
            <v>2.1000000000000003E-3</v>
          </cell>
          <cell r="I183">
            <v>2E-3</v>
          </cell>
          <cell r="O183">
            <v>0</v>
          </cell>
          <cell r="P183" t="str">
            <v>Bermuda - modelled</v>
          </cell>
          <cell r="Q183">
            <v>2E-3</v>
          </cell>
          <cell r="S183">
            <v>0</v>
          </cell>
          <cell r="T183">
            <v>0</v>
          </cell>
          <cell r="U183">
            <v>0</v>
          </cell>
        </row>
        <row r="184">
          <cell r="C184" t="str">
            <v>Aruba - modelled</v>
          </cell>
          <cell r="D184">
            <v>1.4E-3</v>
          </cell>
          <cell r="E184">
            <v>1.6000000000000001E-3</v>
          </cell>
          <cell r="F184">
            <v>1.4E-3</v>
          </cell>
          <cell r="G184">
            <v>1.6000000000000001E-3</v>
          </cell>
          <cell r="H184">
            <v>1.6999999999999999E-3</v>
          </cell>
          <cell r="I184">
            <v>1.9E-3</v>
          </cell>
          <cell r="O184">
            <v>0</v>
          </cell>
          <cell r="P184" t="str">
            <v>Aruba - modelled</v>
          </cell>
          <cell r="Q184">
            <v>1.9E-3</v>
          </cell>
          <cell r="S184">
            <v>0</v>
          </cell>
          <cell r="T184">
            <v>0</v>
          </cell>
          <cell r="U184">
            <v>0</v>
          </cell>
        </row>
        <row r="185">
          <cell r="C185" t="str">
            <v>French Guiana - modelled</v>
          </cell>
          <cell r="D185">
            <v>2.1000000000000003E-3</v>
          </cell>
          <cell r="E185">
            <v>1.9E-3</v>
          </cell>
          <cell r="F185">
            <v>1.9E-3</v>
          </cell>
          <cell r="G185">
            <v>1.8E-3</v>
          </cell>
          <cell r="H185">
            <v>1.6999999999999999E-3</v>
          </cell>
          <cell r="I185">
            <v>1.6000000000000001E-3</v>
          </cell>
          <cell r="O185">
            <v>0</v>
          </cell>
          <cell r="P185" t="str">
            <v>French Guiana - modelled</v>
          </cell>
          <cell r="Q185">
            <v>1.6000000000000001E-3</v>
          </cell>
          <cell r="S185">
            <v>0</v>
          </cell>
          <cell r="T185">
            <v>0</v>
          </cell>
          <cell r="U185">
            <v>0</v>
          </cell>
        </row>
        <row r="186">
          <cell r="C186" t="str">
            <v>Afghanistan - modelled</v>
          </cell>
          <cell r="D186">
            <v>1.4E-3</v>
          </cell>
          <cell r="E186">
            <v>1.2999999999999999E-3</v>
          </cell>
          <cell r="F186">
            <v>1.1999999999999999E-3</v>
          </cell>
          <cell r="G186">
            <v>1.1999999999999999E-3</v>
          </cell>
          <cell r="H186">
            <v>1.2999999999999999E-3</v>
          </cell>
          <cell r="I186">
            <v>1.4E-3</v>
          </cell>
          <cell r="O186">
            <v>0</v>
          </cell>
          <cell r="P186" t="str">
            <v>Afghanistan - modelled</v>
          </cell>
          <cell r="Q186">
            <v>1.4E-3</v>
          </cell>
          <cell r="S186">
            <v>0</v>
          </cell>
          <cell r="T186">
            <v>0</v>
          </cell>
          <cell r="U186">
            <v>0</v>
          </cell>
        </row>
        <row r="187">
          <cell r="C187" t="str">
            <v>Guam - modelled</v>
          </cell>
          <cell r="D187">
            <v>1.2999999999999999E-3</v>
          </cell>
          <cell r="E187">
            <v>1.2999999999999999E-3</v>
          </cell>
          <cell r="F187">
            <v>1.2999999999999999E-3</v>
          </cell>
          <cell r="G187">
            <v>1.4E-3</v>
          </cell>
          <cell r="H187">
            <v>1.4E-3</v>
          </cell>
          <cell r="I187">
            <v>1.4E-3</v>
          </cell>
          <cell r="O187">
            <v>0</v>
          </cell>
          <cell r="P187" t="str">
            <v>Guam - modelled</v>
          </cell>
          <cell r="Q187">
            <v>1.4E-3</v>
          </cell>
          <cell r="S187">
            <v>0</v>
          </cell>
          <cell r="T187">
            <v>0</v>
          </cell>
          <cell r="U187">
            <v>0</v>
          </cell>
        </row>
        <row r="188">
          <cell r="C188" t="str">
            <v>Central African Republic - modelled</v>
          </cell>
          <cell r="D188">
            <v>1.2999999999999999E-3</v>
          </cell>
          <cell r="E188">
            <v>1.2999999999999999E-3</v>
          </cell>
          <cell r="F188">
            <v>1.4E-3</v>
          </cell>
          <cell r="G188">
            <v>1.4E-3</v>
          </cell>
          <cell r="H188">
            <v>1.4E-3</v>
          </cell>
          <cell r="I188">
            <v>1.4E-3</v>
          </cell>
          <cell r="O188">
            <v>0</v>
          </cell>
          <cell r="P188" t="str">
            <v>Central African Republic - modelled</v>
          </cell>
          <cell r="Q188">
            <v>1.4E-3</v>
          </cell>
          <cell r="S188">
            <v>0</v>
          </cell>
          <cell r="T188">
            <v>0</v>
          </cell>
          <cell r="U188">
            <v>0</v>
          </cell>
        </row>
        <row r="189">
          <cell r="C189" t="str">
            <v>Chad - modelled</v>
          </cell>
          <cell r="D189">
            <v>1E-3</v>
          </cell>
          <cell r="E189">
            <v>1.1000000000000001E-3</v>
          </cell>
          <cell r="F189">
            <v>1.1000000000000001E-3</v>
          </cell>
          <cell r="G189">
            <v>1.1999999999999999E-3</v>
          </cell>
          <cell r="H189">
            <v>1.2999999999999999E-3</v>
          </cell>
          <cell r="I189">
            <v>1.4E-3</v>
          </cell>
          <cell r="O189">
            <v>0</v>
          </cell>
          <cell r="P189" t="str">
            <v>Chad - modelled</v>
          </cell>
          <cell r="Q189">
            <v>1.4E-3</v>
          </cell>
          <cell r="S189">
            <v>0</v>
          </cell>
          <cell r="T189">
            <v>0</v>
          </cell>
          <cell r="U189">
            <v>0</v>
          </cell>
        </row>
        <row r="190">
          <cell r="C190" t="str">
            <v>French Polynesia - modelled</v>
          </cell>
          <cell r="D190">
            <v>1.5E-3</v>
          </cell>
          <cell r="E190">
            <v>1.4E-3</v>
          </cell>
          <cell r="F190">
            <v>1.4E-3</v>
          </cell>
          <cell r="G190">
            <v>1.4E-3</v>
          </cell>
          <cell r="H190">
            <v>1.2999999999999999E-3</v>
          </cell>
          <cell r="I190">
            <v>1.2999999999999999E-3</v>
          </cell>
          <cell r="O190">
            <v>0</v>
          </cell>
          <cell r="P190" t="str">
            <v>French Polynesia - modelled</v>
          </cell>
          <cell r="Q190">
            <v>1.2999999999999999E-3</v>
          </cell>
          <cell r="S190">
            <v>0</v>
          </cell>
          <cell r="T190">
            <v>0</v>
          </cell>
          <cell r="U190">
            <v>0</v>
          </cell>
        </row>
        <row r="191">
          <cell r="C191" t="str">
            <v>Antigua - modelled</v>
          </cell>
          <cell r="D191">
            <v>1E-3</v>
          </cell>
          <cell r="E191">
            <v>1.1000000000000001E-3</v>
          </cell>
          <cell r="F191">
            <v>1E-3</v>
          </cell>
          <cell r="G191">
            <v>1.1000000000000001E-3</v>
          </cell>
          <cell r="H191">
            <v>1.1000000000000001E-3</v>
          </cell>
          <cell r="I191">
            <v>1.2999999999999999E-3</v>
          </cell>
          <cell r="O191">
            <v>0</v>
          </cell>
          <cell r="P191" t="str">
            <v>Antigua - modelled</v>
          </cell>
          <cell r="Q191">
            <v>1.2999999999999999E-3</v>
          </cell>
          <cell r="S191">
            <v>0</v>
          </cell>
          <cell r="T191">
            <v>0</v>
          </cell>
          <cell r="U191">
            <v>0</v>
          </cell>
        </row>
        <row r="192">
          <cell r="C192" t="str">
            <v>Cayman Islands - modelled</v>
          </cell>
          <cell r="D192">
            <v>1.1999999999999999E-3</v>
          </cell>
          <cell r="E192">
            <v>1.1999999999999999E-3</v>
          </cell>
          <cell r="F192">
            <v>1.1999999999999999E-3</v>
          </cell>
          <cell r="G192">
            <v>1.2999999999999999E-3</v>
          </cell>
          <cell r="H192">
            <v>1.2999999999999999E-3</v>
          </cell>
          <cell r="I192">
            <v>1.2999999999999999E-3</v>
          </cell>
          <cell r="O192">
            <v>0</v>
          </cell>
          <cell r="P192" t="str">
            <v>Cayman Islands - modelled</v>
          </cell>
          <cell r="Q192">
            <v>1.2999999999999999E-3</v>
          </cell>
          <cell r="S192">
            <v>0</v>
          </cell>
          <cell r="T192">
            <v>0</v>
          </cell>
          <cell r="U192">
            <v>0</v>
          </cell>
        </row>
        <row r="193">
          <cell r="C193" t="str">
            <v>St Lucia - modelled</v>
          </cell>
          <cell r="D193">
            <v>1E-3</v>
          </cell>
          <cell r="E193">
            <v>1.1000000000000001E-3</v>
          </cell>
          <cell r="F193">
            <v>1E-3</v>
          </cell>
          <cell r="G193">
            <v>1.1000000000000001E-3</v>
          </cell>
          <cell r="H193">
            <v>1.1000000000000001E-3</v>
          </cell>
          <cell r="I193">
            <v>1.2999999999999999E-3</v>
          </cell>
          <cell r="O193">
            <v>0</v>
          </cell>
          <cell r="P193" t="str">
            <v>St Lucia - modelled</v>
          </cell>
          <cell r="Q193">
            <v>1.2999999999999999E-3</v>
          </cell>
          <cell r="S193">
            <v>0</v>
          </cell>
          <cell r="T193">
            <v>0</v>
          </cell>
          <cell r="U193">
            <v>0</v>
          </cell>
        </row>
        <row r="194">
          <cell r="C194" t="str">
            <v>Monaco - modelled</v>
          </cell>
          <cell r="D194">
            <v>1.6999999999999999E-3</v>
          </cell>
          <cell r="E194">
            <v>1.6000000000000001E-3</v>
          </cell>
          <cell r="F194">
            <v>1.6000000000000001E-3</v>
          </cell>
          <cell r="G194">
            <v>1.5E-3</v>
          </cell>
          <cell r="H194">
            <v>1.4E-3</v>
          </cell>
          <cell r="I194">
            <v>1.2999999999999999E-3</v>
          </cell>
          <cell r="O194">
            <v>0</v>
          </cell>
          <cell r="P194" t="str">
            <v>Monaco - modelled</v>
          </cell>
          <cell r="Q194">
            <v>1.2999999999999999E-3</v>
          </cell>
          <cell r="S194">
            <v>0</v>
          </cell>
          <cell r="T194">
            <v>0</v>
          </cell>
          <cell r="U194">
            <v>0</v>
          </cell>
        </row>
        <row r="195">
          <cell r="C195" t="str">
            <v>Suriname - modelled</v>
          </cell>
          <cell r="D195">
            <v>5.0000000000000001E-4</v>
          </cell>
          <cell r="E195">
            <v>6.9999999999999999E-4</v>
          </cell>
          <cell r="F195">
            <v>5.9999999999999995E-4</v>
          </cell>
          <cell r="G195">
            <v>8.0000000000000004E-4</v>
          </cell>
          <cell r="H195">
            <v>1E-3</v>
          </cell>
          <cell r="I195">
            <v>1.1999999999999999E-3</v>
          </cell>
          <cell r="O195">
            <v>0</v>
          </cell>
          <cell r="P195" t="str">
            <v>Suriname - modelled</v>
          </cell>
          <cell r="Q195">
            <v>1.1999999999999999E-3</v>
          </cell>
          <cell r="S195">
            <v>0</v>
          </cell>
          <cell r="T195">
            <v>0</v>
          </cell>
          <cell r="U195">
            <v>0</v>
          </cell>
        </row>
        <row r="196">
          <cell r="C196" t="str">
            <v>Mauritania - modelled</v>
          </cell>
          <cell r="D196">
            <v>1.1999999999999999E-3</v>
          </cell>
          <cell r="E196">
            <v>1.1000000000000001E-3</v>
          </cell>
          <cell r="F196">
            <v>1.1999999999999999E-3</v>
          </cell>
          <cell r="G196">
            <v>1.1999999999999999E-3</v>
          </cell>
          <cell r="H196">
            <v>1.1999999999999999E-3</v>
          </cell>
          <cell r="I196">
            <v>1.1999999999999999E-3</v>
          </cell>
          <cell r="O196">
            <v>0</v>
          </cell>
          <cell r="P196" t="str">
            <v>Mauritania - modelled</v>
          </cell>
          <cell r="Q196">
            <v>1.1999999999999999E-3</v>
          </cell>
          <cell r="S196">
            <v>0</v>
          </cell>
          <cell r="T196">
            <v>0</v>
          </cell>
          <cell r="U196">
            <v>0</v>
          </cell>
        </row>
        <row r="197">
          <cell r="C197" t="str">
            <v>Somalia - modelled</v>
          </cell>
          <cell r="D197">
            <v>8.0000000000000004E-4</v>
          </cell>
          <cell r="E197">
            <v>8.9999999999999998E-4</v>
          </cell>
          <cell r="F197">
            <v>8.9999999999999998E-4</v>
          </cell>
          <cell r="G197">
            <v>1E-3</v>
          </cell>
          <cell r="H197">
            <v>1.1000000000000001E-3</v>
          </cell>
          <cell r="I197">
            <v>1.1999999999999999E-3</v>
          </cell>
          <cell r="O197">
            <v>0</v>
          </cell>
          <cell r="P197" t="str">
            <v>Somalia - modelled</v>
          </cell>
          <cell r="Q197">
            <v>1.1999999999999999E-3</v>
          </cell>
          <cell r="S197">
            <v>0</v>
          </cell>
          <cell r="T197">
            <v>0</v>
          </cell>
          <cell r="U197">
            <v>0</v>
          </cell>
        </row>
        <row r="198">
          <cell r="C198" t="str">
            <v>Sierra Leone - modelled</v>
          </cell>
          <cell r="D198">
            <v>1E-3</v>
          </cell>
          <cell r="E198">
            <v>1E-3</v>
          </cell>
          <cell r="F198">
            <v>1E-3</v>
          </cell>
          <cell r="G198">
            <v>1E-3</v>
          </cell>
          <cell r="H198">
            <v>1E-3</v>
          </cell>
          <cell r="I198">
            <v>1.1000000000000001E-3</v>
          </cell>
          <cell r="O198">
            <v>0</v>
          </cell>
          <cell r="P198" t="str">
            <v>Sierra Leone - modelled</v>
          </cell>
          <cell r="Q198">
            <v>1.1000000000000001E-3</v>
          </cell>
          <cell r="S198">
            <v>0</v>
          </cell>
          <cell r="T198">
            <v>0</v>
          </cell>
          <cell r="U198">
            <v>0</v>
          </cell>
        </row>
        <row r="199">
          <cell r="C199" t="str">
            <v>Mongolia - modelled</v>
          </cell>
          <cell r="D199">
            <v>1.2999999999999999E-3</v>
          </cell>
          <cell r="E199">
            <v>1.4E-3</v>
          </cell>
          <cell r="F199">
            <v>1.2999999999999999E-3</v>
          </cell>
          <cell r="G199">
            <v>1.1999999999999999E-3</v>
          </cell>
          <cell r="H199">
            <v>1.1999999999999999E-3</v>
          </cell>
          <cell r="I199">
            <v>1E-3</v>
          </cell>
          <cell r="O199">
            <v>0</v>
          </cell>
          <cell r="P199" t="str">
            <v>Mongolia - modelled</v>
          </cell>
          <cell r="Q199">
            <v>1E-3</v>
          </cell>
          <cell r="S199">
            <v>0</v>
          </cell>
          <cell r="T199">
            <v>0</v>
          </cell>
          <cell r="U199">
            <v>0</v>
          </cell>
        </row>
        <row r="200">
          <cell r="C200" t="str">
            <v>St Vincent and the Grenadines - modelled</v>
          </cell>
          <cell r="D200">
            <v>6.9999999999999999E-4</v>
          </cell>
          <cell r="E200">
            <v>8.0000000000000004E-4</v>
          </cell>
          <cell r="F200">
            <v>6.9999999999999999E-4</v>
          </cell>
          <cell r="G200">
            <v>8.0000000000000004E-4</v>
          </cell>
          <cell r="H200">
            <v>8.0000000000000004E-4</v>
          </cell>
          <cell r="I200">
            <v>1E-3</v>
          </cell>
          <cell r="O200">
            <v>0</v>
          </cell>
          <cell r="P200" t="str">
            <v>St Vincent and the Grenadines - modelled</v>
          </cell>
          <cell r="Q200">
            <v>1E-3</v>
          </cell>
          <cell r="S200">
            <v>0</v>
          </cell>
          <cell r="T200">
            <v>0</v>
          </cell>
          <cell r="U200">
            <v>0</v>
          </cell>
        </row>
        <row r="201">
          <cell r="C201" t="str">
            <v>Liechtenstein - modelled</v>
          </cell>
          <cell r="D201">
            <v>1.1999999999999999E-3</v>
          </cell>
          <cell r="E201">
            <v>1.1000000000000001E-3</v>
          </cell>
          <cell r="F201">
            <v>1.1000000000000001E-3</v>
          </cell>
          <cell r="G201">
            <v>1.1000000000000001E-3</v>
          </cell>
          <cell r="H201">
            <v>1.1000000000000001E-3</v>
          </cell>
          <cell r="I201">
            <v>1E-3</v>
          </cell>
          <cell r="O201">
            <v>0</v>
          </cell>
          <cell r="P201" t="str">
            <v>Liechtenstein - modelled</v>
          </cell>
          <cell r="Q201">
            <v>1E-3</v>
          </cell>
          <cell r="S201">
            <v>0</v>
          </cell>
          <cell r="T201">
            <v>0</v>
          </cell>
          <cell r="U201">
            <v>0</v>
          </cell>
        </row>
        <row r="202">
          <cell r="C202" t="str">
            <v>St Kitts - modelled</v>
          </cell>
          <cell r="D202">
            <v>6.9999999999999999E-4</v>
          </cell>
          <cell r="E202">
            <v>8.0000000000000004E-4</v>
          </cell>
          <cell r="F202">
            <v>6.9999999999999999E-4</v>
          </cell>
          <cell r="G202">
            <v>8.0000000000000004E-4</v>
          </cell>
          <cell r="H202">
            <v>8.0000000000000004E-4</v>
          </cell>
          <cell r="I202">
            <v>8.9999999999999998E-4</v>
          </cell>
          <cell r="O202">
            <v>0</v>
          </cell>
          <cell r="P202" t="str">
            <v>St Kitts - modelled</v>
          </cell>
          <cell r="Q202">
            <v>8.9999999999999998E-4</v>
          </cell>
          <cell r="S202">
            <v>0</v>
          </cell>
          <cell r="T202">
            <v>0</v>
          </cell>
          <cell r="U202">
            <v>0</v>
          </cell>
        </row>
        <row r="203">
          <cell r="C203" t="str">
            <v>Guyana - modelled</v>
          </cell>
          <cell r="D203">
            <v>4.0000000000000002E-4</v>
          </cell>
          <cell r="E203">
            <v>5.0000000000000001E-4</v>
          </cell>
          <cell r="F203">
            <v>4.0000000000000002E-4</v>
          </cell>
          <cell r="G203">
            <v>5.0000000000000001E-4</v>
          </cell>
          <cell r="H203">
            <v>6.9999999999999999E-4</v>
          </cell>
          <cell r="I203">
            <v>8.0000000000000004E-4</v>
          </cell>
          <cell r="O203">
            <v>0</v>
          </cell>
          <cell r="P203" t="str">
            <v>Guyana - modelled</v>
          </cell>
          <cell r="Q203">
            <v>8.0000000000000004E-4</v>
          </cell>
          <cell r="S203">
            <v>0</v>
          </cell>
          <cell r="T203">
            <v>0</v>
          </cell>
          <cell r="U203">
            <v>0</v>
          </cell>
        </row>
        <row r="204">
          <cell r="C204" t="str">
            <v>Equatorial Guinea - modelled</v>
          </cell>
          <cell r="D204">
            <v>6.9999999999999999E-4</v>
          </cell>
          <cell r="E204">
            <v>6.9999999999999999E-4</v>
          </cell>
          <cell r="F204">
            <v>6.9999999999999999E-4</v>
          </cell>
          <cell r="G204">
            <v>8.0000000000000004E-4</v>
          </cell>
          <cell r="H204">
            <v>8.0000000000000004E-4</v>
          </cell>
          <cell r="I204">
            <v>8.0000000000000004E-4</v>
          </cell>
          <cell r="O204">
            <v>0</v>
          </cell>
          <cell r="P204" t="str">
            <v>Equatorial Guinea - modelled</v>
          </cell>
          <cell r="Q204">
            <v>8.0000000000000004E-4</v>
          </cell>
          <cell r="S204">
            <v>0</v>
          </cell>
          <cell r="T204">
            <v>0</v>
          </cell>
          <cell r="U204">
            <v>0</v>
          </cell>
        </row>
        <row r="205">
          <cell r="C205" t="str">
            <v>British Virgin Islands - modelled</v>
          </cell>
          <cell r="D205">
            <v>6.9999999999999999E-4</v>
          </cell>
          <cell r="E205">
            <v>6.9999999999999999E-4</v>
          </cell>
          <cell r="F205">
            <v>6.9999999999999999E-4</v>
          </cell>
          <cell r="G205">
            <v>8.0000000000000004E-4</v>
          </cell>
          <cell r="H205">
            <v>8.0000000000000004E-4</v>
          </cell>
          <cell r="I205">
            <v>6.9999999999999999E-4</v>
          </cell>
          <cell r="O205">
            <v>0</v>
          </cell>
          <cell r="P205" t="str">
            <v>British Virgin Islands - modelled</v>
          </cell>
          <cell r="Q205">
            <v>6.9999999999999999E-4</v>
          </cell>
          <cell r="S205">
            <v>0</v>
          </cell>
          <cell r="T205">
            <v>0</v>
          </cell>
          <cell r="U205">
            <v>0</v>
          </cell>
        </row>
        <row r="206">
          <cell r="C206" t="str">
            <v>Cape Verde - modelled</v>
          </cell>
          <cell r="D206">
            <v>6.9999999999999999E-4</v>
          </cell>
          <cell r="E206">
            <v>5.9999999999999995E-4</v>
          </cell>
          <cell r="F206">
            <v>6.9999999999999999E-4</v>
          </cell>
          <cell r="G206">
            <v>6.9999999999999999E-4</v>
          </cell>
          <cell r="H206">
            <v>6.9999999999999999E-4</v>
          </cell>
          <cell r="I206">
            <v>6.9999999999999999E-4</v>
          </cell>
          <cell r="O206">
            <v>0</v>
          </cell>
          <cell r="P206" t="str">
            <v>Cape Verde - modelled</v>
          </cell>
          <cell r="Q206">
            <v>6.9999999999999999E-4</v>
          </cell>
          <cell r="S206">
            <v>0</v>
          </cell>
          <cell r="T206">
            <v>0</v>
          </cell>
          <cell r="U206">
            <v>0</v>
          </cell>
        </row>
        <row r="207">
          <cell r="C207" t="str">
            <v>American Samoa - modelled</v>
          </cell>
          <cell r="D207">
            <v>5.9999999999999995E-4</v>
          </cell>
          <cell r="E207">
            <v>5.9999999999999995E-4</v>
          </cell>
          <cell r="F207">
            <v>5.0000000000000001E-4</v>
          </cell>
          <cell r="G207">
            <v>5.9999999999999995E-4</v>
          </cell>
          <cell r="H207">
            <v>5.9999999999999995E-4</v>
          </cell>
          <cell r="I207">
            <v>5.9999999999999995E-4</v>
          </cell>
          <cell r="O207">
            <v>0</v>
          </cell>
          <cell r="P207" t="str">
            <v>American Samoa - modelled</v>
          </cell>
          <cell r="Q207">
            <v>5.9999999999999995E-4</v>
          </cell>
          <cell r="S207">
            <v>0</v>
          </cell>
          <cell r="T207">
            <v>0</v>
          </cell>
          <cell r="U207">
            <v>0</v>
          </cell>
        </row>
        <row r="208">
          <cell r="C208" t="str">
            <v>Bhutan - modelled</v>
          </cell>
          <cell r="D208">
            <v>5.0000000000000001E-4</v>
          </cell>
          <cell r="E208">
            <v>5.0000000000000001E-4</v>
          </cell>
          <cell r="F208">
            <v>5.0000000000000001E-4</v>
          </cell>
          <cell r="G208">
            <v>5.0000000000000001E-4</v>
          </cell>
          <cell r="H208">
            <v>5.9999999999999995E-4</v>
          </cell>
          <cell r="I208">
            <v>5.9999999999999995E-4</v>
          </cell>
          <cell r="O208">
            <v>0</v>
          </cell>
          <cell r="P208" t="str">
            <v>Bhutan - modelled</v>
          </cell>
          <cell r="Q208">
            <v>5.9999999999999995E-4</v>
          </cell>
          <cell r="S208">
            <v>0</v>
          </cell>
          <cell r="T208">
            <v>0</v>
          </cell>
          <cell r="U208">
            <v>0</v>
          </cell>
        </row>
        <row r="209">
          <cell r="C209" t="str">
            <v>Dominica - modelled</v>
          </cell>
          <cell r="D209">
            <v>5.0000000000000001E-4</v>
          </cell>
          <cell r="E209">
            <v>5.0000000000000001E-4</v>
          </cell>
          <cell r="F209">
            <v>5.0000000000000001E-4</v>
          </cell>
          <cell r="G209">
            <v>5.0000000000000001E-4</v>
          </cell>
          <cell r="H209">
            <v>5.0000000000000001E-4</v>
          </cell>
          <cell r="I209">
            <v>5.9999999999999995E-4</v>
          </cell>
          <cell r="O209">
            <v>0</v>
          </cell>
          <cell r="P209" t="str">
            <v>Dominica - modelled</v>
          </cell>
          <cell r="Q209">
            <v>5.9999999999999995E-4</v>
          </cell>
          <cell r="S209">
            <v>0</v>
          </cell>
          <cell r="T209">
            <v>0</v>
          </cell>
          <cell r="U209">
            <v>0</v>
          </cell>
        </row>
        <row r="210">
          <cell r="C210" t="str">
            <v>Grenada - modelled</v>
          </cell>
          <cell r="D210">
            <v>5.0000000000000001E-4</v>
          </cell>
          <cell r="E210">
            <v>5.0000000000000001E-4</v>
          </cell>
          <cell r="F210">
            <v>5.0000000000000001E-4</v>
          </cell>
          <cell r="G210">
            <v>5.0000000000000001E-4</v>
          </cell>
          <cell r="H210">
            <v>5.9999999999999995E-4</v>
          </cell>
          <cell r="I210">
            <v>5.9999999999999995E-4</v>
          </cell>
          <cell r="O210">
            <v>0</v>
          </cell>
          <cell r="P210" t="str">
            <v>Grenada - modelled</v>
          </cell>
          <cell r="Q210">
            <v>5.9999999999999995E-4</v>
          </cell>
          <cell r="S210">
            <v>0</v>
          </cell>
          <cell r="T210">
            <v>0</v>
          </cell>
          <cell r="U210">
            <v>0</v>
          </cell>
        </row>
        <row r="211">
          <cell r="C211" t="str">
            <v>Maldives - modelled</v>
          </cell>
          <cell r="D211">
            <v>4.0000000000000002E-4</v>
          </cell>
          <cell r="E211">
            <v>4.0000000000000002E-4</v>
          </cell>
          <cell r="F211">
            <v>4.0000000000000002E-4</v>
          </cell>
          <cell r="G211">
            <v>5.0000000000000001E-4</v>
          </cell>
          <cell r="H211">
            <v>5.0000000000000001E-4</v>
          </cell>
          <cell r="I211">
            <v>5.0000000000000001E-4</v>
          </cell>
          <cell r="O211">
            <v>0</v>
          </cell>
          <cell r="P211" t="str">
            <v>Maldives - modelled</v>
          </cell>
          <cell r="Q211">
            <v>5.0000000000000001E-4</v>
          </cell>
          <cell r="S211">
            <v>0</v>
          </cell>
          <cell r="T211">
            <v>0</v>
          </cell>
          <cell r="U211">
            <v>0</v>
          </cell>
        </row>
        <row r="212">
          <cell r="C212" t="str">
            <v>Eritrea - modelled</v>
          </cell>
          <cell r="D212">
            <v>2.9999999999999997E-4</v>
          </cell>
          <cell r="E212">
            <v>4.0000000000000002E-4</v>
          </cell>
          <cell r="F212">
            <v>4.0000000000000002E-4</v>
          </cell>
          <cell r="G212">
            <v>4.0000000000000002E-4</v>
          </cell>
          <cell r="H212">
            <v>4.0000000000000002E-4</v>
          </cell>
          <cell r="I212">
            <v>5.0000000000000001E-4</v>
          </cell>
          <cell r="O212">
            <v>0</v>
          </cell>
          <cell r="P212" t="str">
            <v>Eritrea - modelled</v>
          </cell>
          <cell r="Q212">
            <v>5.0000000000000001E-4</v>
          </cell>
          <cell r="S212">
            <v>0</v>
          </cell>
          <cell r="T212">
            <v>0</v>
          </cell>
          <cell r="U212">
            <v>0</v>
          </cell>
        </row>
        <row r="213">
          <cell r="C213" t="str">
            <v>Gambia - modelled</v>
          </cell>
          <cell r="D213">
            <v>4.0000000000000002E-4</v>
          </cell>
          <cell r="E213">
            <v>4.0000000000000002E-4</v>
          </cell>
          <cell r="F213">
            <v>4.0000000000000002E-4</v>
          </cell>
          <cell r="G213">
            <v>4.0000000000000002E-4</v>
          </cell>
          <cell r="H213">
            <v>4.0000000000000002E-4</v>
          </cell>
          <cell r="I213">
            <v>5.0000000000000001E-4</v>
          </cell>
          <cell r="O213">
            <v>0</v>
          </cell>
          <cell r="P213" t="str">
            <v>Gambia - modelled</v>
          </cell>
          <cell r="Q213">
            <v>5.0000000000000001E-4</v>
          </cell>
          <cell r="S213">
            <v>0</v>
          </cell>
          <cell r="T213">
            <v>0</v>
          </cell>
          <cell r="U213">
            <v>0</v>
          </cell>
        </row>
        <row r="214">
          <cell r="C214" t="str">
            <v>Guinea-Bissau - modelled</v>
          </cell>
          <cell r="D214">
            <v>4.0000000000000002E-4</v>
          </cell>
          <cell r="E214">
            <v>4.0000000000000002E-4</v>
          </cell>
          <cell r="F214">
            <v>4.0000000000000002E-4</v>
          </cell>
          <cell r="G214">
            <v>4.0000000000000002E-4</v>
          </cell>
          <cell r="H214">
            <v>4.0000000000000002E-4</v>
          </cell>
          <cell r="I214">
            <v>5.0000000000000001E-4</v>
          </cell>
          <cell r="O214">
            <v>0</v>
          </cell>
          <cell r="P214" t="str">
            <v>Guinea-Bissau - modelled</v>
          </cell>
          <cell r="Q214">
            <v>5.0000000000000001E-4</v>
          </cell>
          <cell r="S214">
            <v>0</v>
          </cell>
          <cell r="T214">
            <v>0</v>
          </cell>
          <cell r="U214">
            <v>0</v>
          </cell>
        </row>
        <row r="215">
          <cell r="C215" t="str">
            <v>Seychelles - modelled</v>
          </cell>
          <cell r="D215">
            <v>5.9999999999999995E-4</v>
          </cell>
          <cell r="E215">
            <v>5.9999999999999995E-4</v>
          </cell>
          <cell r="F215">
            <v>5.9999999999999995E-4</v>
          </cell>
          <cell r="G215">
            <v>5.9999999999999995E-4</v>
          </cell>
          <cell r="H215">
            <v>5.0000000000000001E-4</v>
          </cell>
          <cell r="I215">
            <v>5.0000000000000001E-4</v>
          </cell>
          <cell r="O215">
            <v>0</v>
          </cell>
          <cell r="P215" t="str">
            <v>Seychelles - modelled</v>
          </cell>
          <cell r="Q215">
            <v>5.0000000000000001E-4</v>
          </cell>
          <cell r="S215">
            <v>0</v>
          </cell>
          <cell r="T215">
            <v>0</v>
          </cell>
          <cell r="U215">
            <v>0</v>
          </cell>
        </row>
        <row r="216">
          <cell r="C216" t="str">
            <v>Djibouti - modelled</v>
          </cell>
          <cell r="D216">
            <v>2.9999999999999997E-4</v>
          </cell>
          <cell r="E216">
            <v>2.9999999999999997E-4</v>
          </cell>
          <cell r="F216">
            <v>2.9999999999999997E-4</v>
          </cell>
          <cell r="G216">
            <v>2.9999999999999997E-4</v>
          </cell>
          <cell r="H216">
            <v>4.0000000000000002E-4</v>
          </cell>
          <cell r="I216">
            <v>4.0000000000000002E-4</v>
          </cell>
          <cell r="O216">
            <v>0</v>
          </cell>
          <cell r="P216" t="str">
            <v>Djibouti - modelled</v>
          </cell>
          <cell r="Q216">
            <v>4.0000000000000002E-4</v>
          </cell>
          <cell r="S216">
            <v>0</v>
          </cell>
          <cell r="T216">
            <v>0</v>
          </cell>
          <cell r="U216">
            <v>0</v>
          </cell>
        </row>
        <row r="217">
          <cell r="C217" t="str">
            <v>Gibraltar - modelled</v>
          </cell>
          <cell r="D217">
            <v>4.0000000000000002E-4</v>
          </cell>
          <cell r="E217">
            <v>4.0000000000000002E-4</v>
          </cell>
          <cell r="F217">
            <v>4.0000000000000002E-4</v>
          </cell>
          <cell r="G217">
            <v>4.0000000000000002E-4</v>
          </cell>
          <cell r="H217">
            <v>4.0000000000000002E-4</v>
          </cell>
          <cell r="I217">
            <v>4.0000000000000002E-4</v>
          </cell>
          <cell r="O217">
            <v>0</v>
          </cell>
          <cell r="P217" t="str">
            <v>Gibraltar - modelled</v>
          </cell>
          <cell r="Q217">
            <v>4.0000000000000002E-4</v>
          </cell>
          <cell r="S217">
            <v>0</v>
          </cell>
          <cell r="T217">
            <v>0</v>
          </cell>
          <cell r="U217">
            <v>0</v>
          </cell>
        </row>
        <row r="218">
          <cell r="C218" t="str">
            <v>Solomon Islands - modelled</v>
          </cell>
          <cell r="D218">
            <v>2.9999999999999997E-4</v>
          </cell>
          <cell r="E218">
            <v>2.9999999999999997E-4</v>
          </cell>
          <cell r="F218">
            <v>2.9999999999999997E-4</v>
          </cell>
          <cell r="G218">
            <v>2.9999999999999997E-4</v>
          </cell>
          <cell r="H218">
            <v>2.9999999999999997E-4</v>
          </cell>
          <cell r="I218">
            <v>2.9999999999999997E-4</v>
          </cell>
          <cell r="O218">
            <v>0</v>
          </cell>
          <cell r="P218" t="str">
            <v>Solomon Islands - modelled</v>
          </cell>
          <cell r="Q218">
            <v>2.9999999999999997E-4</v>
          </cell>
          <cell r="S218">
            <v>0</v>
          </cell>
          <cell r="T218">
            <v>0</v>
          </cell>
          <cell r="U218">
            <v>0</v>
          </cell>
        </row>
        <row r="219">
          <cell r="C219" t="str">
            <v>Vanuatu - modelled</v>
          </cell>
          <cell r="D219">
            <v>2.9999999999999997E-4</v>
          </cell>
          <cell r="E219">
            <v>2.9999999999999997E-4</v>
          </cell>
          <cell r="F219">
            <v>2.9999999999999997E-4</v>
          </cell>
          <cell r="G219">
            <v>2.9999999999999997E-4</v>
          </cell>
          <cell r="H219">
            <v>2.9999999999999997E-4</v>
          </cell>
          <cell r="I219">
            <v>2.9999999999999997E-4</v>
          </cell>
          <cell r="O219">
            <v>0</v>
          </cell>
          <cell r="P219" t="str">
            <v>Vanuatu - modelled</v>
          </cell>
          <cell r="Q219">
            <v>2.9999999999999997E-4</v>
          </cell>
          <cell r="S219">
            <v>0</v>
          </cell>
          <cell r="T219">
            <v>0</v>
          </cell>
          <cell r="U219">
            <v>0</v>
          </cell>
        </row>
        <row r="220">
          <cell r="C220" t="str">
            <v>Samoa - modelled</v>
          </cell>
          <cell r="D220">
            <v>2.0000000000000001E-4</v>
          </cell>
          <cell r="E220">
            <v>2.0000000000000001E-4</v>
          </cell>
          <cell r="F220">
            <v>2.0000000000000001E-4</v>
          </cell>
          <cell r="G220">
            <v>2.0000000000000001E-4</v>
          </cell>
          <cell r="H220">
            <v>2.0000000000000001E-4</v>
          </cell>
          <cell r="I220">
            <v>2.0000000000000001E-4</v>
          </cell>
          <cell r="O220">
            <v>0</v>
          </cell>
          <cell r="P220" t="str">
            <v>Samoa - modelled</v>
          </cell>
          <cell r="Q220">
            <v>2.0000000000000001E-4</v>
          </cell>
          <cell r="S220">
            <v>0</v>
          </cell>
          <cell r="T220">
            <v>0</v>
          </cell>
          <cell r="U220">
            <v>0</v>
          </cell>
        </row>
        <row r="221">
          <cell r="C221" t="str">
            <v>Tonga - modelled</v>
          </cell>
          <cell r="D221">
            <v>2.0000000000000001E-4</v>
          </cell>
          <cell r="E221">
            <v>2.0000000000000001E-4</v>
          </cell>
          <cell r="F221">
            <v>2.0000000000000001E-4</v>
          </cell>
          <cell r="G221">
            <v>2.0000000000000001E-4</v>
          </cell>
          <cell r="H221">
            <v>2.0000000000000001E-4</v>
          </cell>
          <cell r="I221">
            <v>2.0000000000000001E-4</v>
          </cell>
          <cell r="O221">
            <v>0</v>
          </cell>
          <cell r="P221" t="str">
            <v>Tonga - modelled</v>
          </cell>
          <cell r="Q221">
            <v>2.0000000000000001E-4</v>
          </cell>
          <cell r="S221">
            <v>0</v>
          </cell>
          <cell r="T221">
            <v>0</v>
          </cell>
          <cell r="U221">
            <v>0</v>
          </cell>
        </row>
        <row r="222">
          <cell r="C222" t="str">
            <v>Anguilla - modelled</v>
          </cell>
          <cell r="D222">
            <v>1E-4</v>
          </cell>
          <cell r="E222">
            <v>1E-4</v>
          </cell>
          <cell r="F222">
            <v>1E-4</v>
          </cell>
          <cell r="G222">
            <v>1E-4</v>
          </cell>
          <cell r="H222">
            <v>2.0000000000000001E-4</v>
          </cell>
          <cell r="I222">
            <v>2.0000000000000001E-4</v>
          </cell>
          <cell r="O222">
            <v>0</v>
          </cell>
          <cell r="P222" t="str">
            <v>Anguilla - modelled</v>
          </cell>
          <cell r="Q222">
            <v>2.0000000000000001E-4</v>
          </cell>
          <cell r="S222">
            <v>0</v>
          </cell>
          <cell r="T222">
            <v>0</v>
          </cell>
          <cell r="U222">
            <v>0</v>
          </cell>
        </row>
        <row r="223">
          <cell r="C223" t="str">
            <v>Kiribati - modelled</v>
          </cell>
          <cell r="D223">
            <v>1E-4</v>
          </cell>
          <cell r="E223">
            <v>1E-4</v>
          </cell>
          <cell r="F223">
            <v>1E-4</v>
          </cell>
          <cell r="G223">
            <v>1E-4</v>
          </cell>
          <cell r="H223">
            <v>1E-4</v>
          </cell>
          <cell r="I223">
            <v>1E-4</v>
          </cell>
          <cell r="O223">
            <v>0</v>
          </cell>
          <cell r="P223" t="str">
            <v>Kiribati - modelled</v>
          </cell>
          <cell r="Q223">
            <v>1E-4</v>
          </cell>
          <cell r="S223">
            <v>0</v>
          </cell>
          <cell r="T223">
            <v>0</v>
          </cell>
          <cell r="U223">
            <v>0</v>
          </cell>
        </row>
        <row r="224">
          <cell r="C224" t="str">
            <v>Nauru - modelled</v>
          </cell>
          <cell r="D224">
            <v>2.0000000000000001E-4</v>
          </cell>
          <cell r="E224">
            <v>2.0000000000000001E-4</v>
          </cell>
          <cell r="F224">
            <v>2.0000000000000001E-4</v>
          </cell>
          <cell r="G224">
            <v>2.0000000000000001E-4</v>
          </cell>
          <cell r="H224">
            <v>1E-4</v>
          </cell>
          <cell r="I224">
            <v>1E-4</v>
          </cell>
          <cell r="O224">
            <v>0</v>
          </cell>
          <cell r="P224" t="str">
            <v>Nauru - modelled</v>
          </cell>
          <cell r="Q224">
            <v>1E-4</v>
          </cell>
          <cell r="S224">
            <v>0</v>
          </cell>
          <cell r="T224">
            <v>0</v>
          </cell>
          <cell r="U224">
            <v>0</v>
          </cell>
        </row>
        <row r="225">
          <cell r="C225" t="str">
            <v>Tuvalu - modelled</v>
          </cell>
          <cell r="D225">
            <v>0</v>
          </cell>
          <cell r="E225">
            <v>0</v>
          </cell>
          <cell r="F225">
            <v>0</v>
          </cell>
          <cell r="G225">
            <v>0</v>
          </cell>
          <cell r="H225">
            <v>0</v>
          </cell>
          <cell r="I225">
            <v>0</v>
          </cell>
          <cell r="O225">
            <v>0</v>
          </cell>
          <cell r="P225" t="str">
            <v>Tuvalu - modelled</v>
          </cell>
          <cell r="Q225">
            <v>0</v>
          </cell>
          <cell r="S225">
            <v>0</v>
          </cell>
          <cell r="T225">
            <v>0</v>
          </cell>
          <cell r="U225">
            <v>0</v>
          </cell>
        </row>
        <row r="226">
          <cell r="C226" t="str">
            <v>Sao Tomé e Príncipe - modelled</v>
          </cell>
          <cell r="D226">
            <v>0</v>
          </cell>
          <cell r="E226">
            <v>0</v>
          </cell>
          <cell r="F226">
            <v>0</v>
          </cell>
          <cell r="G226">
            <v>0</v>
          </cell>
          <cell r="H226">
            <v>0</v>
          </cell>
          <cell r="I226">
            <v>0</v>
          </cell>
          <cell r="O226">
            <v>0</v>
          </cell>
          <cell r="P226" t="str">
            <v>Sao Tomé e Príncipe - modelled</v>
          </cell>
          <cell r="Q226">
            <v>0</v>
          </cell>
          <cell r="S226">
            <v>0</v>
          </cell>
          <cell r="T226">
            <v>0</v>
          </cell>
          <cell r="U226">
            <v>0</v>
          </cell>
        </row>
        <row r="227">
          <cell r="C227" t="str">
            <v>Total Top 20 Markets</v>
          </cell>
          <cell r="D227">
            <v>40.534700000000001</v>
          </cell>
          <cell r="E227">
            <v>42.341300000000004</v>
          </cell>
          <cell r="F227">
            <v>44.095999999999997</v>
          </cell>
          <cell r="G227">
            <v>46.314400000000006</v>
          </cell>
          <cell r="H227">
            <v>48.387100000000004</v>
          </cell>
          <cell r="I227">
            <v>49.749700000000004</v>
          </cell>
          <cell r="K227">
            <v>2.8160398122640151E-2</v>
          </cell>
          <cell r="L227">
            <v>4.1031226701996104E-2</v>
          </cell>
          <cell r="M227">
            <v>4.182002450316169E-2</v>
          </cell>
          <cell r="P227" t="str">
            <v xml:space="preserve">Total Top 20 </v>
          </cell>
          <cell r="Q227">
            <v>49.749700000000004</v>
          </cell>
          <cell r="S227">
            <v>2.8160398122640151E-2</v>
          </cell>
          <cell r="T227">
            <v>4.1031226701996104E-2</v>
          </cell>
          <cell r="U227">
            <v>4.182002450316169E-2</v>
          </cell>
          <cell r="X227" t="str">
            <v>ACV Sales Mix, 2009E</v>
          </cell>
          <cell r="AB227" t="str">
            <v>Mix</v>
          </cell>
        </row>
        <row r="228">
          <cell r="C228" t="str">
            <v>Existing ACV Top 20 Markets</v>
          </cell>
          <cell r="D228">
            <v>16.462900000000001</v>
          </cell>
          <cell r="E228">
            <v>16.878799999999998</v>
          </cell>
          <cell r="F228">
            <v>17.490300000000001</v>
          </cell>
          <cell r="G228">
            <v>18.170200000000001</v>
          </cell>
          <cell r="H228">
            <v>18.640899999999998</v>
          </cell>
          <cell r="I228">
            <v>18.915499999999998</v>
          </cell>
          <cell r="J228">
            <v>0</v>
          </cell>
          <cell r="K228">
            <v>1.4731048393586077E-2</v>
          </cell>
          <cell r="L228">
            <v>2.6455648565500756E-2</v>
          </cell>
          <cell r="M228">
            <v>2.8163771839743168E-2</v>
          </cell>
          <cell r="P228" t="str">
            <v>Existing Markets</v>
          </cell>
          <cell r="Q228">
            <v>18.915499999999998</v>
          </cell>
          <cell r="S228">
            <v>1.4731048393586077E-2</v>
          </cell>
          <cell r="T228">
            <v>2.6455648565500756E-2</v>
          </cell>
          <cell r="U228">
            <v>2.8163771839743168E-2</v>
          </cell>
          <cell r="X228" t="str">
            <v xml:space="preserve">International </v>
          </cell>
          <cell r="AA228">
            <v>516.98400000000004</v>
          </cell>
          <cell r="AB228">
            <v>0.36052385667861481</v>
          </cell>
        </row>
        <row r="229">
          <cell r="C229" t="str">
            <v>Remaining Top 20 Opportunity</v>
          </cell>
          <cell r="D229">
            <v>24.0718</v>
          </cell>
          <cell r="E229">
            <v>25.462500000000006</v>
          </cell>
          <cell r="F229">
            <v>26.605699999999995</v>
          </cell>
          <cell r="G229">
            <v>28.144200000000005</v>
          </cell>
          <cell r="H229">
            <v>29.746200000000005</v>
          </cell>
          <cell r="I229">
            <v>30.834200000000006</v>
          </cell>
          <cell r="J229">
            <v>0</v>
          </cell>
          <cell r="K229">
            <v>3.6576100476699569E-2</v>
          </cell>
          <cell r="L229">
            <v>5.0395046674701627E-2</v>
          </cell>
          <cell r="M229">
            <v>5.0763125664890163E-2</v>
          </cell>
          <cell r="P229" t="str">
            <v>Potential Markets</v>
          </cell>
          <cell r="Q229">
            <v>30.834200000000006</v>
          </cell>
          <cell r="S229">
            <v>3.6576100476699569E-2</v>
          </cell>
          <cell r="T229">
            <v>5.0395046674701627E-2</v>
          </cell>
          <cell r="U229">
            <v>5.0763125664890163E-2</v>
          </cell>
          <cell r="X229" t="str">
            <v>US</v>
          </cell>
          <cell r="AA229">
            <v>916.99599999999998</v>
          </cell>
          <cell r="AB229">
            <v>0.63947614332138525</v>
          </cell>
        </row>
        <row r="230">
          <cell r="I230">
            <v>0.16129553903345725</v>
          </cell>
          <cell r="X230" t="str">
            <v xml:space="preserve">Total </v>
          </cell>
          <cell r="AA230">
            <v>1433.98</v>
          </cell>
        </row>
        <row r="231">
          <cell r="B231" t="str">
            <v xml:space="preserve">Source: Euromonitor and Morgan Stanley estimates. </v>
          </cell>
          <cell r="AA231" t="str">
            <v>5 New Intl Mkts</v>
          </cell>
          <cell r="AB231" t="str">
            <v>5 Additional Mkts</v>
          </cell>
          <cell r="AD231" t="str">
            <v>CAGR</v>
          </cell>
          <cell r="AG231" t="str">
            <v>Impact on Total ACV Topline</v>
          </cell>
        </row>
        <row r="232">
          <cell r="B232" t="str">
            <v xml:space="preserve">Note: Existing ACV markets in BOLD font. </v>
          </cell>
          <cell r="AA232" t="str">
            <v>2010-2014</v>
          </cell>
          <cell r="AB232" t="str">
            <v>2015-2019</v>
          </cell>
          <cell r="AD232" t="str">
            <v>5-Year</v>
          </cell>
          <cell r="AE232" t="str">
            <v>10-Year</v>
          </cell>
          <cell r="AG232" t="str">
            <v>5-Year</v>
          </cell>
          <cell r="AH232" t="str">
            <v>10-Year</v>
          </cell>
        </row>
        <row r="233">
          <cell r="X233" t="str">
            <v>Haircare Mix</v>
          </cell>
          <cell r="AA233">
            <v>0.82499999999999996</v>
          </cell>
          <cell r="AB233">
            <v>0.82499999999999996</v>
          </cell>
        </row>
        <row r="234">
          <cell r="D234">
            <v>2003</v>
          </cell>
          <cell r="E234">
            <v>2004</v>
          </cell>
          <cell r="F234">
            <v>2005</v>
          </cell>
          <cell r="G234">
            <v>2006</v>
          </cell>
          <cell r="H234">
            <v>2007</v>
          </cell>
          <cell r="I234">
            <v>2008</v>
          </cell>
          <cell r="J234">
            <v>0</v>
          </cell>
          <cell r="K234" t="str">
            <v>1 Year</v>
          </cell>
          <cell r="L234" t="str">
            <v>3 Year</v>
          </cell>
          <cell r="M234" t="str">
            <v>5 Year</v>
          </cell>
          <cell r="X234" t="str">
            <v>Estimated Intl. Haircare Sales</v>
          </cell>
          <cell r="AA234">
            <v>426.51179999999999</v>
          </cell>
          <cell r="AB234">
            <v>426.51179999999999</v>
          </cell>
        </row>
        <row r="235">
          <cell r="B235" t="str">
            <v>5 Year</v>
          </cell>
          <cell r="C235" t="str">
            <v>Five New Intl. Mkts</v>
          </cell>
          <cell r="D235">
            <v>11.504</v>
          </cell>
          <cell r="E235">
            <v>12.453700000000001</v>
          </cell>
          <cell r="F235">
            <v>13.011600000000001</v>
          </cell>
          <cell r="G235">
            <v>13.5581</v>
          </cell>
          <cell r="H235">
            <v>14.4366</v>
          </cell>
          <cell r="I235">
            <v>14.753299999999999</v>
          </cell>
          <cell r="K235">
            <v>2.1937298255821913E-2</v>
          </cell>
          <cell r="L235">
            <v>4.2764305587838836E-2</v>
          </cell>
          <cell r="M235">
            <v>5.1012932870639682E-2</v>
          </cell>
          <cell r="X235" t="str">
            <v>Multiplier (below)</v>
          </cell>
          <cell r="AA235">
            <v>1.7001394378694816</v>
          </cell>
          <cell r="AB235">
            <v>1.5406156009080747</v>
          </cell>
        </row>
        <row r="236">
          <cell r="B236" t="str">
            <v>10 Year</v>
          </cell>
          <cell r="C236" t="str">
            <v>Three Additional Mkts</v>
          </cell>
          <cell r="D236">
            <v>10.6494</v>
          </cell>
          <cell r="E236">
            <v>10.992100000000001</v>
          </cell>
          <cell r="F236">
            <v>11.431900000000001</v>
          </cell>
          <cell r="G236">
            <v>12.252800000000001</v>
          </cell>
          <cell r="H236">
            <v>12.789200000000001</v>
          </cell>
          <cell r="I236">
            <v>13.369</v>
          </cell>
          <cell r="J236">
            <v>0</v>
          </cell>
          <cell r="K236">
            <v>4.5335126512995316E-2</v>
          </cell>
          <cell r="L236">
            <v>5.3562171679175652E-2</v>
          </cell>
          <cell r="M236">
            <v>4.6537408217370624E-2</v>
          </cell>
          <cell r="X236" t="str">
            <v>Pro-Forma Total Five New Mkt Opp.</v>
          </cell>
          <cell r="AA236">
            <v>725.12953189670077</v>
          </cell>
          <cell r="AB236">
            <v>657.09073305138452</v>
          </cell>
          <cell r="AF236" t="str">
            <v>Initial Five Mkts</v>
          </cell>
          <cell r="AG236">
            <v>220.55773739951866</v>
          </cell>
          <cell r="AH236">
            <v>268.34221135390146</v>
          </cell>
          <cell r="AL236" t="str">
            <v>Tranche1</v>
          </cell>
          <cell r="AN236">
            <v>0.04</v>
          </cell>
        </row>
        <row r="237">
          <cell r="X237" t="str">
            <v>Haircut</v>
          </cell>
          <cell r="AA237">
            <v>0.75</v>
          </cell>
          <cell r="AB237">
            <v>0.75</v>
          </cell>
          <cell r="AF237" t="str">
            <v>Second Five Mkts</v>
          </cell>
          <cell r="AG237" t="str">
            <v>na</v>
          </cell>
          <cell r="AH237">
            <v>220.76874971574787</v>
          </cell>
          <cell r="AL237">
            <v>36.256476594835036</v>
          </cell>
          <cell r="AN237">
            <v>1</v>
          </cell>
          <cell r="AO237">
            <v>2</v>
          </cell>
          <cell r="AP237">
            <v>3</v>
          </cell>
          <cell r="AQ237">
            <v>4</v>
          </cell>
          <cell r="AR237">
            <v>4</v>
          </cell>
          <cell r="AS237">
            <v>5</v>
          </cell>
        </row>
        <row r="238">
          <cell r="C238" t="str">
            <v>Existing ACV Top 20 Markets</v>
          </cell>
          <cell r="D238">
            <v>18.915499999999998</v>
          </cell>
          <cell r="X238" t="str">
            <v xml:space="preserve">Adjusted Five New Mkt Opp. </v>
          </cell>
          <cell r="AA238">
            <v>181.28238297417519</v>
          </cell>
          <cell r="AB238">
            <v>164.27268326284613</v>
          </cell>
          <cell r="AD238">
            <v>220.55773739951866</v>
          </cell>
          <cell r="AE238">
            <v>489.11096106964931</v>
          </cell>
          <cell r="AF238" t="str">
            <v>Initial Five Mkts</v>
          </cell>
          <cell r="AG238">
            <v>2.9026873246931206E-2</v>
          </cell>
          <cell r="AH238">
            <v>1.730192700690325E-2</v>
          </cell>
          <cell r="AN238">
            <v>37.706735658628439</v>
          </cell>
          <cell r="AO238">
            <v>39.215005084973576</v>
          </cell>
          <cell r="AP238">
            <v>40.78360528837252</v>
          </cell>
          <cell r="AR238">
            <v>42.414949499907429</v>
          </cell>
          <cell r="AS238">
            <v>44.111547479903727</v>
          </cell>
        </row>
        <row r="239">
          <cell r="C239" t="str">
            <v>Remaining Top 20 Opportunity</v>
          </cell>
          <cell r="D239">
            <v>30.834200000000006</v>
          </cell>
          <cell r="X239" t="str">
            <v xml:space="preserve">  CAGR Assumptions</v>
          </cell>
          <cell r="AF239" t="str">
            <v>Second Five</v>
          </cell>
          <cell r="AG239">
            <v>0</v>
          </cell>
          <cell r="AH239">
            <v>1.4422554659405007E-2</v>
          </cell>
          <cell r="AO239">
            <v>39.215005084973576</v>
          </cell>
          <cell r="AP239">
            <v>40.78360528837252</v>
          </cell>
          <cell r="AQ239">
            <v>0</v>
          </cell>
          <cell r="AR239">
            <v>42.414949499907429</v>
          </cell>
          <cell r="AS239">
            <v>44.111547479903727</v>
          </cell>
        </row>
        <row r="240">
          <cell r="X240" t="str">
            <v xml:space="preserve">  5 New Mkts</v>
          </cell>
          <cell r="AD240">
            <v>0.04</v>
          </cell>
          <cell r="AE240">
            <v>0.04</v>
          </cell>
          <cell r="AF240" t="str">
            <v>Total Impact</v>
          </cell>
          <cell r="AG240">
            <v>2.9026873246931206E-2</v>
          </cell>
          <cell r="AH240">
            <v>3.1724481666308257E-2</v>
          </cell>
          <cell r="AP240">
            <v>40.78360528837252</v>
          </cell>
          <cell r="AR240">
            <v>42.414949499907429</v>
          </cell>
          <cell r="AS240">
            <v>44.111547479903727</v>
          </cell>
        </row>
        <row r="241">
          <cell r="C241" t="str">
            <v>Pro-Forma Top 20 Markets</v>
          </cell>
          <cell r="D241">
            <v>47.037799999999997</v>
          </cell>
          <cell r="X241" t="str">
            <v xml:space="preserve">  5 Additional Markets</v>
          </cell>
          <cell r="AE241">
            <v>0.03</v>
          </cell>
          <cell r="AG241">
            <v>2.9026873246931206E-2</v>
          </cell>
          <cell r="AR241">
            <v>42.414949499907429</v>
          </cell>
          <cell r="AS241">
            <v>44.111547479903727</v>
          </cell>
        </row>
        <row r="242">
          <cell r="C242" t="str">
            <v>Remaining Top 20 Opportunity</v>
          </cell>
          <cell r="D242">
            <v>2.7119000000000071</v>
          </cell>
          <cell r="AA242" t="str">
            <v>5 New Mkts</v>
          </cell>
          <cell r="AB242" t="str">
            <v>5 Additonal Mkts</v>
          </cell>
          <cell r="AS242">
            <v>44.111547479903727</v>
          </cell>
        </row>
        <row r="243">
          <cell r="X243" t="str">
            <v>Existing Intl. Mkts</v>
          </cell>
          <cell r="AA243">
            <v>8.6776999999999997</v>
          </cell>
          <cell r="AB243">
            <v>8.6776999999999997</v>
          </cell>
          <cell r="AD243">
            <v>1.4999999999999999E-2</v>
          </cell>
          <cell r="AE243">
            <v>0.01</v>
          </cell>
          <cell r="AF243">
            <v>9.3483474005074338</v>
          </cell>
          <cell r="AG243">
            <v>9.5855794176808118</v>
          </cell>
          <cell r="AN243">
            <v>37.706735658628439</v>
          </cell>
          <cell r="AO243">
            <v>78.430010169947153</v>
          </cell>
          <cell r="AP243">
            <v>122.35081586511757</v>
          </cell>
          <cell r="AQ243">
            <v>0</v>
          </cell>
          <cell r="AR243">
            <v>169.65979799962972</v>
          </cell>
          <cell r="AS243">
            <v>220.55773739951863</v>
          </cell>
        </row>
        <row r="244">
          <cell r="X244" t="str">
            <v>Select Mkts</v>
          </cell>
          <cell r="AA244">
            <v>14.753299999999999</v>
          </cell>
          <cell r="AB244">
            <v>13.369</v>
          </cell>
          <cell r="AD244">
            <v>2.75E-2</v>
          </cell>
          <cell r="AE244">
            <v>3.7499999999999999E-2</v>
          </cell>
          <cell r="AF244">
            <v>16.896561226742616</v>
          </cell>
          <cell r="AG244">
            <v>40.637959267847215</v>
          </cell>
        </row>
        <row r="245">
          <cell r="X245" t="str">
            <v>Multiplier</v>
          </cell>
          <cell r="AA245">
            <v>1.7001394378694816</v>
          </cell>
          <cell r="AB245">
            <v>1.5406156009080747</v>
          </cell>
          <cell r="AF245">
            <v>1.8074383099867963</v>
          </cell>
          <cell r="AG245">
            <v>4.2394890801164928</v>
          </cell>
        </row>
        <row r="246">
          <cell r="AF246">
            <v>0.25</v>
          </cell>
          <cell r="AG246">
            <v>0.25</v>
          </cell>
        </row>
        <row r="247">
          <cell r="X247" t="str">
            <v xml:space="preserve">SUMMARY FOR INITIATION </v>
          </cell>
          <cell r="AF247">
            <v>192.72344174535661</v>
          </cell>
          <cell r="AG247">
            <v>452.04802966020736</v>
          </cell>
        </row>
        <row r="248">
          <cell r="X248" t="str">
            <v>ACV International Sales - FY09E</v>
          </cell>
          <cell r="Y248">
            <v>516.98400000000004</v>
          </cell>
          <cell r="AF248">
            <v>2.5541072270056642E-2</v>
          </cell>
          <cell r="AG248">
            <v>2.778081066226723E-2</v>
          </cell>
        </row>
        <row r="249">
          <cell r="X249" t="str">
            <v>Estimated Haircare Mix</v>
          </cell>
          <cell r="Y249">
            <v>0.82499999999999996</v>
          </cell>
        </row>
        <row r="250">
          <cell r="X250" t="str">
            <v>ACV Haircare Sales - FY09E</v>
          </cell>
          <cell r="Y250">
            <v>426.51179999999999</v>
          </cell>
          <cell r="AF250">
            <v>770.89376698142644</v>
          </cell>
          <cell r="AG250">
            <v>1808.1921186408294</v>
          </cell>
        </row>
        <row r="251">
          <cell r="X251" t="str">
            <v xml:space="preserve">  Multiplier - 5 Additional Markets (Years 1-5)</v>
          </cell>
          <cell r="Y251">
            <v>1.7001394378694816</v>
          </cell>
          <cell r="AF251">
            <v>192.72344174535661</v>
          </cell>
          <cell r="AG251">
            <v>452.04802966020736</v>
          </cell>
        </row>
        <row r="252">
          <cell r="X252" t="str">
            <v xml:space="preserve">  Multiplier - 4 Additional Markets (Years 6-10)</v>
          </cell>
          <cell r="Y252">
            <v>1.5406156009080747</v>
          </cell>
        </row>
        <row r="253">
          <cell r="X253" t="str">
            <v>Market Opportunity ($)1</v>
          </cell>
        </row>
        <row r="254">
          <cell r="X254" t="str">
            <v xml:space="preserve">  First 5 Additional Markets (Years 1-5)2</v>
          </cell>
          <cell r="Y254">
            <v>181.28238297417519</v>
          </cell>
        </row>
        <row r="255">
          <cell r="X255" t="str">
            <v xml:space="preserve">  Second 4 Additional Markets (Years 6-10)3</v>
          </cell>
          <cell r="Y255">
            <v>164.27268326284613</v>
          </cell>
        </row>
        <row r="256">
          <cell r="X256" t="str">
            <v>MS Estimated Market CAGR</v>
          </cell>
        </row>
        <row r="257">
          <cell r="X257" t="str">
            <v xml:space="preserve">  First 5 Additional Markets (Years 1-5)2</v>
          </cell>
          <cell r="Y257">
            <v>0.04</v>
          </cell>
        </row>
        <row r="258">
          <cell r="X258" t="str">
            <v xml:space="preserve">  Second 4 Additional Markets (Years 6-10)3</v>
          </cell>
          <cell r="Y258">
            <v>0.03</v>
          </cell>
        </row>
        <row r="259">
          <cell r="X259" t="str">
            <v>Impact on Total ACV Topline</v>
          </cell>
        </row>
        <row r="260">
          <cell r="X260" t="str">
            <v xml:space="preserve">  5-Year2</v>
          </cell>
          <cell r="Y260">
            <v>2.9026873246931206E-2</v>
          </cell>
        </row>
        <row r="261">
          <cell r="X261" t="str">
            <v xml:space="preserve">  10-Year2,3</v>
          </cell>
          <cell r="Y261">
            <v>1.730192700690325E-2</v>
          </cell>
        </row>
        <row r="262">
          <cell r="X262" t="str">
            <v>*Includes 75% Haircut</v>
          </cell>
        </row>
        <row r="263">
          <cell r="X263" t="str">
            <v xml:space="preserve">SUMMARY FOR INITIATION </v>
          </cell>
        </row>
        <row r="264">
          <cell r="Y264" t="str">
            <v>1-5 Year</v>
          </cell>
          <cell r="Z264" t="str">
            <v>6-10 Year</v>
          </cell>
        </row>
        <row r="265">
          <cell r="X265" t="str">
            <v>(a) ACV International Sales - FY09E</v>
          </cell>
          <cell r="Y265">
            <v>516.98400000000004</v>
          </cell>
          <cell r="Z265">
            <v>516.98400000000004</v>
          </cell>
        </row>
        <row r="266">
          <cell r="X266" t="str">
            <v>(b) Estimated Haircare Mix</v>
          </cell>
          <cell r="Y266">
            <v>0.82499999999999996</v>
          </cell>
          <cell r="Z266">
            <v>0.82499999999999996</v>
          </cell>
        </row>
        <row r="267">
          <cell r="X267" t="str">
            <v>(c) ACV Haircare Sales - FY09E ( a x b)</v>
          </cell>
          <cell r="Y267">
            <v>426.51179999999999</v>
          </cell>
          <cell r="Z267">
            <v>426.51179999999999</v>
          </cell>
        </row>
        <row r="268">
          <cell r="X268" t="str">
            <v>(d) Adjusting for Market Sizes1,2</v>
          </cell>
          <cell r="Y268">
            <v>1.7001394378694816</v>
          </cell>
          <cell r="Z268">
            <v>1.5406156009080747</v>
          </cell>
        </row>
        <row r="269">
          <cell r="X269" t="str">
            <v xml:space="preserve">(e) Adjusting for Lower Market Share </v>
          </cell>
          <cell r="Y269">
            <v>0.25</v>
          </cell>
          <cell r="Z269">
            <v>0.25</v>
          </cell>
        </row>
        <row r="270">
          <cell r="X270" t="str">
            <v>(f) MS Estimated Market CAGR</v>
          </cell>
          <cell r="Y270">
            <v>0.04</v>
          </cell>
          <cell r="Z270">
            <v>0.03</v>
          </cell>
        </row>
        <row r="271">
          <cell r="X271" t="str">
            <v xml:space="preserve">(g) Market Opportunity ($) ( c x d x e) x (1 + g )x </v>
          </cell>
          <cell r="Y271">
            <v>220.55773739951866</v>
          </cell>
          <cell r="Z271">
            <v>489.11096106964931</v>
          </cell>
        </row>
        <row r="272">
          <cell r="X272" t="str">
            <v>Annual Impact on Alberto Revenue</v>
          </cell>
          <cell r="Y272">
            <v>2.9026873246931206E-2</v>
          </cell>
          <cell r="Z272">
            <v>3.1724481666308257E-2</v>
          </cell>
        </row>
        <row r="274">
          <cell r="X274" t="str">
            <v xml:space="preserve">FINAL SUMMARY FOR INITIATION </v>
          </cell>
        </row>
        <row r="275">
          <cell r="Y275" t="str">
            <v>1-5 Year</v>
          </cell>
          <cell r="Z275" t="str">
            <v>1-10 Year</v>
          </cell>
        </row>
        <row r="276">
          <cell r="X276" t="str">
            <v>(a) ACV International Sales - FY09</v>
          </cell>
          <cell r="Y276">
            <v>516.98400000000004</v>
          </cell>
          <cell r="Z276">
            <v>516.98400000000004</v>
          </cell>
        </row>
        <row r="277">
          <cell r="X277" t="str">
            <v>(b) Estimated Haircare Mix</v>
          </cell>
          <cell r="Y277">
            <v>0.82499999999999996</v>
          </cell>
          <cell r="Z277">
            <v>0.82499999999999996</v>
          </cell>
        </row>
        <row r="278">
          <cell r="X278" t="str">
            <v>(c) ACV Haircare Sales - FY09 ( a x b)</v>
          </cell>
          <cell r="Y278">
            <v>426.51179999999999</v>
          </cell>
          <cell r="Z278">
            <v>426.51179999999999</v>
          </cell>
        </row>
        <row r="279">
          <cell r="X279" t="str">
            <v>(d) Adjusting for Market Sizes1,2</v>
          </cell>
          <cell r="Y279">
            <v>1.7001394378694816</v>
          </cell>
          <cell r="Z279">
            <v>3.2407550387775563</v>
          </cell>
        </row>
        <row r="280">
          <cell r="X280" t="str">
            <v xml:space="preserve">(e) Adjusting for Lower Market Share </v>
          </cell>
          <cell r="Y280">
            <v>0.25</v>
          </cell>
          <cell r="Z280">
            <v>0.25</v>
          </cell>
        </row>
        <row r="281">
          <cell r="X281" t="str">
            <v>(f) MS Estimated Market CAGR</v>
          </cell>
          <cell r="Y281">
            <v>0.04</v>
          </cell>
          <cell r="Z281">
            <v>3.5354351393230621E-2</v>
          </cell>
          <cell r="AD281">
            <v>345.55506623702132</v>
          </cell>
          <cell r="AE281">
            <v>489.11096106964931</v>
          </cell>
          <cell r="AG281">
            <v>3.5354351393230621E-2</v>
          </cell>
        </row>
        <row r="282">
          <cell r="X282" t="str">
            <v xml:space="preserve">(g) Market Opportunity ($) ( c x d x e) x (1 + f )x </v>
          </cell>
          <cell r="Y282">
            <v>220.55773739951866</v>
          </cell>
          <cell r="Z282">
            <v>489.11096106964931</v>
          </cell>
        </row>
        <row r="283">
          <cell r="X283" t="str">
            <v>Annual Impact on Alberto Revenue</v>
          </cell>
          <cell r="Y283">
            <v>2.9026873246931206E-2</v>
          </cell>
          <cell r="Z283">
            <v>3.1724481666308257E-2</v>
          </cell>
        </row>
        <row r="285">
          <cell r="X285" t="str">
            <v>FINAL FINAL SUMMARY FOR INITIATION</v>
          </cell>
        </row>
        <row r="286">
          <cell r="X286" t="str">
            <v>$ in millions</v>
          </cell>
          <cell r="Y286" t="str">
            <v>Years 1-5</v>
          </cell>
          <cell r="Z286" t="str">
            <v>Years 1-10</v>
          </cell>
        </row>
        <row r="287">
          <cell r="X287" t="str">
            <v>(a) ACV International Sales - FY09</v>
          </cell>
          <cell r="Y287">
            <v>516.98400000000004</v>
          </cell>
          <cell r="Z287">
            <v>516.98400000000004</v>
          </cell>
        </row>
        <row r="288">
          <cell r="X288" t="str">
            <v>(b) Estimated Haircare Mix</v>
          </cell>
          <cell r="Y288">
            <v>0.82499999999999996</v>
          </cell>
          <cell r="Z288">
            <v>0.82499999999999996</v>
          </cell>
        </row>
        <row r="289">
          <cell r="X289" t="str">
            <v>(c) ACV Haircare Sales - FY09  (a x b)</v>
          </cell>
          <cell r="Y289">
            <v>426.51179999999999</v>
          </cell>
          <cell r="Z289">
            <v>426.51179999999999</v>
          </cell>
        </row>
        <row r="290">
          <cell r="X290" t="str">
            <v>(d) Adjusting for Market Sizes1,2</v>
          </cell>
          <cell r="Y290">
            <v>1.8074383099867963</v>
          </cell>
          <cell r="Z290">
            <v>4.2394890801164928</v>
          </cell>
        </row>
        <row r="291">
          <cell r="X291" t="str">
            <v>(e) Estimated Total Market Size  (c x d)</v>
          </cell>
          <cell r="Y291">
            <v>770.89376698142644</v>
          </cell>
          <cell r="Z291">
            <v>1808.1921186408294</v>
          </cell>
        </row>
        <row r="292">
          <cell r="X292" t="str">
            <v xml:space="preserve">(f) Adjusting for Lower Market Share </v>
          </cell>
          <cell r="Y292">
            <v>0.25</v>
          </cell>
          <cell r="Z292">
            <v>0.25</v>
          </cell>
        </row>
        <row r="293">
          <cell r="X293" t="str">
            <v>(g) Market Opportunity ($)  (e x f)</v>
          </cell>
          <cell r="Y293">
            <v>192.72344174535661</v>
          </cell>
          <cell r="Z293">
            <v>452.04802966020736</v>
          </cell>
        </row>
        <row r="294">
          <cell r="X294" t="str">
            <v>Annual Impact on Alberto Revenue</v>
          </cell>
          <cell r="Y294">
            <v>2.5541072270056642E-2</v>
          </cell>
          <cell r="Z294">
            <v>2.778081066226723E-2</v>
          </cell>
        </row>
      </sheetData>
      <sheetData sheetId="24" refreshError="1">
        <row r="1">
          <cell r="P1" t="str">
            <v>SmartCharts</v>
          </cell>
          <cell r="BA1" t="str">
            <v>.</v>
          </cell>
        </row>
        <row r="2">
          <cell r="BA2" t="str">
            <v>.</v>
          </cell>
        </row>
        <row r="3">
          <cell r="BA3" t="str">
            <v>.</v>
          </cell>
        </row>
        <row r="4">
          <cell r="BA4" t="str">
            <v>.</v>
          </cell>
        </row>
        <row r="5">
          <cell r="C5" t="str">
            <v>Define value axis here:</v>
          </cell>
        </row>
        <row r="6">
          <cell r="C6" t="str">
            <v>US Hair Care Tracked Channel YoY Sales Growth</v>
          </cell>
        </row>
        <row r="9">
          <cell r="G9" t="str">
            <v xml:space="preserve">More than four series will make this </v>
          </cell>
        </row>
        <row r="10">
          <cell r="C10" t="str">
            <v>Input your data here:</v>
          </cell>
          <cell r="G10" t="str">
            <v>chart cluttered and too difficult to read.</v>
          </cell>
          <cell r="BA10" t="str">
            <v>.</v>
          </cell>
        </row>
        <row r="11">
          <cell r="D11" t="str">
            <v>Hair Care Category</v>
          </cell>
          <cell r="E11" t="str">
            <v>Total ACV Hair Care</v>
          </cell>
          <cell r="F11" t="str">
            <v>Nexxus</v>
          </cell>
          <cell r="G11" t="str">
            <v>Tresemme</v>
          </cell>
          <cell r="BA11" t="str">
            <v>.</v>
          </cell>
        </row>
        <row r="12">
          <cell r="C12">
            <v>2004</v>
          </cell>
          <cell r="D12">
            <v>-9.9209629887374584E-3</v>
          </cell>
          <cell r="E12">
            <v>1.7123449451074579E-2</v>
          </cell>
          <cell r="F12">
            <v>4.2239412896138973E-4</v>
          </cell>
          <cell r="G12">
            <v>5.2139286963206466E-2</v>
          </cell>
        </row>
        <row r="13">
          <cell r="C13">
            <v>2005</v>
          </cell>
          <cell r="D13">
            <v>5.4103842397520197E-2</v>
          </cell>
          <cell r="E13">
            <v>0.2571018758620438</v>
          </cell>
          <cell r="F13">
            <v>2.9228790625590864</v>
          </cell>
          <cell r="G13">
            <v>0.21997934971239497</v>
          </cell>
        </row>
        <row r="14">
          <cell r="C14">
            <v>2006</v>
          </cell>
          <cell r="D14">
            <v>1.7339518768500595E-2</v>
          </cell>
          <cell r="E14">
            <v>9.9455182581471124E-2</v>
          </cell>
          <cell r="F14">
            <v>0.35</v>
          </cell>
          <cell r="G14">
            <v>0.18902402728607015</v>
          </cell>
          <cell r="BA14" t="str">
            <v>.</v>
          </cell>
        </row>
        <row r="15">
          <cell r="C15">
            <v>2007</v>
          </cell>
          <cell r="D15">
            <v>-1.735766455023402E-2</v>
          </cell>
          <cell r="E15">
            <v>4.281689509045794E-2</v>
          </cell>
          <cell r="F15">
            <v>4.9063380812484514E-2</v>
          </cell>
          <cell r="G15">
            <v>0.11941221471049257</v>
          </cell>
          <cell r="BA15" t="str">
            <v>.</v>
          </cell>
        </row>
        <row r="16">
          <cell r="C16">
            <v>2008</v>
          </cell>
          <cell r="D16">
            <v>-2.4616032085542305E-2</v>
          </cell>
          <cell r="E16">
            <v>2.8864997288409633E-2</v>
          </cell>
          <cell r="F16">
            <v>-3.3919737952764484E-2</v>
          </cell>
          <cell r="G16">
            <v>0.12279710377235453</v>
          </cell>
          <cell r="BA16" t="str">
            <v>.</v>
          </cell>
        </row>
        <row r="17">
          <cell r="C17" t="str">
            <v>CYQ109</v>
          </cell>
          <cell r="D17">
            <v>0</v>
          </cell>
          <cell r="E17">
            <v>0</v>
          </cell>
          <cell r="F17">
            <v>0</v>
          </cell>
          <cell r="G17">
            <v>0</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25">
        <row r="1">
          <cell r="N1" t="str">
            <v>SmartCharts</v>
          </cell>
        </row>
      </sheetData>
      <sheetData sheetId="26"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Tresemme</v>
          </cell>
          <cell r="D11">
            <v>0.37212410310856275</v>
          </cell>
          <cell r="AW11" t="str">
            <v>.</v>
          </cell>
        </row>
        <row r="12">
          <cell r="C12" t="str">
            <v>VO5</v>
          </cell>
          <cell r="D12">
            <v>0.15689632031550699</v>
          </cell>
          <cell r="AW12" t="str">
            <v>.</v>
          </cell>
        </row>
        <row r="13">
          <cell r="C13" t="str">
            <v>St. Ives</v>
          </cell>
          <cell r="D13">
            <v>0.11140752469608203</v>
          </cell>
          <cell r="AW13" t="str">
            <v>.</v>
          </cell>
        </row>
        <row r="14">
          <cell r="C14" t="str">
            <v>Nexxus</v>
          </cell>
          <cell r="D14">
            <v>9.7729562432551834E-2</v>
          </cell>
          <cell r="AW14" t="str">
            <v>.</v>
          </cell>
        </row>
        <row r="15">
          <cell r="C15" t="str">
            <v>Noxzema</v>
          </cell>
          <cell r="D15">
            <v>2.7843180180214196E-2</v>
          </cell>
          <cell r="AW15" t="str">
            <v>.</v>
          </cell>
        </row>
        <row r="16">
          <cell r="C16" t="str">
            <v>All Other</v>
          </cell>
          <cell r="D16">
            <v>0.23399930926708218</v>
          </cell>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27">
        <row r="1">
          <cell r="Y1" t="str">
            <v>SmartCharts</v>
          </cell>
        </row>
      </sheetData>
      <sheetData sheetId="28">
        <row r="1">
          <cell r="W1" t="str">
            <v>SmartCharts</v>
          </cell>
        </row>
      </sheetData>
      <sheetData sheetId="29">
        <row r="1">
          <cell r="P1" t="str">
            <v>SmartCharts</v>
          </cell>
        </row>
      </sheetData>
      <sheetData sheetId="30" refreshError="1">
        <row r="1">
          <cell r="N1" t="str">
            <v>SmartCharts</v>
          </cell>
          <cell r="AW1" t="str">
            <v>.</v>
          </cell>
        </row>
        <row r="2">
          <cell r="AW2" t="str">
            <v>.</v>
          </cell>
        </row>
        <row r="3">
          <cell r="AW3" t="str">
            <v>.</v>
          </cell>
        </row>
        <row r="4">
          <cell r="AW4" t="str">
            <v>.</v>
          </cell>
        </row>
        <row r="5">
          <cell r="C5" t="str">
            <v>Define value axis here:</v>
          </cell>
        </row>
        <row r="6">
          <cell r="C6" t="str">
            <v>Global Cosmetics and Toiletries Sales ($ Billions)</v>
          </cell>
        </row>
        <row r="10">
          <cell r="C10" t="str">
            <v>Input your data here:</v>
          </cell>
          <cell r="AW10" t="str">
            <v>.</v>
          </cell>
        </row>
        <row r="11">
          <cell r="C11" t="str">
            <v>Skin Care</v>
          </cell>
          <cell r="D11">
            <v>75.751100000000008</v>
          </cell>
          <cell r="AW11" t="str">
            <v>.</v>
          </cell>
        </row>
        <row r="12">
          <cell r="C12" t="str">
            <v>Hair Care</v>
          </cell>
          <cell r="D12">
            <v>63.695300000000003</v>
          </cell>
          <cell r="AW12" t="str">
            <v>.</v>
          </cell>
        </row>
        <row r="13">
          <cell r="C13" t="str">
            <v>Color Cosmetics</v>
          </cell>
          <cell r="D13">
            <v>43.544800000000002</v>
          </cell>
          <cell r="AW13" t="str">
            <v>.</v>
          </cell>
        </row>
        <row r="14">
          <cell r="C14" t="str">
            <v>Fragrances</v>
          </cell>
          <cell r="D14">
            <v>38.8703</v>
          </cell>
          <cell r="AW14" t="str">
            <v>.</v>
          </cell>
        </row>
        <row r="15">
          <cell r="C15" t="str">
            <v>Oral Hygiene</v>
          </cell>
          <cell r="D15">
            <v>33.721400000000003</v>
          </cell>
          <cell r="AW15" t="str">
            <v>.</v>
          </cell>
        </row>
        <row r="16">
          <cell r="C16" t="str">
            <v>Bath and Shower</v>
          </cell>
          <cell r="D16">
            <v>28.8536</v>
          </cell>
          <cell r="AW16" t="str">
            <v>.</v>
          </cell>
        </row>
        <row r="17">
          <cell r="C17" t="str">
            <v>Men's Grooming</v>
          </cell>
          <cell r="D17">
            <v>26.285700000000002</v>
          </cell>
          <cell r="AW17" t="str">
            <v>.</v>
          </cell>
        </row>
        <row r="18">
          <cell r="C18" t="str">
            <v>Other</v>
          </cell>
          <cell r="D18">
            <v>34.469900000000003</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31" refreshError="1">
        <row r="1">
          <cell r="P1" t="str">
            <v>SmartCharts</v>
          </cell>
          <cell r="BA1" t="str">
            <v>.</v>
          </cell>
        </row>
        <row r="2">
          <cell r="BA2" t="str">
            <v>.</v>
          </cell>
        </row>
        <row r="3">
          <cell r="BA3" t="str">
            <v>.</v>
          </cell>
        </row>
        <row r="4">
          <cell r="BA4" t="str">
            <v>.</v>
          </cell>
        </row>
        <row r="5">
          <cell r="C5" t="str">
            <v>Define value axis here:</v>
          </cell>
        </row>
        <row r="6">
          <cell r="C6" t="str">
            <v>US Scanner Data Net Sales Growth</v>
          </cell>
        </row>
        <row r="10">
          <cell r="C10" t="str">
            <v>Input your data here:</v>
          </cell>
          <cell r="BA10" t="str">
            <v>.</v>
          </cell>
        </row>
        <row r="11">
          <cell r="D11" t="str">
            <v>ACV Hair Care</v>
          </cell>
          <cell r="E11" t="str">
            <v>Hair Care Category</v>
          </cell>
          <cell r="BA11" t="str">
            <v>.</v>
          </cell>
        </row>
        <row r="12">
          <cell r="C12">
            <v>2005</v>
          </cell>
          <cell r="D12">
            <v>0.2571018758620438</v>
          </cell>
          <cell r="E12">
            <v>5.4103842397520197E-2</v>
          </cell>
        </row>
        <row r="13">
          <cell r="C13">
            <v>2006</v>
          </cell>
          <cell r="D13">
            <v>9.9455182581471124E-2</v>
          </cell>
          <cell r="E13">
            <v>1.7339518768500595E-2</v>
          </cell>
        </row>
        <row r="14">
          <cell r="C14">
            <v>2007</v>
          </cell>
          <cell r="D14">
            <v>4.281689509045794E-2</v>
          </cell>
          <cell r="E14">
            <v>-1.735766455023402E-2</v>
          </cell>
          <cell r="BA14" t="str">
            <v>.</v>
          </cell>
        </row>
        <row r="15">
          <cell r="C15">
            <v>2008</v>
          </cell>
          <cell r="D15">
            <v>2.8864997288409633E-2</v>
          </cell>
          <cell r="E15">
            <v>-2.4616032085542305E-2</v>
          </cell>
          <cell r="BA15" t="str">
            <v>.</v>
          </cell>
        </row>
        <row r="16">
          <cell r="C16" t="str">
            <v>Q109</v>
          </cell>
          <cell r="D16">
            <v>1.4434504574261098E-2</v>
          </cell>
          <cell r="E16">
            <v>-3.9959437121864783E-3</v>
          </cell>
          <cell r="BA16" t="str">
            <v>.</v>
          </cell>
        </row>
        <row r="17">
          <cell r="C17" t="str">
            <v>Q209</v>
          </cell>
          <cell r="D17">
            <v>-1</v>
          </cell>
          <cell r="E17">
            <v>-1</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32" refreshError="1">
        <row r="1">
          <cell r="N1" t="str">
            <v>SmartCharts</v>
          </cell>
          <cell r="AW1" t="str">
            <v>.</v>
          </cell>
        </row>
        <row r="2">
          <cell r="AW2" t="str">
            <v>.</v>
          </cell>
        </row>
        <row r="3">
          <cell r="AW3" t="str">
            <v>.</v>
          </cell>
        </row>
        <row r="4">
          <cell r="AW4" t="str">
            <v>.</v>
          </cell>
        </row>
        <row r="5">
          <cell r="C5" t="str">
            <v>Define value axis here:</v>
          </cell>
        </row>
        <row r="6">
          <cell r="C6" t="str">
            <v>US Hair Care Market Share Changes (bps) - 2008 vs. 2003</v>
          </cell>
        </row>
        <row r="10">
          <cell r="C10" t="str">
            <v>Input your data here:</v>
          </cell>
          <cell r="AW10" t="str">
            <v>.</v>
          </cell>
        </row>
        <row r="11">
          <cell r="C11" t="str">
            <v>Loreal</v>
          </cell>
          <cell r="D11">
            <v>340.04711565428113</v>
          </cell>
        </row>
        <row r="12">
          <cell r="C12" t="str">
            <v>Alberto-Culver</v>
          </cell>
          <cell r="D12">
            <v>285.38769329956654</v>
          </cell>
          <cell r="AW12" t="str">
            <v>.</v>
          </cell>
        </row>
        <row r="13">
          <cell r="C13" t="str">
            <v>Private Label</v>
          </cell>
          <cell r="D13">
            <v>49.311048799940501</v>
          </cell>
          <cell r="AW13" t="str">
            <v>.</v>
          </cell>
        </row>
        <row r="14">
          <cell r="C14" t="str">
            <v>Other</v>
          </cell>
          <cell r="D14">
            <v>-42.47471700138172</v>
          </cell>
          <cell r="AW14" t="str">
            <v>.</v>
          </cell>
        </row>
        <row r="15">
          <cell r="C15" t="str">
            <v>Unilver</v>
          </cell>
          <cell r="D15">
            <v>-284.78770875712473</v>
          </cell>
          <cell r="AW15" t="str">
            <v>.</v>
          </cell>
        </row>
        <row r="16">
          <cell r="C16" t="str">
            <v>P&amp;G</v>
          </cell>
          <cell r="D16">
            <v>-347.48343199528296</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3" refreshError="1">
        <row r="1">
          <cell r="N1" t="str">
            <v>SmartCharts</v>
          </cell>
          <cell r="AW1" t="str">
            <v>.</v>
          </cell>
        </row>
        <row r="2">
          <cell r="AW2" t="str">
            <v>.</v>
          </cell>
        </row>
        <row r="3">
          <cell r="AW3" t="str">
            <v>.</v>
          </cell>
        </row>
        <row r="4">
          <cell r="AW4" t="str">
            <v>.</v>
          </cell>
        </row>
        <row r="5">
          <cell r="C5" t="str">
            <v>Define value axis here:</v>
          </cell>
        </row>
        <row r="6">
          <cell r="C6" t="str">
            <v>US Hair Care Market Share Leaders ($) - 2008</v>
          </cell>
        </row>
        <row r="10">
          <cell r="C10" t="str">
            <v>Input your data here:</v>
          </cell>
          <cell r="AW10" t="str">
            <v>.</v>
          </cell>
        </row>
        <row r="11">
          <cell r="C11" t="str">
            <v>L'Oreal</v>
          </cell>
          <cell r="D11">
            <v>0.25900000000000001</v>
          </cell>
          <cell r="AW11" t="str">
            <v>.</v>
          </cell>
        </row>
        <row r="12">
          <cell r="C12" t="str">
            <v>P&amp;G</v>
          </cell>
          <cell r="D12">
            <v>0.25</v>
          </cell>
          <cell r="AW12" t="str">
            <v>.</v>
          </cell>
        </row>
        <row r="13">
          <cell r="C13" t="str">
            <v>Unilever</v>
          </cell>
          <cell r="D13">
            <v>7.5999999999999998E-2</v>
          </cell>
          <cell r="AW13" t="str">
            <v>.</v>
          </cell>
        </row>
        <row r="14">
          <cell r="C14" t="str">
            <v>Alberto Culver</v>
          </cell>
          <cell r="D14">
            <v>6.2E-2</v>
          </cell>
          <cell r="AW14" t="str">
            <v>.</v>
          </cell>
        </row>
        <row r="15">
          <cell r="C15" t="str">
            <v>Paul Mithcell</v>
          </cell>
          <cell r="D15">
            <v>5.7000000000000002E-2</v>
          </cell>
          <cell r="AW15" t="str">
            <v>.</v>
          </cell>
        </row>
        <row r="16">
          <cell r="C16" t="str">
            <v>Estee Lauder</v>
          </cell>
          <cell r="D16">
            <v>3.5000000000000003E-2</v>
          </cell>
          <cell r="AW16" t="str">
            <v>.</v>
          </cell>
        </row>
        <row r="17">
          <cell r="C17" t="str">
            <v>Kao</v>
          </cell>
          <cell r="D17">
            <v>1.6E-2</v>
          </cell>
          <cell r="AW17" t="str">
            <v>.</v>
          </cell>
        </row>
        <row r="18">
          <cell r="C18" t="str">
            <v>Combe Inc</v>
          </cell>
          <cell r="D18">
            <v>1.4999999999999999E-2</v>
          </cell>
          <cell r="AW18" t="str">
            <v>.</v>
          </cell>
        </row>
        <row r="19">
          <cell r="C19" t="str">
            <v>Revlon</v>
          </cell>
          <cell r="D19">
            <v>1.3999999999999999E-2</v>
          </cell>
          <cell r="AW19" t="str">
            <v>.</v>
          </cell>
        </row>
        <row r="20">
          <cell r="C20" t="str">
            <v xml:space="preserve">Colomer </v>
          </cell>
          <cell r="D20">
            <v>1.3999999999999999E-2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34">
        <row r="1">
          <cell r="P1" t="str">
            <v>SmartCharts</v>
          </cell>
        </row>
      </sheetData>
      <sheetData sheetId="35" refreshError="1">
        <row r="1">
          <cell r="O1" t="str">
            <v>SmartCharts</v>
          </cell>
        </row>
        <row r="6">
          <cell r="C6" t="str">
            <v>Input value axis title here:</v>
          </cell>
        </row>
        <row r="7">
          <cell r="C7" t="str">
            <v xml:space="preserve">$ amounts in millions </v>
          </cell>
        </row>
        <row r="10">
          <cell r="C10" t="str">
            <v>Input your data here:</v>
          </cell>
          <cell r="BA10" t="str">
            <v>.</v>
          </cell>
        </row>
        <row r="11">
          <cell r="D11" t="str">
            <v>Revenue</v>
          </cell>
          <cell r="E11" t="str">
            <v>EBITDA</v>
          </cell>
          <cell r="AA11" t="str">
            <v>Cells below are used for chart calculations; please do not make any changes</v>
          </cell>
        </row>
        <row r="12">
          <cell r="C12" t="str">
            <v>0.5x</v>
          </cell>
          <cell r="D12" t="e">
            <v>#REF!</v>
          </cell>
          <cell r="E12">
            <v>-2</v>
          </cell>
          <cell r="AA12" t="e">
            <v>#REF!</v>
          </cell>
          <cell r="AB12" t="e">
            <v>#REF!</v>
          </cell>
        </row>
        <row r="13">
          <cell r="C13" t="str">
            <v>1.0x</v>
          </cell>
          <cell r="D13" t="e">
            <v>#REF!</v>
          </cell>
          <cell r="E13">
            <v>-1</v>
          </cell>
          <cell r="AA13" t="e">
            <v>#REF!</v>
          </cell>
          <cell r="AB13" t="e">
            <v>#REF!</v>
          </cell>
        </row>
        <row r="14">
          <cell r="C14" t="str">
            <v>1.5x</v>
          </cell>
          <cell r="D14" t="e">
            <v>#REF!</v>
          </cell>
          <cell r="E14">
            <v>0</v>
          </cell>
          <cell r="AA14" t="e">
            <v>#REF!</v>
          </cell>
          <cell r="AB14" t="e">
            <v>#REF!</v>
          </cell>
        </row>
        <row r="15">
          <cell r="C15" t="str">
            <v>2.0x</v>
          </cell>
          <cell r="D15" t="e">
            <v>#REF!</v>
          </cell>
          <cell r="E15">
            <v>1</v>
          </cell>
          <cell r="AA15" t="e">
            <v>#REF!</v>
          </cell>
          <cell r="AB15" t="e">
            <v>#REF!</v>
          </cell>
        </row>
        <row r="16">
          <cell r="C16" t="str">
            <v>2.5x</v>
          </cell>
          <cell r="D16" t="e">
            <v>#REF!</v>
          </cell>
          <cell r="E16">
            <v>1</v>
          </cell>
          <cell r="AA16" t="e">
            <v>#REF!</v>
          </cell>
          <cell r="AB16" t="e">
            <v>#REF!</v>
          </cell>
        </row>
        <row r="17">
          <cell r="AA17" t="e">
            <v>#REF!</v>
          </cell>
          <cell r="AB17" t="e">
            <v>#REF!</v>
          </cell>
        </row>
        <row r="18">
          <cell r="AA18" t="e">
            <v>#REF!</v>
          </cell>
          <cell r="AB18" t="e">
            <v>#REF!</v>
          </cell>
        </row>
        <row r="19">
          <cell r="AA19" t="e">
            <v>#REF!</v>
          </cell>
          <cell r="AB19" t="e">
            <v>#REF!</v>
          </cell>
        </row>
        <row r="20">
          <cell r="AA20" t="e">
            <v>#REF!</v>
          </cell>
          <cell r="AB20" t="e">
            <v>#REF!</v>
          </cell>
        </row>
        <row r="21">
          <cell r="C21" t="str">
            <v xml:space="preserve">NOTE: MANUAL ADJ. FOR </v>
          </cell>
          <cell r="AA21" t="e">
            <v>#REF!</v>
          </cell>
          <cell r="AB21" t="e">
            <v>#REF!</v>
          </cell>
        </row>
        <row r="22">
          <cell r="C22" t="str">
            <v>ROUDNING PURPOSES</v>
          </cell>
          <cell r="AA22" t="e">
            <v>#REF!</v>
          </cell>
          <cell r="AB22" t="e">
            <v>#REF!</v>
          </cell>
        </row>
        <row r="23">
          <cell r="AA23" t="e">
            <v>#REF!</v>
          </cell>
          <cell r="AB23" t="e">
            <v>#REF!</v>
          </cell>
        </row>
        <row r="24">
          <cell r="AA24" t="e">
            <v>#REF!</v>
          </cell>
          <cell r="AB24" t="e">
            <v>#REF!</v>
          </cell>
        </row>
        <row r="25">
          <cell r="AA25" t="e">
            <v>#REF!</v>
          </cell>
          <cell r="AB25" t="e">
            <v>#REF!</v>
          </cell>
        </row>
        <row r="26">
          <cell r="AA26" t="e">
            <v>#REF!</v>
          </cell>
          <cell r="AB26" t="e">
            <v>#REF!</v>
          </cell>
        </row>
        <row r="27">
          <cell r="AA27" t="e">
            <v>#REF!</v>
          </cell>
          <cell r="AB27" t="e">
            <v>#REF!</v>
          </cell>
        </row>
        <row r="28">
          <cell r="AA28" t="e">
            <v>#REF!</v>
          </cell>
          <cell r="AB28" t="e">
            <v>#REF!</v>
          </cell>
        </row>
        <row r="29">
          <cell r="AA29" t="e">
            <v>#REF!</v>
          </cell>
          <cell r="AB29" t="e">
            <v>#REF!</v>
          </cell>
        </row>
        <row r="30">
          <cell r="AA30" t="e">
            <v>#REF!</v>
          </cell>
          <cell r="AB30" t="e">
            <v>#REF!</v>
          </cell>
        </row>
        <row r="31">
          <cell r="AA31" t="e">
            <v>#REF!</v>
          </cell>
          <cell r="AB31" t="e">
            <v>#REF!</v>
          </cell>
        </row>
        <row r="998">
          <cell r="Q998" t="str">
            <v>.</v>
          </cell>
          <cell r="R998" t="str">
            <v>.</v>
          </cell>
          <cell r="S998" t="str">
            <v>.</v>
          </cell>
          <cell r="T998" t="str">
            <v>.</v>
          </cell>
          <cell r="U998" t="str">
            <v>.</v>
          </cell>
        </row>
      </sheetData>
      <sheetData sheetId="36" refreshError="1"/>
      <sheetData sheetId="37">
        <row r="1">
          <cell r="N1" t="str">
            <v>SmartCharts</v>
          </cell>
        </row>
      </sheetData>
      <sheetData sheetId="38" refreshError="1">
        <row r="1">
          <cell r="N1" t="str">
            <v>SmartCharts</v>
          </cell>
          <cell r="AW1" t="str">
            <v>.</v>
          </cell>
        </row>
        <row r="2">
          <cell r="AW2" t="str">
            <v>.</v>
          </cell>
        </row>
        <row r="3">
          <cell r="AW3" t="str">
            <v>.</v>
          </cell>
        </row>
        <row r="4">
          <cell r="AW4" t="str">
            <v>.</v>
          </cell>
        </row>
        <row r="5">
          <cell r="C5" t="str">
            <v>Define value axis here:</v>
          </cell>
        </row>
        <row r="6">
          <cell r="C6" t="str">
            <v>FX Impact on ACV's Net Sales Growth</v>
          </cell>
        </row>
        <row r="10">
          <cell r="C10" t="str">
            <v>Input your data here:</v>
          </cell>
          <cell r="AW10" t="str">
            <v>.</v>
          </cell>
        </row>
        <row r="11">
          <cell r="C11" t="str">
            <v>FY07</v>
          </cell>
          <cell r="D11">
            <v>1.9E-2</v>
          </cell>
        </row>
        <row r="12">
          <cell r="C12" t="str">
            <v>Q108</v>
          </cell>
          <cell r="D12">
            <v>3.7970674418806284E-2</v>
          </cell>
          <cell r="AW12" t="str">
            <v>.</v>
          </cell>
        </row>
        <row r="13">
          <cell r="C13" t="str">
            <v>Q208</v>
          </cell>
          <cell r="D13">
            <v>2.8646144276544324E-2</v>
          </cell>
          <cell r="AW13" t="str">
            <v>.</v>
          </cell>
        </row>
        <row r="14">
          <cell r="C14" t="str">
            <v>Q308</v>
          </cell>
          <cell r="D14">
            <v>2.0534361865810213E-2</v>
          </cell>
          <cell r="AW14" t="str">
            <v>.</v>
          </cell>
        </row>
        <row r="15">
          <cell r="C15" t="str">
            <v>Q408</v>
          </cell>
          <cell r="D15">
            <v>-4.1893699946859535E-3</v>
          </cell>
          <cell r="AW15" t="str">
            <v>.</v>
          </cell>
        </row>
        <row r="16">
          <cell r="C16" t="str">
            <v>Q109</v>
          </cell>
          <cell r="D16">
            <v>-7.491372830864762E-2</v>
          </cell>
          <cell r="AW16" t="str">
            <v>.</v>
          </cell>
        </row>
        <row r="17">
          <cell r="C17" t="str">
            <v>Q209</v>
          </cell>
          <cell r="D17">
            <v>-8.7317876308390746E-2</v>
          </cell>
          <cell r="AW17" t="str">
            <v>.</v>
          </cell>
        </row>
        <row r="18">
          <cell r="C18" t="str">
            <v>Q309E</v>
          </cell>
          <cell r="D18">
            <v>-7.5745721724769829E-2</v>
          </cell>
          <cell r="AW18" t="str">
            <v>.</v>
          </cell>
        </row>
        <row r="19">
          <cell r="C19" t="str">
            <v>Q409E</v>
          </cell>
          <cell r="D19">
            <v>-4.2742138809039459E-2</v>
          </cell>
          <cell r="AW19" t="str">
            <v>.</v>
          </cell>
        </row>
        <row r="20">
          <cell r="C20" t="str">
            <v>Q110E</v>
          </cell>
          <cell r="D20">
            <v>3.534880079649437E-2</v>
          </cell>
          <cell r="AW20" t="str">
            <v>.</v>
          </cell>
        </row>
        <row r="21">
          <cell r="C21" t="str">
            <v>Q210E</v>
          </cell>
          <cell r="D21">
            <v>5.3538733671692214E-2</v>
          </cell>
          <cell r="AW21" t="str">
            <v>.</v>
          </cell>
        </row>
        <row r="22">
          <cell r="C22" t="str">
            <v>Q310E</v>
          </cell>
          <cell r="D22">
            <v>1.0509107787948927E-2</v>
          </cell>
          <cell r="AW22" t="str">
            <v>.</v>
          </cell>
        </row>
        <row r="23">
          <cell r="C23" t="str">
            <v>Q410E</v>
          </cell>
          <cell r="D23">
            <v>-2.7307489195438979E-3</v>
          </cell>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9">
        <row r="1">
          <cell r="N1" t="str">
            <v>SmartCharts</v>
          </cell>
        </row>
      </sheetData>
      <sheetData sheetId="40" refreshError="1">
        <row r="1">
          <cell r="N1" t="str">
            <v>SmartCharts</v>
          </cell>
          <cell r="AW1" t="str">
            <v>.</v>
          </cell>
        </row>
        <row r="2">
          <cell r="AW2" t="str">
            <v>.</v>
          </cell>
        </row>
        <row r="3">
          <cell r="AW3" t="str">
            <v>.</v>
          </cell>
        </row>
        <row r="4">
          <cell r="AW4" t="str">
            <v>.</v>
          </cell>
        </row>
        <row r="5">
          <cell r="C5" t="str">
            <v>Define value axis here:</v>
          </cell>
        </row>
        <row r="6">
          <cell r="C6" t="str">
            <v>Estimated Nexxus Year-over-Year Revenue Growth</v>
          </cell>
        </row>
        <row r="10">
          <cell r="C10" t="str">
            <v>Input your data here:</v>
          </cell>
          <cell r="AW10" t="str">
            <v>.</v>
          </cell>
        </row>
        <row r="11">
          <cell r="C11" t="str">
            <v>FY05</v>
          </cell>
          <cell r="D11">
            <v>40</v>
          </cell>
        </row>
        <row r="12">
          <cell r="C12" t="str">
            <v>FY06</v>
          </cell>
          <cell r="D12">
            <v>65</v>
          </cell>
          <cell r="AW12" t="str">
            <v>.</v>
          </cell>
        </row>
        <row r="13">
          <cell r="C13" t="str">
            <v>FY07</v>
          </cell>
          <cell r="D13">
            <v>113.04347826086958</v>
          </cell>
          <cell r="AW13" t="str">
            <v>.</v>
          </cell>
        </row>
        <row r="14">
          <cell r="C14" t="str">
            <v>FY08</v>
          </cell>
          <cell r="D14">
            <v>130</v>
          </cell>
          <cell r="AW14" t="str">
            <v>.</v>
          </cell>
        </row>
        <row r="15">
          <cell r="C15" t="str">
            <v>FY09</v>
          </cell>
          <cell r="D15">
            <v>140.4</v>
          </cell>
          <cell r="AW15" t="str">
            <v>.</v>
          </cell>
        </row>
        <row r="16">
          <cell r="AW16" t="str">
            <v>.</v>
          </cell>
        </row>
        <row r="17">
          <cell r="D17">
            <v>0.625</v>
          </cell>
          <cell r="AW17" t="str">
            <v>.</v>
          </cell>
        </row>
        <row r="18">
          <cell r="D18">
            <v>0.73913043478260887</v>
          </cell>
          <cell r="AW18" t="str">
            <v>.</v>
          </cell>
        </row>
        <row r="19">
          <cell r="D19">
            <v>0.14999999999999991</v>
          </cell>
          <cell r="AW19" t="str">
            <v>.</v>
          </cell>
        </row>
        <row r="20">
          <cell r="D20">
            <v>8.0000000000000071E-2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1"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EPS Impact ($)                                                                                                    </v>
          </cell>
          <cell r="AD8">
            <v>100</v>
          </cell>
        </row>
        <row r="10">
          <cell r="C10" t="str">
            <v>Input your data here:</v>
          </cell>
          <cell r="BC10" t="str">
            <v>.</v>
          </cell>
        </row>
        <row r="11">
          <cell r="D11" t="str">
            <v>EPS Impact ($)</v>
          </cell>
          <cell r="E11" t="str">
            <v>EPS Accretion (%)</v>
          </cell>
          <cell r="BC11" t="str">
            <v>.</v>
          </cell>
        </row>
        <row r="12">
          <cell r="C12">
            <v>100</v>
          </cell>
          <cell r="D12">
            <v>0.03</v>
          </cell>
          <cell r="E12">
            <v>1.7999999999999999E-2</v>
          </cell>
        </row>
        <row r="13">
          <cell r="C13">
            <v>200</v>
          </cell>
          <cell r="D13">
            <v>0.06</v>
          </cell>
          <cell r="E13">
            <v>3.5999999999999997E-2</v>
          </cell>
        </row>
        <row r="14">
          <cell r="C14">
            <v>300</v>
          </cell>
          <cell r="D14">
            <v>0.08</v>
          </cell>
          <cell r="E14">
            <v>5.6000000000000001E-2</v>
          </cell>
          <cell r="BC14" t="str">
            <v>.</v>
          </cell>
        </row>
        <row r="15">
          <cell r="C15">
            <v>400</v>
          </cell>
          <cell r="D15">
            <v>0.12</v>
          </cell>
          <cell r="E15">
            <v>7.5999999999999998E-2</v>
          </cell>
          <cell r="BC15" t="str">
            <v>.</v>
          </cell>
        </row>
        <row r="16">
          <cell r="C16">
            <v>500</v>
          </cell>
          <cell r="D16">
            <v>0.15</v>
          </cell>
          <cell r="E16">
            <v>9.7000000000000003E-2</v>
          </cell>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2" refreshError="1">
        <row r="1">
          <cell r="P1" t="str">
            <v>SmartCharts</v>
          </cell>
          <cell r="BA1" t="str">
            <v>.</v>
          </cell>
        </row>
        <row r="2">
          <cell r="BA2" t="str">
            <v>.</v>
          </cell>
        </row>
        <row r="3">
          <cell r="BA3" t="str">
            <v>.</v>
          </cell>
        </row>
        <row r="4">
          <cell r="BA4" t="str">
            <v>.</v>
          </cell>
        </row>
        <row r="5">
          <cell r="C5" t="str">
            <v>Define value axis here:</v>
          </cell>
        </row>
        <row r="6">
          <cell r="C6" t="str">
            <v>New Product Contribution to ACV Tracked Channel Growth</v>
          </cell>
        </row>
        <row r="9">
          <cell r="G9" t="str">
            <v xml:space="preserve">More than four series will make this </v>
          </cell>
        </row>
        <row r="10">
          <cell r="C10" t="str">
            <v>Input your data here:</v>
          </cell>
          <cell r="G10" t="str">
            <v>chart cluttered and too difficult to read.</v>
          </cell>
          <cell r="BA10" t="str">
            <v>.</v>
          </cell>
        </row>
        <row r="11">
          <cell r="D11" t="str">
            <v>ACV Topline Growth</v>
          </cell>
          <cell r="E11" t="str">
            <v>New Product Contribution</v>
          </cell>
          <cell r="F11" t="str">
            <v>ACV Growth (ex-New Products)</v>
          </cell>
          <cell r="BA11" t="str">
            <v>.</v>
          </cell>
        </row>
        <row r="12">
          <cell r="C12" t="e">
            <v>#REF!</v>
          </cell>
          <cell r="D12">
            <v>-1.9867356695481897E-2</v>
          </cell>
          <cell r="E12" t="e">
            <v>#REF!</v>
          </cell>
          <cell r="F12" t="e">
            <v>#REF!</v>
          </cell>
        </row>
        <row r="13">
          <cell r="C13" t="e">
            <v>#REF!</v>
          </cell>
          <cell r="D13">
            <v>5.6524006983949882E-2</v>
          </cell>
          <cell r="E13" t="e">
            <v>#REF!</v>
          </cell>
          <cell r="F13" t="e">
            <v>#REF!</v>
          </cell>
        </row>
        <row r="14">
          <cell r="C14" t="e">
            <v>#REF!</v>
          </cell>
          <cell r="D14">
            <v>-2.7620443626049762E-2</v>
          </cell>
          <cell r="E14" t="e">
            <v>#REF!</v>
          </cell>
          <cell r="F14" t="e">
            <v>#REF!</v>
          </cell>
          <cell r="BA14" t="str">
            <v>.</v>
          </cell>
        </row>
        <row r="15">
          <cell r="C15" t="e">
            <v>#REF!</v>
          </cell>
          <cell r="D15">
            <v>1.9375430785728343E-2</v>
          </cell>
          <cell r="E15" t="e">
            <v>#REF!</v>
          </cell>
          <cell r="F15" t="e">
            <v>#REF!</v>
          </cell>
          <cell r="BA15" t="str">
            <v>.</v>
          </cell>
        </row>
        <row r="16">
          <cell r="C16" t="e">
            <v>#REF!</v>
          </cell>
          <cell r="D16">
            <v>-1.3576089705147343E-4</v>
          </cell>
          <cell r="E16" t="e">
            <v>#REF!</v>
          </cell>
          <cell r="F16" t="e">
            <v>#REF!</v>
          </cell>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3" refreshError="1">
        <row r="1">
          <cell r="R1" t="str">
            <v>SmartCharts</v>
          </cell>
          <cell r="BA1" t="str">
            <v>.</v>
          </cell>
        </row>
        <row r="2">
          <cell r="BA2" t="str">
            <v>.</v>
          </cell>
        </row>
        <row r="3">
          <cell r="BA3" t="str">
            <v>.</v>
          </cell>
        </row>
        <row r="4">
          <cell r="BA4" t="str">
            <v>.</v>
          </cell>
        </row>
        <row r="5">
          <cell r="C5" t="str">
            <v>Define value axis here:</v>
          </cell>
        </row>
        <row r="6">
          <cell r="C6" t="str">
            <v>New Product Contribution to Alberto Scanner Data Growth</v>
          </cell>
        </row>
        <row r="10">
          <cell r="C10" t="str">
            <v>Input your data here:</v>
          </cell>
          <cell r="BA10" t="str">
            <v>.</v>
          </cell>
        </row>
        <row r="11">
          <cell r="D11" t="str">
            <v>New Product Contribution</v>
          </cell>
          <cell r="E11" t="str">
            <v>ACV Growth (ex-New Products)</v>
          </cell>
          <cell r="BA11" t="str">
            <v>.</v>
          </cell>
        </row>
        <row r="12">
          <cell r="C12" t="e">
            <v>#REF!</v>
          </cell>
          <cell r="D12" t="e">
            <v>#REF!</v>
          </cell>
          <cell r="E12" t="e">
            <v>#REF!</v>
          </cell>
          <cell r="BA12" t="str">
            <v>.</v>
          </cell>
        </row>
        <row r="13">
          <cell r="C13" t="e">
            <v>#REF!</v>
          </cell>
          <cell r="D13" t="e">
            <v>#REF!</v>
          </cell>
          <cell r="E13" t="e">
            <v>#REF!</v>
          </cell>
          <cell r="BA13" t="str">
            <v>.</v>
          </cell>
        </row>
        <row r="14">
          <cell r="C14" t="e">
            <v>#REF!</v>
          </cell>
          <cell r="D14" t="e">
            <v>#REF!</v>
          </cell>
          <cell r="E14" t="e">
            <v>#REF!</v>
          </cell>
          <cell r="BA14" t="str">
            <v>.</v>
          </cell>
        </row>
        <row r="15">
          <cell r="C15" t="e">
            <v>#REF!</v>
          </cell>
          <cell r="D15" t="e">
            <v>#REF!</v>
          </cell>
          <cell r="E15" t="e">
            <v>#REF!</v>
          </cell>
          <cell r="BA15" t="str">
            <v>.</v>
          </cell>
        </row>
        <row r="16">
          <cell r="C16" t="e">
            <v>#REF!</v>
          </cell>
          <cell r="D16" t="e">
            <v>#REF!</v>
          </cell>
          <cell r="E16" t="e">
            <v>#REF!</v>
          </cell>
          <cell r="BA16" t="str">
            <v>.</v>
          </cell>
        </row>
        <row r="17">
          <cell r="C17" t="e">
            <v>#REF!</v>
          </cell>
          <cell r="D17" t="e">
            <v>#REF!</v>
          </cell>
          <cell r="E17" t="e">
            <v>#REF!</v>
          </cell>
          <cell r="BA17" t="str">
            <v>.</v>
          </cell>
        </row>
        <row r="18">
          <cell r="C18" t="e">
            <v>#REF!</v>
          </cell>
          <cell r="D18" t="e">
            <v>#REF!</v>
          </cell>
          <cell r="E18" t="e">
            <v>#REF!</v>
          </cell>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44" refreshError="1">
        <row r="1">
          <cell r="P1" t="str">
            <v>SmartCharts</v>
          </cell>
          <cell r="BA1" t="str">
            <v>.</v>
          </cell>
        </row>
        <row r="2">
          <cell r="BA2" t="str">
            <v>.</v>
          </cell>
        </row>
        <row r="3">
          <cell r="BA3" t="str">
            <v>.</v>
          </cell>
        </row>
        <row r="4">
          <cell r="BA4" t="str">
            <v>.</v>
          </cell>
        </row>
        <row r="5">
          <cell r="C5" t="str">
            <v>Define value axis here:</v>
          </cell>
        </row>
        <row r="6">
          <cell r="C6" t="str">
            <v>Forecast TRESemmé International Revenue Mix</v>
          </cell>
        </row>
        <row r="9">
          <cell r="G9" t="str">
            <v xml:space="preserve">More than four series will make this </v>
          </cell>
        </row>
        <row r="10">
          <cell r="C10" t="str">
            <v>Input your data here:</v>
          </cell>
          <cell r="G10" t="str">
            <v>chart cluttered and too difficult to read.</v>
          </cell>
          <cell r="BA10" t="str">
            <v>.</v>
          </cell>
        </row>
        <row r="11">
          <cell r="D11" t="str">
            <v>Tresemme International Mix</v>
          </cell>
          <cell r="BA11" t="str">
            <v>.</v>
          </cell>
        </row>
        <row r="12">
          <cell r="C12">
            <v>2003</v>
          </cell>
          <cell r="D12">
            <v>0</v>
          </cell>
        </row>
        <row r="13">
          <cell r="C13" t="str">
            <v>2009E</v>
          </cell>
          <cell r="D13">
            <v>0.4</v>
          </cell>
        </row>
        <row r="14">
          <cell r="C14" t="str">
            <v>2014E</v>
          </cell>
          <cell r="D14">
            <v>0.55000000000000004</v>
          </cell>
          <cell r="BA14" t="str">
            <v>.</v>
          </cell>
        </row>
        <row r="15">
          <cell r="C15" t="str">
            <v>Alberto VO5 2009E</v>
          </cell>
          <cell r="D15">
            <v>0.6</v>
          </cell>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5" refreshError="1">
        <row r="1">
          <cell r="P1" t="str">
            <v>SmartCharts</v>
          </cell>
          <cell r="BA1" t="str">
            <v>.</v>
          </cell>
        </row>
        <row r="2">
          <cell r="BA2" t="str">
            <v>.</v>
          </cell>
        </row>
        <row r="3">
          <cell r="BA3" t="str">
            <v>.</v>
          </cell>
        </row>
        <row r="4">
          <cell r="BA4" t="str">
            <v>.</v>
          </cell>
        </row>
        <row r="5">
          <cell r="C5" t="str">
            <v>Define value axis here:</v>
          </cell>
        </row>
        <row r="6">
          <cell r="C6" t="str">
            <v>New Product Contribution to Total ACV Topline Growth</v>
          </cell>
        </row>
        <row r="9">
          <cell r="G9" t="str">
            <v xml:space="preserve">More than four series will make this </v>
          </cell>
        </row>
        <row r="10">
          <cell r="C10" t="str">
            <v>Input your data here:</v>
          </cell>
          <cell r="G10" t="str">
            <v>chart cluttered and too difficult to read.</v>
          </cell>
          <cell r="BA10" t="str">
            <v>.</v>
          </cell>
        </row>
        <row r="11">
          <cell r="BA11" t="str">
            <v>.</v>
          </cell>
        </row>
        <row r="12">
          <cell r="C12" t="str">
            <v>Q309E</v>
          </cell>
          <cell r="D12" t="e">
            <v>#REF!</v>
          </cell>
        </row>
        <row r="13">
          <cell r="C13" t="str">
            <v>Q409E</v>
          </cell>
          <cell r="D13" t="e">
            <v>#REF!</v>
          </cell>
        </row>
        <row r="14">
          <cell r="C14" t="str">
            <v>Q110E</v>
          </cell>
          <cell r="D14" t="e">
            <v>#REF!</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6" refreshError="1">
        <row r="1">
          <cell r="R1" t="str">
            <v>SmartCharts</v>
          </cell>
          <cell r="BA1" t="str">
            <v>.</v>
          </cell>
        </row>
        <row r="2">
          <cell r="BA2" t="str">
            <v>.</v>
          </cell>
        </row>
        <row r="3">
          <cell r="BA3" t="str">
            <v>.</v>
          </cell>
        </row>
        <row r="4">
          <cell r="BA4" t="str">
            <v>.</v>
          </cell>
        </row>
        <row r="5">
          <cell r="C5" t="str">
            <v>Define value axis here:</v>
          </cell>
        </row>
        <row r="6">
          <cell r="C6" t="str">
            <v>New Product Contribution to Organic Topline Growth</v>
          </cell>
        </row>
        <row r="8">
          <cell r="F8">
            <v>2.693775438032895E-2</v>
          </cell>
        </row>
        <row r="9">
          <cell r="F9">
            <v>-2.8961494640541985E-4</v>
          </cell>
        </row>
        <row r="10">
          <cell r="C10" t="str">
            <v>Input your data here:</v>
          </cell>
          <cell r="F10">
            <v>1.154062939256293E-2</v>
          </cell>
          <cell r="BA10" t="str">
            <v>.</v>
          </cell>
        </row>
        <row r="11">
          <cell r="D11" t="str">
            <v>New Product Growth</v>
          </cell>
          <cell r="E11" t="str">
            <v>Base Business</v>
          </cell>
          <cell r="BA11" t="str">
            <v>.</v>
          </cell>
        </row>
        <row r="12">
          <cell r="C12" t="str">
            <v>Q409E</v>
          </cell>
          <cell r="D12" t="e">
            <v>#REF!</v>
          </cell>
          <cell r="E12" t="e">
            <v>#REF!</v>
          </cell>
          <cell r="BA12" t="str">
            <v>.</v>
          </cell>
        </row>
        <row r="13">
          <cell r="C13" t="str">
            <v>Q110E</v>
          </cell>
          <cell r="D13" t="e">
            <v>#REF!</v>
          </cell>
          <cell r="E13" t="e">
            <v>#REF!</v>
          </cell>
          <cell r="BA13" t="str">
            <v>.</v>
          </cell>
        </row>
        <row r="14">
          <cell r="C14" t="str">
            <v>Q210E</v>
          </cell>
          <cell r="D14" t="e">
            <v>#REF!</v>
          </cell>
          <cell r="E14" t="e">
            <v>#REF!</v>
          </cell>
          <cell r="BA14" t="str">
            <v>.</v>
          </cell>
        </row>
        <row r="15">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47" refreshError="1">
        <row r="1">
          <cell r="N1" t="str">
            <v>SmartCharts</v>
          </cell>
          <cell r="AW1" t="str">
            <v>.</v>
          </cell>
        </row>
        <row r="2">
          <cell r="AW2" t="str">
            <v>.</v>
          </cell>
        </row>
        <row r="3">
          <cell r="AW3" t="str">
            <v>.</v>
          </cell>
        </row>
        <row r="4">
          <cell r="AW4" t="str">
            <v>.</v>
          </cell>
        </row>
        <row r="5">
          <cell r="C5" t="str">
            <v>Define value axis here:</v>
          </cell>
        </row>
        <row r="6">
          <cell r="C6" t="str">
            <v>Nexxus Tracked Chaennl Sales Growth YoY</v>
          </cell>
        </row>
        <row r="10">
          <cell r="C10" t="str">
            <v>Input your data here:</v>
          </cell>
          <cell r="AW10" t="str">
            <v>.</v>
          </cell>
        </row>
        <row r="11">
          <cell r="C11" t="e">
            <v>#REF!</v>
          </cell>
          <cell r="D11" t="e">
            <v>#REF!</v>
          </cell>
        </row>
        <row r="12">
          <cell r="C12" t="e">
            <v>#REF!</v>
          </cell>
          <cell r="D12" t="e">
            <v>#REF!</v>
          </cell>
          <cell r="AW12" t="str">
            <v>.</v>
          </cell>
        </row>
        <row r="13">
          <cell r="C13" t="e">
            <v>#REF!</v>
          </cell>
          <cell r="D13" t="e">
            <v>#REF!</v>
          </cell>
          <cell r="AW13" t="str">
            <v>.</v>
          </cell>
        </row>
        <row r="14">
          <cell r="C14" t="e">
            <v>#REF!</v>
          </cell>
          <cell r="D14" t="e">
            <v>#REF!</v>
          </cell>
          <cell r="AW14" t="str">
            <v>.</v>
          </cell>
        </row>
        <row r="15">
          <cell r="C15" t="e">
            <v>#REF!</v>
          </cell>
          <cell r="D15" t="e">
            <v>#REF!</v>
          </cell>
          <cell r="AW15" t="str">
            <v>.</v>
          </cell>
        </row>
        <row r="16">
          <cell r="C16" t="e">
            <v>#REF!</v>
          </cell>
          <cell r="D16" t="e">
            <v>#REF!</v>
          </cell>
          <cell r="AW16" t="str">
            <v>.</v>
          </cell>
        </row>
        <row r="17">
          <cell r="C17" t="e">
            <v>#REF!</v>
          </cell>
          <cell r="D17" t="e">
            <v>#REF!</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8">
        <row r="1">
          <cell r="R1" t="str">
            <v>SmartCharts</v>
          </cell>
        </row>
      </sheetData>
      <sheetData sheetId="49" refreshError="1">
        <row r="1">
          <cell r="N1" t="str">
            <v>SmartCharts</v>
          </cell>
          <cell r="AW1" t="str">
            <v>.</v>
          </cell>
        </row>
        <row r="2">
          <cell r="AW2" t="str">
            <v>.</v>
          </cell>
        </row>
        <row r="3">
          <cell r="AW3" t="str">
            <v>.</v>
          </cell>
        </row>
        <row r="4">
          <cell r="AW4" t="str">
            <v>.</v>
          </cell>
        </row>
        <row r="5">
          <cell r="C5" t="str">
            <v>Define value axis here:</v>
          </cell>
        </row>
        <row r="6">
          <cell r="C6" t="str">
            <v>Alberto-Culver Pro-Forma Brand Mix</v>
          </cell>
        </row>
        <row r="10">
          <cell r="C10" t="str">
            <v>Input your data here:</v>
          </cell>
          <cell r="AW10" t="str">
            <v>.</v>
          </cell>
        </row>
        <row r="11">
          <cell r="C11" t="str">
            <v>TRESemmé</v>
          </cell>
          <cell r="D11">
            <v>0.34790700924747081</v>
          </cell>
          <cell r="AW11" t="str">
            <v>.</v>
          </cell>
        </row>
        <row r="12">
          <cell r="C12" t="str">
            <v>VO5</v>
          </cell>
          <cell r="D12">
            <v>0.14668582095843605</v>
          </cell>
          <cell r="AW12" t="str">
            <v>.</v>
          </cell>
        </row>
        <row r="13">
          <cell r="C13" t="str">
            <v>St. Ives</v>
          </cell>
          <cell r="D13">
            <v>0.1041573453611255</v>
          </cell>
          <cell r="AW13" t="str">
            <v>.</v>
          </cell>
        </row>
        <row r="14">
          <cell r="C14" t="str">
            <v>Nexxus</v>
          </cell>
          <cell r="D14">
            <v>9.1369517580143847E-2</v>
          </cell>
          <cell r="AW14" t="str">
            <v>.</v>
          </cell>
        </row>
        <row r="15">
          <cell r="C15" t="str">
            <v>Ethnic Hair Care</v>
          </cell>
          <cell r="D15">
            <v>8.6293433270135847E-2</v>
          </cell>
          <cell r="AW15" t="str">
            <v>.</v>
          </cell>
        </row>
        <row r="16">
          <cell r="C16" t="str">
            <v>Simple Brands</v>
          </cell>
          <cell r="D16">
            <v>6.5078003974461424E-2</v>
          </cell>
          <cell r="AW16" t="str">
            <v>.</v>
          </cell>
        </row>
        <row r="17">
          <cell r="C17" t="str">
            <v>Noxzema</v>
          </cell>
          <cell r="D17">
            <v>2.6031201589784569E-2</v>
          </cell>
          <cell r="AW17" t="str">
            <v>.</v>
          </cell>
        </row>
        <row r="18">
          <cell r="C18" t="str">
            <v>Other</v>
          </cell>
          <cell r="D18">
            <v>0.13247766801844196</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50" refreshError="1">
        <row r="1">
          <cell r="N1" t="str">
            <v>SmartCharts</v>
          </cell>
          <cell r="AW1" t="str">
            <v>.</v>
          </cell>
        </row>
        <row r="2">
          <cell r="AW2" t="str">
            <v>.</v>
          </cell>
        </row>
        <row r="3">
          <cell r="AW3" t="str">
            <v>.</v>
          </cell>
        </row>
        <row r="4">
          <cell r="AW4" t="str">
            <v>.</v>
          </cell>
        </row>
        <row r="5">
          <cell r="C5" t="str">
            <v>Define value axis here:</v>
          </cell>
        </row>
        <row r="6">
          <cell r="C6" t="str">
            <v>Operating Profit Five Year CAGR (2009-2014E)</v>
          </cell>
        </row>
        <row r="10">
          <cell r="C10" t="str">
            <v>Input your data here:</v>
          </cell>
          <cell r="AW10" t="str">
            <v>.</v>
          </cell>
        </row>
        <row r="11">
          <cell r="C11" t="str">
            <v>Alberto-Culver</v>
          </cell>
          <cell r="D11">
            <v>9.7844500899384679E-2</v>
          </cell>
        </row>
        <row r="12">
          <cell r="C12" t="str">
            <v>SMID Cap HPC Average*</v>
          </cell>
          <cell r="D12">
            <v>6.9375102156317953E-2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1" refreshError="1">
        <row r="1">
          <cell r="N1" t="str">
            <v>SmartCharts</v>
          </cell>
          <cell r="AW1" t="str">
            <v>.</v>
          </cell>
        </row>
        <row r="2">
          <cell r="AW2" t="str">
            <v>.</v>
          </cell>
        </row>
        <row r="3">
          <cell r="AW3" t="str">
            <v>.</v>
          </cell>
        </row>
        <row r="4">
          <cell r="AW4" t="str">
            <v>.</v>
          </cell>
        </row>
        <row r="5">
          <cell r="C5" t="str">
            <v>Define value axis here:</v>
          </cell>
        </row>
        <row r="6">
          <cell r="C6" t="str">
            <v xml:space="preserve">ACV Topline Organic Growth (%) </v>
          </cell>
        </row>
        <row r="10">
          <cell r="C10" t="str">
            <v>Input your data here:</v>
          </cell>
          <cell r="AW10" t="str">
            <v>.</v>
          </cell>
        </row>
        <row r="11">
          <cell r="C11" t="str">
            <v>FY08 Two-Year Avg.</v>
          </cell>
          <cell r="D11">
            <v>8.8655250032498384E-2</v>
          </cell>
        </row>
        <row r="12">
          <cell r="C12" t="str">
            <v>FY09 YTD Two-Year Avg.</v>
          </cell>
          <cell r="D12">
            <v>7.311737680613524E-2</v>
          </cell>
          <cell r="AW12" t="str">
            <v>.</v>
          </cell>
        </row>
        <row r="13">
          <cell r="C13" t="str">
            <v>MS Five-Year Forecast</v>
          </cell>
          <cell r="D13">
            <v>4.5702498882106424E-2</v>
          </cell>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2" refreshError="1">
        <row r="1">
          <cell r="N1" t="str">
            <v>SmartCharts</v>
          </cell>
          <cell r="AW1" t="str">
            <v>.</v>
          </cell>
        </row>
        <row r="2">
          <cell r="AW2" t="str">
            <v>.</v>
          </cell>
        </row>
        <row r="3">
          <cell r="AW3" t="str">
            <v>.</v>
          </cell>
        </row>
        <row r="4">
          <cell r="AW4" t="str">
            <v>.</v>
          </cell>
        </row>
        <row r="5">
          <cell r="C5" t="str">
            <v>Define value axis here:</v>
          </cell>
        </row>
        <row r="6">
          <cell r="C6" t="str">
            <v>MS Gross Margin Forecast (FY09-FY14e)</v>
          </cell>
        </row>
        <row r="10">
          <cell r="C10" t="str">
            <v>Input your data here:</v>
          </cell>
          <cell r="AW10" t="str">
            <v>.</v>
          </cell>
        </row>
        <row r="11">
          <cell r="C11" t="str">
            <v>FY09e</v>
          </cell>
          <cell r="D11">
            <v>0.51270031660134729</v>
          </cell>
        </row>
        <row r="12">
          <cell r="C12" t="str">
            <v>FY14e</v>
          </cell>
          <cell r="D12">
            <v>0.53210031660134738</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3" refreshError="1">
        <row r="1">
          <cell r="N1" t="str">
            <v>SmartCharts</v>
          </cell>
          <cell r="AW1" t="str">
            <v>.</v>
          </cell>
        </row>
        <row r="2">
          <cell r="AW2" t="str">
            <v>.</v>
          </cell>
        </row>
        <row r="3">
          <cell r="AW3" t="str">
            <v>.</v>
          </cell>
        </row>
        <row r="4">
          <cell r="AW4" t="str">
            <v>.</v>
          </cell>
        </row>
        <row r="5">
          <cell r="C5" t="str">
            <v>Define value axis here:</v>
          </cell>
        </row>
        <row r="6">
          <cell r="C6" t="str">
            <v>Organic Sales Growth Y-o-Y % Comparisons</v>
          </cell>
        </row>
        <row r="10">
          <cell r="C10" t="str">
            <v>Input your data here:</v>
          </cell>
          <cell r="AW10" t="str">
            <v>.</v>
          </cell>
        </row>
        <row r="11">
          <cell r="C11" t="str">
            <v>3Q09</v>
          </cell>
          <cell r="D11">
            <v>0.11276086568578593</v>
          </cell>
        </row>
        <row r="12">
          <cell r="C12" t="str">
            <v>4Q09</v>
          </cell>
          <cell r="D12">
            <v>8.4029631627084642E-2</v>
          </cell>
          <cell r="AW12" t="str">
            <v>.</v>
          </cell>
        </row>
        <row r="13">
          <cell r="C13" t="str">
            <v>1Q10</v>
          </cell>
          <cell r="D13">
            <v>9.5110039133183888E-2</v>
          </cell>
          <cell r="AW13" t="str">
            <v>.</v>
          </cell>
        </row>
        <row r="14">
          <cell r="C14" t="str">
            <v>2Q10</v>
          </cell>
          <cell r="D14">
            <v>6.2582578877919792E-2</v>
          </cell>
          <cell r="AW14" t="str">
            <v>.</v>
          </cell>
        </row>
        <row r="15">
          <cell r="C15" t="str">
            <v>3Q10</v>
          </cell>
          <cell r="D15">
            <v>1.9580360250251401E-2</v>
          </cell>
          <cell r="AW15" t="str">
            <v>.</v>
          </cell>
        </row>
        <row r="16">
          <cell r="C16" t="str">
            <v>4Q10</v>
          </cell>
          <cell r="D16">
            <v>2.693775438032895E-2</v>
          </cell>
          <cell r="AW16" t="str">
            <v>.</v>
          </cell>
        </row>
        <row r="17">
          <cell r="C17" t="str">
            <v>1Q11</v>
          </cell>
          <cell r="D17">
            <v>-2.8961494640541985E-4</v>
          </cell>
          <cell r="AW17" t="str">
            <v>.</v>
          </cell>
        </row>
        <row r="18">
          <cell r="C18" t="str">
            <v>2Q11</v>
          </cell>
          <cell r="D18">
            <v>1.154062939256293E-2</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4" refreshError="1"/>
      <sheetData sheetId="55">
        <row r="1">
          <cell r="A1" t="str">
            <v>Share Repurchases Analysis</v>
          </cell>
        </row>
      </sheetData>
      <sheetData sheetId="56" refreshError="1"/>
      <sheetData sheetId="57">
        <row r="1">
          <cell r="B1" t="str">
            <v>This sheet contains Factset binary data for use with this workbook's =FDS codes.  Modifying the worksheet's contents may damage the workbook's =FDS functionality.</v>
          </cell>
        </row>
      </sheetData>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1070"/>
    </sheetNames>
    <sheetDataSet>
      <sheetData sheetId="0" refreshError="1">
        <row r="1">
          <cell r="N1" t="str">
            <v>SmartCharts</v>
          </cell>
          <cell r="AY1" t="str">
            <v>.</v>
          </cell>
        </row>
        <row r="2">
          <cell r="AY2" t="str">
            <v>.</v>
          </cell>
        </row>
        <row r="3">
          <cell r="AY3" t="str">
            <v>.</v>
          </cell>
        </row>
        <row r="5">
          <cell r="C5" t="str">
            <v>Define value axis here:</v>
          </cell>
          <cell r="I5" t="str">
            <v>By default, this chart displays an Average line.</v>
          </cell>
        </row>
        <row r="6">
          <cell r="C6" t="str">
            <v>Value axis definition</v>
          </cell>
          <cell r="I6" t="str">
            <v>Use the cells below to display an alternative benchmark.</v>
          </cell>
        </row>
        <row r="8">
          <cell r="I8" t="str">
            <v xml:space="preserve">label </v>
          </cell>
          <cell r="L8" t="str">
            <v/>
          </cell>
        </row>
        <row r="10">
          <cell r="I10" t="str">
            <v xml:space="preserve">value </v>
          </cell>
        </row>
        <row r="11">
          <cell r="E11" t="str">
            <v xml:space="preserve">  </v>
          </cell>
        </row>
        <row r="13">
          <cell r="C13" t="str">
            <v>Input your data here:</v>
          </cell>
          <cell r="AB13" t="str">
            <v>invisible1</v>
          </cell>
        </row>
        <row r="14">
          <cell r="C14" t="str">
            <v>Item 1</v>
          </cell>
          <cell r="D14">
            <v>78</v>
          </cell>
          <cell r="AA14" t="str">
            <v xml:space="preserve">  </v>
          </cell>
          <cell r="AB14">
            <v>43.333333333333336</v>
          </cell>
        </row>
        <row r="15">
          <cell r="C15" t="str">
            <v>Item 2</v>
          </cell>
          <cell r="D15">
            <v>58</v>
          </cell>
        </row>
        <row r="16">
          <cell r="C16" t="str">
            <v>Item 3</v>
          </cell>
          <cell r="D16">
            <v>45</v>
          </cell>
          <cell r="AA16" t="str">
            <v>width</v>
          </cell>
          <cell r="AB16">
            <v>0.54600000000000004</v>
          </cell>
        </row>
        <row r="17">
          <cell r="C17" t="str">
            <v>Item 4</v>
          </cell>
          <cell r="D17">
            <v>30</v>
          </cell>
        </row>
        <row r="18">
          <cell r="C18" t="str">
            <v>Item 5</v>
          </cell>
          <cell r="D18">
            <v>26</v>
          </cell>
          <cell r="AA18" t="str">
            <v>scaling</v>
          </cell>
          <cell r="AB18">
            <v>7.0000000000000001E-3</v>
          </cell>
        </row>
        <row r="19">
          <cell r="C19" t="str">
            <v>Item 6</v>
          </cell>
          <cell r="D19">
            <v>23</v>
          </cell>
        </row>
        <row r="20">
          <cell r="AA20" t="str">
            <v>label</v>
          </cell>
          <cell r="AB20" t="str">
            <v xml:space="preserve">  average</v>
          </cell>
        </row>
        <row r="40">
          <cell r="F40" t="str">
            <v>Do not change the width of the exhibit or font sizes (they are optimized for export to Word).</v>
          </cell>
        </row>
        <row r="42">
          <cell r="F42" t="str">
            <v>Do not delete any rows or columns (some gray cells are used for calculations).</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DA"/>
      <sheetName val="SD&amp;A"/>
      <sheetName val="Resin"/>
      <sheetName val="EM-DM Growth"/>
      <sheetName val="Topline Sensitivity"/>
      <sheetName val="SLDS Cat Mix_Bar"/>
      <sheetName val="SLDSRegionSales_Bar"/>
      <sheetName val="SLDS Category Mix"/>
      <sheetName val="SLDS Region Sales Mix"/>
      <sheetName val="EM Organic Growth Sensitivity"/>
      <sheetName val="TUP_EBIT_Mix"/>
      <sheetName val="TUP_Revenue_Mix"/>
      <sheetName val="TUP_Rev_Mix"/>
      <sheetName val="SMID HPC 5 Year Org Growth"/>
      <sheetName val="EM vs S&amp;P"/>
      <sheetName val="EM Growth"/>
      <sheetName val="NAmerica-GermanyDrag"/>
      <sheetName val="EMToplineBuild"/>
      <sheetName val="NAmer_Germ_Drag"/>
      <sheetName val="NA Old Trends"/>
      <sheetName val="TUPNA_Old_Trends"/>
      <sheetName val="TUPNA_New_Trends"/>
      <sheetName val="GermOrgSales_Euro Margins"/>
      <sheetName val="European_Sales_Op_Margins"/>
      <sheetName val="L1071"/>
      <sheetName val="TUP Org Sales Growth"/>
      <sheetName val="2 Year StackedOrg Sales"/>
      <sheetName val="MarketvsMSOpIncome"/>
      <sheetName val="MarketvsMSOpIncome (2)"/>
      <sheetName val="LTM vs NTM Comps"/>
      <sheetName val="Traling 2 Year Org vs MS F-Cast"/>
      <sheetName val="AVP Org Growth"/>
      <sheetName val="HPC_Net_Debt_EBITDA"/>
      <sheetName val="2 Year Organic Sales %"/>
      <sheetName val="EPS vs. Street_and_Company"/>
      <sheetName val="Active-Org Sales Gap"/>
      <sheetName val="ActivevOrgRegres-1Qtr"/>
      <sheetName val="ActivevOrgRegres-2Qtr"/>
      <sheetName val="TotalOrgRegres-1Qtr "/>
      <sheetName val="TotalOrgRegres-2Qtr "/>
      <sheetName val="2000-2005EPS_OMChange"/>
      <sheetName val="EM as % of Mix"/>
      <sheetName val="Org Sales Growth"/>
      <sheetName val="Est Above Consensus"/>
      <sheetName val="OPMSvsConsensus"/>
      <sheetName val="RevMSvsConsensus"/>
      <sheetName val="Est Above Consensus (2)"/>
      <sheetName val="ROIC_ROIC-WACC"/>
      <sheetName val="R3020"/>
      <sheetName val="Adj PE "/>
      <sheetName val="Data"/>
      <sheetName val="EV-EBITDA"/>
    </sheetNames>
    <sheetDataSet>
      <sheetData sheetId="0" refreshError="1">
        <row r="12">
          <cell r="Z12" t="str">
            <v>Q108</v>
          </cell>
          <cell r="AA12">
            <v>-119.88023495781874</v>
          </cell>
        </row>
        <row r="13">
          <cell r="Z13" t="str">
            <v>Q208</v>
          </cell>
        </row>
        <row r="14">
          <cell r="Z14" t="str">
            <v>Q308</v>
          </cell>
        </row>
        <row r="15">
          <cell r="Z15" t="str">
            <v>Q408</v>
          </cell>
        </row>
        <row r="16">
          <cell r="Z16" t="str">
            <v>Q109</v>
          </cell>
        </row>
        <row r="17">
          <cell r="Z17" t="str">
            <v>Q209</v>
          </cell>
        </row>
        <row r="18">
          <cell r="Z18" t="str">
            <v>Q309E</v>
          </cell>
        </row>
        <row r="19">
          <cell r="Z19" t="str">
            <v>Q409E</v>
          </cell>
        </row>
        <row r="20">
          <cell r="Z20" t="str">
            <v>2010E</v>
          </cell>
        </row>
        <row r="21">
          <cell r="Z21" t="str">
            <v>2011E</v>
          </cell>
        </row>
        <row r="22">
          <cell r="Z22" t="b">
            <v>0</v>
          </cell>
        </row>
        <row r="23">
          <cell r="Z23" t="b">
            <v>0</v>
          </cell>
        </row>
        <row r="24">
          <cell r="Z24" t="b">
            <v>0</v>
          </cell>
        </row>
        <row r="25">
          <cell r="Z25" t="b">
            <v>0</v>
          </cell>
        </row>
        <row r="26">
          <cell r="Z26" t="b">
            <v>0</v>
          </cell>
        </row>
        <row r="27">
          <cell r="Z27" t="b">
            <v>0</v>
          </cell>
        </row>
        <row r="28">
          <cell r="Z28" t="b">
            <v>0</v>
          </cell>
        </row>
        <row r="29">
          <cell r="Z29" t="b">
            <v>0</v>
          </cell>
        </row>
        <row r="30">
          <cell r="Z30" t="b">
            <v>0</v>
          </cell>
        </row>
        <row r="31">
          <cell r="Z31" t="b">
            <v>0</v>
          </cell>
        </row>
        <row r="32">
          <cell r="Z32" t="b">
            <v>0</v>
          </cell>
        </row>
        <row r="33">
          <cell r="Z33" t="b">
            <v>0</v>
          </cell>
        </row>
        <row r="34">
          <cell r="Z34" t="b">
            <v>0</v>
          </cell>
        </row>
        <row r="35">
          <cell r="Z35" t="b">
            <v>0</v>
          </cell>
        </row>
        <row r="36">
          <cell r="Z36" t="b">
            <v>0</v>
          </cell>
        </row>
        <row r="37">
          <cell r="Z37" t="b">
            <v>0</v>
          </cell>
        </row>
        <row r="38">
          <cell r="Z38" t="b">
            <v>0</v>
          </cell>
        </row>
        <row r="39">
          <cell r="Z39" t="b">
            <v>0</v>
          </cell>
        </row>
        <row r="40">
          <cell r="Z40" t="b">
            <v>0</v>
          </cell>
        </row>
        <row r="41">
          <cell r="Z41" t="b">
            <v>0</v>
          </cell>
        </row>
        <row r="42">
          <cell r="Z42" t="b">
            <v>0</v>
          </cell>
        </row>
        <row r="43">
          <cell r="Z43" t="b">
            <v>0</v>
          </cell>
        </row>
        <row r="44">
          <cell r="Z44" t="b">
            <v>0</v>
          </cell>
        </row>
        <row r="45">
          <cell r="Z45" t="b">
            <v>0</v>
          </cell>
        </row>
        <row r="46">
          <cell r="Z46" t="b">
            <v>0</v>
          </cell>
        </row>
        <row r="47">
          <cell r="Z47" t="b">
            <v>0</v>
          </cell>
        </row>
        <row r="48">
          <cell r="Z48" t="b">
            <v>0</v>
          </cell>
        </row>
        <row r="49">
          <cell r="Z49" t="b">
            <v>0</v>
          </cell>
        </row>
        <row r="50">
          <cell r="Z50" t="b">
            <v>0</v>
          </cell>
        </row>
        <row r="51">
          <cell r="Z51" t="b">
            <v>0</v>
          </cell>
        </row>
        <row r="52">
          <cell r="Z52" t="b">
            <v>0</v>
          </cell>
        </row>
        <row r="53">
          <cell r="Z53" t="b">
            <v>0</v>
          </cell>
        </row>
        <row r="54">
          <cell r="Z54" t="b">
            <v>0</v>
          </cell>
        </row>
        <row r="55">
          <cell r="Z55" t="b">
            <v>0</v>
          </cell>
        </row>
        <row r="56">
          <cell r="Z56" t="b">
            <v>0</v>
          </cell>
        </row>
        <row r="57">
          <cell r="Z57" t="b">
            <v>0</v>
          </cell>
        </row>
        <row r="58">
          <cell r="Z58" t="b">
            <v>0</v>
          </cell>
        </row>
        <row r="59">
          <cell r="Z59" t="b">
            <v>0</v>
          </cell>
        </row>
        <row r="60">
          <cell r="Z60" t="b">
            <v>0</v>
          </cell>
        </row>
        <row r="61">
          <cell r="Z61" t="b">
            <v>0</v>
          </cell>
        </row>
        <row r="62">
          <cell r="Z62" t="b">
            <v>0</v>
          </cell>
        </row>
        <row r="63">
          <cell r="Z63" t="b">
            <v>0</v>
          </cell>
        </row>
        <row r="64">
          <cell r="Z64" t="b">
            <v>0</v>
          </cell>
        </row>
        <row r="65">
          <cell r="Z65" t="b">
            <v>0</v>
          </cell>
        </row>
        <row r="66">
          <cell r="Z66" t="b">
            <v>0</v>
          </cell>
        </row>
        <row r="67">
          <cell r="Z67" t="b">
            <v>0</v>
          </cell>
        </row>
        <row r="68">
          <cell r="Z68" t="b">
            <v>0</v>
          </cell>
        </row>
        <row r="69">
          <cell r="Z69" t="b">
            <v>0</v>
          </cell>
        </row>
        <row r="70">
          <cell r="Z70" t="b">
            <v>0</v>
          </cell>
        </row>
        <row r="71">
          <cell r="Z71" t="b">
            <v>0</v>
          </cell>
        </row>
        <row r="72">
          <cell r="Z72" t="b">
            <v>0</v>
          </cell>
        </row>
        <row r="73">
          <cell r="Z73" t="b">
            <v>0</v>
          </cell>
        </row>
        <row r="74">
          <cell r="Z74" t="b">
            <v>0</v>
          </cell>
        </row>
        <row r="75">
          <cell r="Z75" t="b">
            <v>0</v>
          </cell>
        </row>
        <row r="76">
          <cell r="Z76" t="b">
            <v>0</v>
          </cell>
        </row>
        <row r="77">
          <cell r="Z77" t="b">
            <v>0</v>
          </cell>
        </row>
        <row r="78">
          <cell r="Z78" t="b">
            <v>0</v>
          </cell>
        </row>
        <row r="79">
          <cell r="Z79" t="b">
            <v>0</v>
          </cell>
        </row>
        <row r="80">
          <cell r="Z80" t="b">
            <v>0</v>
          </cell>
        </row>
        <row r="81">
          <cell r="Z81" t="b">
            <v>0</v>
          </cell>
        </row>
        <row r="82">
          <cell r="Z82" t="b">
            <v>0</v>
          </cell>
        </row>
        <row r="83">
          <cell r="Z83" t="b">
            <v>0</v>
          </cell>
        </row>
        <row r="84">
          <cell r="Z84" t="b">
            <v>0</v>
          </cell>
        </row>
        <row r="85">
          <cell r="Z85" t="b">
            <v>0</v>
          </cell>
        </row>
        <row r="86">
          <cell r="Z86" t="b">
            <v>0</v>
          </cell>
        </row>
        <row r="87">
          <cell r="Z87" t="b">
            <v>0</v>
          </cell>
        </row>
        <row r="88">
          <cell r="Z88" t="b">
            <v>0</v>
          </cell>
        </row>
        <row r="89">
          <cell r="Z89" t="b">
            <v>0</v>
          </cell>
        </row>
        <row r="90">
          <cell r="Z90" t="b">
            <v>0</v>
          </cell>
        </row>
        <row r="91">
          <cell r="Z91" t="b">
            <v>0</v>
          </cell>
        </row>
        <row r="92">
          <cell r="Z92" t="b">
            <v>0</v>
          </cell>
        </row>
        <row r="93">
          <cell r="Z93" t="b">
            <v>0</v>
          </cell>
        </row>
        <row r="94">
          <cell r="Z94" t="b">
            <v>0</v>
          </cell>
        </row>
        <row r="95">
          <cell r="Z95" t="b">
            <v>0</v>
          </cell>
        </row>
        <row r="96">
          <cell r="Z96" t="b">
            <v>0</v>
          </cell>
        </row>
        <row r="97">
          <cell r="Z97" t="b">
            <v>0</v>
          </cell>
        </row>
        <row r="98">
          <cell r="Z98" t="b">
            <v>0</v>
          </cell>
        </row>
        <row r="99">
          <cell r="Z99" t="b">
            <v>0</v>
          </cell>
        </row>
        <row r="100">
          <cell r="Z100" t="b">
            <v>0</v>
          </cell>
        </row>
        <row r="101">
          <cell r="Z101" t="b">
            <v>0</v>
          </cell>
        </row>
        <row r="102">
          <cell r="Z102" t="b">
            <v>0</v>
          </cell>
        </row>
        <row r="103">
          <cell r="Z103" t="b">
            <v>0</v>
          </cell>
        </row>
        <row r="104">
          <cell r="Z104" t="b">
            <v>0</v>
          </cell>
        </row>
        <row r="105">
          <cell r="Z105" t="b">
            <v>0</v>
          </cell>
        </row>
        <row r="106">
          <cell r="Z106" t="b">
            <v>0</v>
          </cell>
        </row>
        <row r="107">
          <cell r="Z107" t="b">
            <v>0</v>
          </cell>
        </row>
        <row r="108">
          <cell r="Z108" t="b">
            <v>0</v>
          </cell>
        </row>
        <row r="109">
          <cell r="Z109" t="b">
            <v>0</v>
          </cell>
        </row>
        <row r="110">
          <cell r="Z110" t="b">
            <v>0</v>
          </cell>
        </row>
        <row r="111">
          <cell r="Z111" t="b">
            <v>0</v>
          </cell>
        </row>
        <row r="112">
          <cell r="Z112" t="b">
            <v>0</v>
          </cell>
        </row>
        <row r="113">
          <cell r="Z113" t="b">
            <v>0</v>
          </cell>
        </row>
        <row r="114">
          <cell r="Z114" t="b">
            <v>0</v>
          </cell>
        </row>
        <row r="115">
          <cell r="Z115" t="b">
            <v>0</v>
          </cell>
        </row>
        <row r="116">
          <cell r="Z116" t="b">
            <v>0</v>
          </cell>
        </row>
        <row r="117">
          <cell r="Z117" t="b">
            <v>0</v>
          </cell>
        </row>
        <row r="118">
          <cell r="Z118" t="b">
            <v>0</v>
          </cell>
        </row>
        <row r="119">
          <cell r="Z119" t="b">
            <v>0</v>
          </cell>
        </row>
        <row r="120">
          <cell r="Z120" t="b">
            <v>0</v>
          </cell>
        </row>
        <row r="121">
          <cell r="Z121" t="b">
            <v>0</v>
          </cell>
        </row>
        <row r="122">
          <cell r="Z122" t="b">
            <v>0</v>
          </cell>
        </row>
        <row r="123">
          <cell r="Z123" t="b">
            <v>0</v>
          </cell>
        </row>
        <row r="124">
          <cell r="Z124" t="b">
            <v>0</v>
          </cell>
        </row>
        <row r="125">
          <cell r="Z125" t="b">
            <v>0</v>
          </cell>
        </row>
        <row r="126">
          <cell r="Z126" t="b">
            <v>0</v>
          </cell>
        </row>
        <row r="127">
          <cell r="Z127" t="b">
            <v>0</v>
          </cell>
        </row>
        <row r="128">
          <cell r="Z128" t="b">
            <v>0</v>
          </cell>
        </row>
        <row r="129">
          <cell r="Z129" t="b">
            <v>0</v>
          </cell>
        </row>
        <row r="130">
          <cell r="Z130" t="b">
            <v>0</v>
          </cell>
        </row>
        <row r="131">
          <cell r="Z131" t="b">
            <v>0</v>
          </cell>
        </row>
        <row r="132">
          <cell r="Z132" t="b">
            <v>0</v>
          </cell>
        </row>
        <row r="133">
          <cell r="Z133" t="b">
            <v>0</v>
          </cell>
        </row>
        <row r="134">
          <cell r="Z134" t="b">
            <v>0</v>
          </cell>
        </row>
        <row r="135">
          <cell r="Z135" t="b">
            <v>0</v>
          </cell>
        </row>
        <row r="136">
          <cell r="Z136" t="b">
            <v>0</v>
          </cell>
        </row>
        <row r="137">
          <cell r="Z137" t="b">
            <v>0</v>
          </cell>
        </row>
        <row r="138">
          <cell r="Z138" t="b">
            <v>0</v>
          </cell>
        </row>
        <row r="139">
          <cell r="Z139" t="b">
            <v>0</v>
          </cell>
        </row>
        <row r="140">
          <cell r="Z140" t="b">
            <v>0</v>
          </cell>
        </row>
        <row r="141">
          <cell r="Z141" t="b">
            <v>0</v>
          </cell>
        </row>
        <row r="142">
          <cell r="Z142" t="b">
            <v>0</v>
          </cell>
        </row>
        <row r="143">
          <cell r="Z143" t="b">
            <v>0</v>
          </cell>
        </row>
        <row r="144">
          <cell r="Z144" t="b">
            <v>0</v>
          </cell>
        </row>
        <row r="145">
          <cell r="Z145" t="b">
            <v>0</v>
          </cell>
        </row>
        <row r="146">
          <cell r="Z146" t="b">
            <v>0</v>
          </cell>
        </row>
        <row r="147">
          <cell r="Z147" t="b">
            <v>0</v>
          </cell>
        </row>
        <row r="148">
          <cell r="Z148" t="b">
            <v>0</v>
          </cell>
        </row>
        <row r="149">
          <cell r="Z149" t="b">
            <v>0</v>
          </cell>
        </row>
        <row r="150">
          <cell r="Z150" t="b">
            <v>0</v>
          </cell>
        </row>
        <row r="151">
          <cell r="Z151" t="b">
            <v>0</v>
          </cell>
        </row>
        <row r="152">
          <cell r="Z152" t="b">
            <v>0</v>
          </cell>
        </row>
        <row r="153">
          <cell r="Z153" t="b">
            <v>0</v>
          </cell>
        </row>
        <row r="154">
          <cell r="Z154" t="b">
            <v>0</v>
          </cell>
        </row>
        <row r="155">
          <cell r="Z155" t="b">
            <v>0</v>
          </cell>
        </row>
        <row r="156">
          <cell r="Z156" t="b">
            <v>0</v>
          </cell>
        </row>
        <row r="157">
          <cell r="Z157" t="b">
            <v>0</v>
          </cell>
        </row>
        <row r="158">
          <cell r="Z158" t="b">
            <v>0</v>
          </cell>
        </row>
        <row r="159">
          <cell r="Z159" t="b">
            <v>0</v>
          </cell>
        </row>
        <row r="160">
          <cell r="Z160" t="b">
            <v>0</v>
          </cell>
        </row>
        <row r="161">
          <cell r="Z161" t="b">
            <v>0</v>
          </cell>
        </row>
        <row r="162">
          <cell r="Z162" t="b">
            <v>0</v>
          </cell>
        </row>
        <row r="163">
          <cell r="Z163" t="b">
            <v>0</v>
          </cell>
        </row>
        <row r="164">
          <cell r="Z164" t="b">
            <v>0</v>
          </cell>
        </row>
        <row r="165">
          <cell r="Z165" t="b">
            <v>0</v>
          </cell>
        </row>
        <row r="166">
          <cell r="Z166" t="b">
            <v>0</v>
          </cell>
        </row>
        <row r="167">
          <cell r="Z167" t="b">
            <v>0</v>
          </cell>
        </row>
        <row r="168">
          <cell r="Z168" t="b">
            <v>0</v>
          </cell>
        </row>
        <row r="169">
          <cell r="Z169" t="b">
            <v>0</v>
          </cell>
        </row>
        <row r="170">
          <cell r="Z170" t="b">
            <v>0</v>
          </cell>
        </row>
        <row r="171">
          <cell r="Z171" t="b">
            <v>0</v>
          </cell>
        </row>
        <row r="172">
          <cell r="Z172" t="b">
            <v>0</v>
          </cell>
        </row>
        <row r="173">
          <cell r="Z173" t="b">
            <v>0</v>
          </cell>
        </row>
        <row r="174">
          <cell r="Z174" t="b">
            <v>0</v>
          </cell>
        </row>
        <row r="175">
          <cell r="Z175" t="b">
            <v>0</v>
          </cell>
        </row>
        <row r="176">
          <cell r="Z176" t="b">
            <v>0</v>
          </cell>
        </row>
        <row r="177">
          <cell r="Z177" t="b">
            <v>0</v>
          </cell>
        </row>
        <row r="178">
          <cell r="Z178" t="b">
            <v>0</v>
          </cell>
        </row>
        <row r="179">
          <cell r="Z179" t="b">
            <v>0</v>
          </cell>
        </row>
        <row r="180">
          <cell r="Z180" t="b">
            <v>0</v>
          </cell>
        </row>
        <row r="181">
          <cell r="Z181" t="b">
            <v>0</v>
          </cell>
        </row>
        <row r="182">
          <cell r="Z182" t="b">
            <v>0</v>
          </cell>
        </row>
        <row r="183">
          <cell r="Z183" t="b">
            <v>0</v>
          </cell>
        </row>
        <row r="184">
          <cell r="Z184" t="b">
            <v>0</v>
          </cell>
        </row>
        <row r="185">
          <cell r="Z185" t="b">
            <v>0</v>
          </cell>
        </row>
        <row r="186">
          <cell r="Z186" t="b">
            <v>0</v>
          </cell>
        </row>
        <row r="187">
          <cell r="Z187" t="b">
            <v>0</v>
          </cell>
        </row>
        <row r="188">
          <cell r="Z188" t="b">
            <v>0</v>
          </cell>
        </row>
        <row r="189">
          <cell r="Z189" t="b">
            <v>0</v>
          </cell>
        </row>
        <row r="190">
          <cell r="Z190" t="b">
            <v>0</v>
          </cell>
        </row>
        <row r="191">
          <cell r="Z191" t="b">
            <v>0</v>
          </cell>
        </row>
        <row r="192">
          <cell r="Z192" t="b">
            <v>0</v>
          </cell>
        </row>
        <row r="193">
          <cell r="Z193" t="b">
            <v>0</v>
          </cell>
        </row>
        <row r="194">
          <cell r="Z194" t="b">
            <v>0</v>
          </cell>
        </row>
        <row r="195">
          <cell r="Z195" t="b">
            <v>0</v>
          </cell>
        </row>
        <row r="196">
          <cell r="Z196" t="b">
            <v>0</v>
          </cell>
        </row>
        <row r="197">
          <cell r="Z197" t="b">
            <v>0</v>
          </cell>
        </row>
        <row r="198">
          <cell r="Z198" t="b">
            <v>0</v>
          </cell>
        </row>
        <row r="199">
          <cell r="Z199" t="b">
            <v>0</v>
          </cell>
        </row>
        <row r="200">
          <cell r="Z200" t="b">
            <v>0</v>
          </cell>
        </row>
        <row r="201">
          <cell r="Z201" t="b">
            <v>0</v>
          </cell>
        </row>
        <row r="202">
          <cell r="Z202" t="b">
            <v>0</v>
          </cell>
        </row>
        <row r="203">
          <cell r="Z203" t="b">
            <v>0</v>
          </cell>
        </row>
        <row r="204">
          <cell r="Z204" t="b">
            <v>0</v>
          </cell>
        </row>
        <row r="205">
          <cell r="Z205" t="b">
            <v>0</v>
          </cell>
        </row>
        <row r="206">
          <cell r="Z206" t="b">
            <v>0</v>
          </cell>
        </row>
        <row r="207">
          <cell r="Z207" t="b">
            <v>0</v>
          </cell>
        </row>
        <row r="208">
          <cell r="Z208" t="b">
            <v>0</v>
          </cell>
        </row>
        <row r="209">
          <cell r="Z209" t="b">
            <v>0</v>
          </cell>
        </row>
        <row r="210">
          <cell r="Z210" t="b">
            <v>0</v>
          </cell>
        </row>
        <row r="211">
          <cell r="Z211" t="b">
            <v>0</v>
          </cell>
        </row>
        <row r="212">
          <cell r="Z212" t="b">
            <v>0</v>
          </cell>
        </row>
        <row r="213">
          <cell r="Z213" t="b">
            <v>0</v>
          </cell>
        </row>
        <row r="214">
          <cell r="Z214" t="b">
            <v>0</v>
          </cell>
        </row>
        <row r="215">
          <cell r="Z215" t="b">
            <v>0</v>
          </cell>
        </row>
        <row r="216">
          <cell r="Z216" t="b">
            <v>0</v>
          </cell>
        </row>
        <row r="217">
          <cell r="Z217" t="b">
            <v>0</v>
          </cell>
        </row>
        <row r="218">
          <cell r="Z218" t="b">
            <v>0</v>
          </cell>
        </row>
        <row r="219">
          <cell r="Z219" t="b">
            <v>0</v>
          </cell>
        </row>
        <row r="220">
          <cell r="Z220" t="b">
            <v>0</v>
          </cell>
        </row>
        <row r="221">
          <cell r="Z221" t="b">
            <v>0</v>
          </cell>
        </row>
        <row r="222">
          <cell r="Z222" t="b">
            <v>0</v>
          </cell>
        </row>
        <row r="223">
          <cell r="Z223" t="b">
            <v>0</v>
          </cell>
        </row>
        <row r="224">
          <cell r="Z224" t="b">
            <v>0</v>
          </cell>
        </row>
        <row r="225">
          <cell r="Z225" t="b">
            <v>0</v>
          </cell>
        </row>
        <row r="226">
          <cell r="Z226" t="b">
            <v>0</v>
          </cell>
        </row>
        <row r="227">
          <cell r="Z227" t="b">
            <v>0</v>
          </cell>
        </row>
        <row r="228">
          <cell r="Z228" t="b">
            <v>0</v>
          </cell>
        </row>
        <row r="229">
          <cell r="Z229" t="b">
            <v>0</v>
          </cell>
        </row>
        <row r="230">
          <cell r="Z230" t="b">
            <v>0</v>
          </cell>
        </row>
        <row r="231">
          <cell r="Z231" t="b">
            <v>0</v>
          </cell>
        </row>
        <row r="232">
          <cell r="Z232" t="b">
            <v>0</v>
          </cell>
        </row>
        <row r="233">
          <cell r="Z233" t="b">
            <v>0</v>
          </cell>
        </row>
        <row r="234">
          <cell r="Z234" t="b">
            <v>0</v>
          </cell>
        </row>
        <row r="235">
          <cell r="Z235" t="b">
            <v>0</v>
          </cell>
        </row>
        <row r="236">
          <cell r="Z236" t="b">
            <v>0</v>
          </cell>
        </row>
        <row r="237">
          <cell r="Z237" t="b">
            <v>0</v>
          </cell>
        </row>
        <row r="238">
          <cell r="Z238" t="b">
            <v>0</v>
          </cell>
        </row>
        <row r="239">
          <cell r="Z239" t="b">
            <v>0</v>
          </cell>
        </row>
        <row r="240">
          <cell r="Z240" t="b">
            <v>0</v>
          </cell>
        </row>
        <row r="241">
          <cell r="Z241" t="b">
            <v>0</v>
          </cell>
        </row>
        <row r="242">
          <cell r="Z242" t="b">
            <v>0</v>
          </cell>
        </row>
        <row r="243">
          <cell r="Z243" t="b">
            <v>0</v>
          </cell>
        </row>
        <row r="244">
          <cell r="Z244" t="b">
            <v>0</v>
          </cell>
        </row>
        <row r="245">
          <cell r="Z245" t="b">
            <v>0</v>
          </cell>
        </row>
        <row r="246">
          <cell r="Z246" t="b">
            <v>0</v>
          </cell>
        </row>
        <row r="247">
          <cell r="Z247" t="b">
            <v>0</v>
          </cell>
        </row>
        <row r="248">
          <cell r="Z248" t="b">
            <v>0</v>
          </cell>
        </row>
        <row r="249">
          <cell r="Z249" t="b">
            <v>0</v>
          </cell>
        </row>
        <row r="250">
          <cell r="Z250" t="b">
            <v>0</v>
          </cell>
        </row>
        <row r="251">
          <cell r="Z251" t="b">
            <v>0</v>
          </cell>
        </row>
        <row r="252">
          <cell r="Z252" t="b">
            <v>0</v>
          </cell>
        </row>
        <row r="253">
          <cell r="Z253" t="b">
            <v>0</v>
          </cell>
        </row>
        <row r="254">
          <cell r="Z254" t="b">
            <v>0</v>
          </cell>
        </row>
        <row r="255">
          <cell r="Z255" t="b">
            <v>0</v>
          </cell>
        </row>
        <row r="256">
          <cell r="Z256" t="b">
            <v>0</v>
          </cell>
        </row>
        <row r="257">
          <cell r="Z257" t="b">
            <v>0</v>
          </cell>
        </row>
        <row r="258">
          <cell r="Z258" t="b">
            <v>0</v>
          </cell>
        </row>
        <row r="259">
          <cell r="Z259" t="b">
            <v>0</v>
          </cell>
        </row>
        <row r="260">
          <cell r="Z260" t="b">
            <v>0</v>
          </cell>
        </row>
        <row r="261">
          <cell r="Z261" t="b">
            <v>0</v>
          </cell>
        </row>
        <row r="262">
          <cell r="Z262" t="b">
            <v>0</v>
          </cell>
        </row>
        <row r="263">
          <cell r="Z263" t="b">
            <v>0</v>
          </cell>
        </row>
        <row r="264">
          <cell r="Z264" t="b">
            <v>0</v>
          </cell>
        </row>
        <row r="265">
          <cell r="Z265" t="b">
            <v>0</v>
          </cell>
        </row>
        <row r="266">
          <cell r="Z266" t="b">
            <v>0</v>
          </cell>
        </row>
        <row r="267">
          <cell r="Z267" t="b">
            <v>0</v>
          </cell>
        </row>
        <row r="268">
          <cell r="Z268" t="b">
            <v>0</v>
          </cell>
        </row>
        <row r="269">
          <cell r="Z269" t="b">
            <v>0</v>
          </cell>
        </row>
        <row r="270">
          <cell r="Z270" t="b">
            <v>0</v>
          </cell>
        </row>
        <row r="271">
          <cell r="Z271" t="b">
            <v>0</v>
          </cell>
        </row>
        <row r="272">
          <cell r="Z272" t="b">
            <v>0</v>
          </cell>
        </row>
        <row r="273">
          <cell r="Z273" t="b">
            <v>0</v>
          </cell>
        </row>
        <row r="274">
          <cell r="Z274" t="b">
            <v>0</v>
          </cell>
        </row>
        <row r="275">
          <cell r="Z275" t="b">
            <v>0</v>
          </cell>
        </row>
        <row r="276">
          <cell r="Z276" t="b">
            <v>0</v>
          </cell>
        </row>
        <row r="277">
          <cell r="Z277" t="b">
            <v>0</v>
          </cell>
        </row>
        <row r="278">
          <cell r="Z278" t="b">
            <v>0</v>
          </cell>
        </row>
        <row r="279">
          <cell r="Z279" t="b">
            <v>0</v>
          </cell>
        </row>
        <row r="280">
          <cell r="Z280" t="b">
            <v>0</v>
          </cell>
        </row>
        <row r="281">
          <cell r="Z281" t="b">
            <v>0</v>
          </cell>
        </row>
        <row r="282">
          <cell r="Z282" t="b">
            <v>0</v>
          </cell>
        </row>
        <row r="283">
          <cell r="Z283" t="b">
            <v>0</v>
          </cell>
        </row>
        <row r="284">
          <cell r="Z284" t="b">
            <v>0</v>
          </cell>
        </row>
        <row r="285">
          <cell r="Z285" t="b">
            <v>0</v>
          </cell>
        </row>
        <row r="286">
          <cell r="Z286" t="b">
            <v>0</v>
          </cell>
        </row>
        <row r="287">
          <cell r="Z287" t="b">
            <v>0</v>
          </cell>
        </row>
        <row r="288">
          <cell r="Z288" t="b">
            <v>0</v>
          </cell>
        </row>
        <row r="289">
          <cell r="Z289" t="b">
            <v>0</v>
          </cell>
        </row>
        <row r="290">
          <cell r="Z290" t="b">
            <v>0</v>
          </cell>
        </row>
        <row r="291">
          <cell r="Z291" t="b">
            <v>0</v>
          </cell>
        </row>
        <row r="292">
          <cell r="Z292" t="b">
            <v>0</v>
          </cell>
        </row>
        <row r="293">
          <cell r="Z293" t="b">
            <v>0</v>
          </cell>
        </row>
        <row r="294">
          <cell r="Z294" t="b">
            <v>0</v>
          </cell>
        </row>
        <row r="295">
          <cell r="Z295" t="b">
            <v>0</v>
          </cell>
        </row>
        <row r="296">
          <cell r="Z296" t="b">
            <v>0</v>
          </cell>
        </row>
        <row r="297">
          <cell r="Z297" t="b">
            <v>0</v>
          </cell>
        </row>
        <row r="298">
          <cell r="Z298" t="b">
            <v>0</v>
          </cell>
        </row>
        <row r="299">
          <cell r="Z299" t="b">
            <v>0</v>
          </cell>
        </row>
        <row r="300">
          <cell r="Z300" t="b">
            <v>0</v>
          </cell>
        </row>
        <row r="301">
          <cell r="Z301" t="b">
            <v>0</v>
          </cell>
        </row>
        <row r="302">
          <cell r="Z302" t="b">
            <v>0</v>
          </cell>
        </row>
        <row r="303">
          <cell r="Z303" t="b">
            <v>0</v>
          </cell>
        </row>
        <row r="304">
          <cell r="Z304" t="b">
            <v>0</v>
          </cell>
        </row>
        <row r="305">
          <cell r="Z305" t="b">
            <v>0</v>
          </cell>
        </row>
        <row r="306">
          <cell r="Z306" t="b">
            <v>0</v>
          </cell>
        </row>
        <row r="307">
          <cell r="Z307" t="b">
            <v>0</v>
          </cell>
        </row>
        <row r="308">
          <cell r="Z308" t="b">
            <v>0</v>
          </cell>
        </row>
        <row r="309">
          <cell r="Z309" t="b">
            <v>0</v>
          </cell>
        </row>
        <row r="310">
          <cell r="Z310" t="b">
            <v>0</v>
          </cell>
        </row>
        <row r="311">
          <cell r="Z311" t="b">
            <v>0</v>
          </cell>
        </row>
        <row r="312">
          <cell r="Z312" t="b">
            <v>0</v>
          </cell>
        </row>
        <row r="313">
          <cell r="Z313" t="b">
            <v>0</v>
          </cell>
        </row>
        <row r="314">
          <cell r="Z314" t="b">
            <v>0</v>
          </cell>
        </row>
        <row r="315">
          <cell r="Z315" t="b">
            <v>0</v>
          </cell>
        </row>
        <row r="316">
          <cell r="Z316" t="b">
            <v>0</v>
          </cell>
        </row>
        <row r="317">
          <cell r="Z317" t="b">
            <v>0</v>
          </cell>
        </row>
        <row r="318">
          <cell r="Z318" t="b">
            <v>0</v>
          </cell>
        </row>
        <row r="319">
          <cell r="Z319" t="b">
            <v>0</v>
          </cell>
        </row>
        <row r="320">
          <cell r="Z320" t="b">
            <v>0</v>
          </cell>
        </row>
        <row r="321">
          <cell r="Z321" t="b">
            <v>0</v>
          </cell>
        </row>
        <row r="322">
          <cell r="Z322" t="b">
            <v>0</v>
          </cell>
        </row>
        <row r="323">
          <cell r="Z323" t="b">
            <v>0</v>
          </cell>
        </row>
        <row r="324">
          <cell r="Z324" t="b">
            <v>0</v>
          </cell>
        </row>
        <row r="325">
          <cell r="Z325" t="b">
            <v>0</v>
          </cell>
        </row>
        <row r="326">
          <cell r="Z326" t="b">
            <v>0</v>
          </cell>
        </row>
        <row r="327">
          <cell r="Z327" t="b">
            <v>0</v>
          </cell>
        </row>
        <row r="328">
          <cell r="Z328" t="b">
            <v>0</v>
          </cell>
        </row>
        <row r="329">
          <cell r="Z329" t="b">
            <v>0</v>
          </cell>
        </row>
        <row r="330">
          <cell r="Z330" t="b">
            <v>0</v>
          </cell>
        </row>
        <row r="331">
          <cell r="Z331" t="b">
            <v>0</v>
          </cell>
        </row>
        <row r="332">
          <cell r="Z332" t="b">
            <v>0</v>
          </cell>
        </row>
        <row r="333">
          <cell r="Z333" t="b">
            <v>0</v>
          </cell>
        </row>
        <row r="334">
          <cell r="Z334" t="b">
            <v>0</v>
          </cell>
        </row>
        <row r="335">
          <cell r="Z335" t="b">
            <v>0</v>
          </cell>
        </row>
        <row r="336">
          <cell r="Z336" t="b">
            <v>0</v>
          </cell>
        </row>
        <row r="337">
          <cell r="Z337" t="b">
            <v>0</v>
          </cell>
        </row>
        <row r="338">
          <cell r="Z338" t="b">
            <v>0</v>
          </cell>
        </row>
        <row r="339">
          <cell r="Z339" t="b">
            <v>0</v>
          </cell>
        </row>
        <row r="340">
          <cell r="Z340" t="b">
            <v>0</v>
          </cell>
        </row>
        <row r="341">
          <cell r="Z341" t="b">
            <v>0</v>
          </cell>
        </row>
        <row r="342">
          <cell r="Z342" t="b">
            <v>0</v>
          </cell>
        </row>
        <row r="343">
          <cell r="Z343" t="b">
            <v>0</v>
          </cell>
        </row>
        <row r="344">
          <cell r="Z344" t="b">
            <v>0</v>
          </cell>
        </row>
        <row r="345">
          <cell r="Z345" t="b">
            <v>0</v>
          </cell>
        </row>
        <row r="346">
          <cell r="Z346" t="b">
            <v>0</v>
          </cell>
        </row>
        <row r="347">
          <cell r="Z347" t="b">
            <v>0</v>
          </cell>
        </row>
        <row r="348">
          <cell r="Z348" t="b">
            <v>0</v>
          </cell>
        </row>
        <row r="349">
          <cell r="Z349" t="b">
            <v>0</v>
          </cell>
        </row>
        <row r="350">
          <cell r="Z350" t="b">
            <v>0</v>
          </cell>
        </row>
        <row r="351">
          <cell r="Z351" t="b">
            <v>0</v>
          </cell>
        </row>
        <row r="352">
          <cell r="Z352" t="b">
            <v>0</v>
          </cell>
        </row>
        <row r="353">
          <cell r="Z353" t="b">
            <v>0</v>
          </cell>
        </row>
        <row r="354">
          <cell r="Z354" t="b">
            <v>0</v>
          </cell>
        </row>
        <row r="355">
          <cell r="Z355" t="b">
            <v>0</v>
          </cell>
        </row>
        <row r="356">
          <cell r="Z356" t="b">
            <v>0</v>
          </cell>
        </row>
        <row r="357">
          <cell r="Z357" t="b">
            <v>0</v>
          </cell>
        </row>
        <row r="358">
          <cell r="Z358" t="b">
            <v>0</v>
          </cell>
        </row>
        <row r="359">
          <cell r="Z359" t="b">
            <v>0</v>
          </cell>
        </row>
        <row r="360">
          <cell r="Z360" t="b">
            <v>0</v>
          </cell>
        </row>
        <row r="361">
          <cell r="Z361" t="b">
            <v>0</v>
          </cell>
        </row>
        <row r="362">
          <cell r="Z362" t="b">
            <v>0</v>
          </cell>
        </row>
        <row r="363">
          <cell r="Z363" t="b">
            <v>0</v>
          </cell>
        </row>
        <row r="364">
          <cell r="Z364" t="b">
            <v>0</v>
          </cell>
        </row>
        <row r="365">
          <cell r="Z365" t="b">
            <v>0</v>
          </cell>
        </row>
        <row r="366">
          <cell r="Z366" t="b">
            <v>0</v>
          </cell>
        </row>
        <row r="367">
          <cell r="Z367" t="b">
            <v>0</v>
          </cell>
        </row>
        <row r="368">
          <cell r="Z368" t="b">
            <v>0</v>
          </cell>
        </row>
        <row r="369">
          <cell r="Z369" t="b">
            <v>0</v>
          </cell>
        </row>
        <row r="370">
          <cell r="Z370" t="b">
            <v>0</v>
          </cell>
        </row>
        <row r="371">
          <cell r="Z371" t="b">
            <v>0</v>
          </cell>
        </row>
        <row r="372">
          <cell r="Z372" t="b">
            <v>0</v>
          </cell>
        </row>
        <row r="373">
          <cell r="Z373" t="b">
            <v>0</v>
          </cell>
        </row>
        <row r="374">
          <cell r="Z374" t="b">
            <v>0</v>
          </cell>
        </row>
        <row r="375">
          <cell r="Z375" t="b">
            <v>0</v>
          </cell>
        </row>
        <row r="376">
          <cell r="Z376" t="b">
            <v>0</v>
          </cell>
        </row>
        <row r="377">
          <cell r="Z377" t="b">
            <v>0</v>
          </cell>
        </row>
        <row r="378">
          <cell r="Z378" t="b">
            <v>0</v>
          </cell>
        </row>
        <row r="379">
          <cell r="Z379" t="b">
            <v>0</v>
          </cell>
        </row>
        <row r="380">
          <cell r="Z380" t="b">
            <v>0</v>
          </cell>
        </row>
        <row r="381">
          <cell r="Z381" t="b">
            <v>0</v>
          </cell>
        </row>
        <row r="382">
          <cell r="Z382" t="b">
            <v>0</v>
          </cell>
        </row>
        <row r="383">
          <cell r="Z383" t="b">
            <v>0</v>
          </cell>
        </row>
        <row r="384">
          <cell r="Z384" t="b">
            <v>0</v>
          </cell>
        </row>
        <row r="385">
          <cell r="Z385" t="b">
            <v>0</v>
          </cell>
        </row>
        <row r="386">
          <cell r="Z386" t="b">
            <v>0</v>
          </cell>
        </row>
        <row r="387">
          <cell r="Z387" t="b">
            <v>0</v>
          </cell>
        </row>
        <row r="388">
          <cell r="Z388" t="b">
            <v>0</v>
          </cell>
        </row>
        <row r="389">
          <cell r="Z389" t="b">
            <v>0</v>
          </cell>
        </row>
        <row r="390">
          <cell r="Z390" t="b">
            <v>0</v>
          </cell>
        </row>
        <row r="391">
          <cell r="Z391" t="b">
            <v>0</v>
          </cell>
        </row>
        <row r="392">
          <cell r="Z392" t="b">
            <v>0</v>
          </cell>
        </row>
        <row r="393">
          <cell r="Z393" t="b">
            <v>0</v>
          </cell>
        </row>
        <row r="394">
          <cell r="Z394" t="b">
            <v>0</v>
          </cell>
        </row>
        <row r="395">
          <cell r="Z395" t="b">
            <v>0</v>
          </cell>
        </row>
        <row r="396">
          <cell r="Z396" t="b">
            <v>0</v>
          </cell>
        </row>
        <row r="397">
          <cell r="Z397" t="b">
            <v>0</v>
          </cell>
        </row>
        <row r="398">
          <cell r="Z398" t="b">
            <v>0</v>
          </cell>
        </row>
        <row r="399">
          <cell r="Z399" t="b">
            <v>0</v>
          </cell>
        </row>
        <row r="400">
          <cell r="Z400" t="b">
            <v>0</v>
          </cell>
        </row>
        <row r="401">
          <cell r="Z401" t="b">
            <v>0</v>
          </cell>
        </row>
        <row r="402">
          <cell r="Z402" t="b">
            <v>0</v>
          </cell>
        </row>
        <row r="403">
          <cell r="Z403" t="b">
            <v>0</v>
          </cell>
        </row>
        <row r="404">
          <cell r="Z404" t="b">
            <v>0</v>
          </cell>
        </row>
        <row r="405">
          <cell r="Z405" t="b">
            <v>0</v>
          </cell>
        </row>
        <row r="406">
          <cell r="Z406" t="b">
            <v>0</v>
          </cell>
        </row>
        <row r="407">
          <cell r="Z407" t="b">
            <v>0</v>
          </cell>
        </row>
        <row r="408">
          <cell r="Z408" t="b">
            <v>0</v>
          </cell>
        </row>
        <row r="409">
          <cell r="Z409" t="b">
            <v>0</v>
          </cell>
        </row>
        <row r="410">
          <cell r="Z410" t="b">
            <v>0</v>
          </cell>
        </row>
        <row r="411">
          <cell r="Z411" t="b">
            <v>0</v>
          </cell>
        </row>
        <row r="412">
          <cell r="Z412" t="b">
            <v>0</v>
          </cell>
        </row>
        <row r="413">
          <cell r="Z413" t="b">
            <v>0</v>
          </cell>
        </row>
        <row r="414">
          <cell r="Z414" t="b">
            <v>0</v>
          </cell>
        </row>
        <row r="415">
          <cell r="Z415" t="b">
            <v>0</v>
          </cell>
        </row>
        <row r="416">
          <cell r="Z416" t="b">
            <v>0</v>
          </cell>
        </row>
        <row r="417">
          <cell r="Z417" t="b">
            <v>0</v>
          </cell>
        </row>
        <row r="418">
          <cell r="Z418" t="b">
            <v>0</v>
          </cell>
        </row>
        <row r="419">
          <cell r="Z419" t="b">
            <v>0</v>
          </cell>
        </row>
        <row r="420">
          <cell r="Z420" t="b">
            <v>0</v>
          </cell>
        </row>
        <row r="421">
          <cell r="Z421" t="b">
            <v>0</v>
          </cell>
        </row>
        <row r="422">
          <cell r="Z422" t="b">
            <v>0</v>
          </cell>
        </row>
        <row r="423">
          <cell r="Z423" t="b">
            <v>0</v>
          </cell>
        </row>
        <row r="424">
          <cell r="Z424" t="b">
            <v>0</v>
          </cell>
        </row>
        <row r="425">
          <cell r="Z425" t="b">
            <v>0</v>
          </cell>
        </row>
        <row r="426">
          <cell r="Z426" t="b">
            <v>0</v>
          </cell>
        </row>
        <row r="427">
          <cell r="Z427" t="b">
            <v>0</v>
          </cell>
        </row>
        <row r="428">
          <cell r="Z428" t="b">
            <v>0</v>
          </cell>
        </row>
        <row r="429">
          <cell r="Z429" t="b">
            <v>0</v>
          </cell>
        </row>
        <row r="430">
          <cell r="Z430" t="b">
            <v>0</v>
          </cell>
        </row>
        <row r="431">
          <cell r="Z431" t="b">
            <v>0</v>
          </cell>
        </row>
        <row r="432">
          <cell r="Z432" t="b">
            <v>0</v>
          </cell>
        </row>
        <row r="433">
          <cell r="Z433" t="b">
            <v>0</v>
          </cell>
        </row>
        <row r="434">
          <cell r="Z434" t="b">
            <v>0</v>
          </cell>
        </row>
        <row r="435">
          <cell r="Z435" t="b">
            <v>0</v>
          </cell>
        </row>
        <row r="436">
          <cell r="Z436" t="b">
            <v>0</v>
          </cell>
        </row>
        <row r="437">
          <cell r="Z437" t="b">
            <v>0</v>
          </cell>
        </row>
        <row r="438">
          <cell r="Z438" t="b">
            <v>0</v>
          </cell>
        </row>
        <row r="439">
          <cell r="Z439" t="b">
            <v>0</v>
          </cell>
        </row>
        <row r="440">
          <cell r="Z440" t="b">
            <v>0</v>
          </cell>
        </row>
        <row r="441">
          <cell r="Z441" t="b">
            <v>0</v>
          </cell>
        </row>
        <row r="442">
          <cell r="Z442" t="b">
            <v>0</v>
          </cell>
        </row>
        <row r="443">
          <cell r="Z443" t="b">
            <v>0</v>
          </cell>
        </row>
        <row r="444">
          <cell r="Z444" t="b">
            <v>0</v>
          </cell>
        </row>
        <row r="445">
          <cell r="Z445" t="b">
            <v>0</v>
          </cell>
        </row>
        <row r="446">
          <cell r="Z446" t="b">
            <v>0</v>
          </cell>
        </row>
        <row r="447">
          <cell r="Z447" t="b">
            <v>0</v>
          </cell>
        </row>
        <row r="448">
          <cell r="Z448" t="b">
            <v>0</v>
          </cell>
        </row>
        <row r="449">
          <cell r="Z449" t="b">
            <v>0</v>
          </cell>
        </row>
        <row r="450">
          <cell r="Z450" t="b">
            <v>0</v>
          </cell>
        </row>
        <row r="451">
          <cell r="Z451" t="b">
            <v>0</v>
          </cell>
        </row>
        <row r="452">
          <cell r="Z452" t="b">
            <v>0</v>
          </cell>
        </row>
        <row r="453">
          <cell r="Z453" t="b">
            <v>0</v>
          </cell>
        </row>
        <row r="454">
          <cell r="Z454" t="b">
            <v>0</v>
          </cell>
        </row>
        <row r="455">
          <cell r="Z455" t="b">
            <v>0</v>
          </cell>
        </row>
        <row r="456">
          <cell r="Z456" t="b">
            <v>0</v>
          </cell>
        </row>
        <row r="457">
          <cell r="Z457" t="b">
            <v>0</v>
          </cell>
        </row>
        <row r="458">
          <cell r="Z458" t="b">
            <v>0</v>
          </cell>
        </row>
        <row r="459">
          <cell r="Z459" t="b">
            <v>0</v>
          </cell>
        </row>
        <row r="460">
          <cell r="Z460" t="b">
            <v>0</v>
          </cell>
        </row>
        <row r="461">
          <cell r="Z461" t="b">
            <v>0</v>
          </cell>
        </row>
        <row r="462">
          <cell r="Z462" t="b">
            <v>0</v>
          </cell>
        </row>
        <row r="463">
          <cell r="Z463" t="b">
            <v>0</v>
          </cell>
        </row>
        <row r="464">
          <cell r="Z464" t="b">
            <v>0</v>
          </cell>
        </row>
        <row r="465">
          <cell r="Z465" t="b">
            <v>0</v>
          </cell>
        </row>
        <row r="466">
          <cell r="Z466" t="b">
            <v>0</v>
          </cell>
        </row>
        <row r="467">
          <cell r="Z467" t="b">
            <v>0</v>
          </cell>
        </row>
        <row r="468">
          <cell r="Z468" t="b">
            <v>0</v>
          </cell>
        </row>
        <row r="469">
          <cell r="Z469" t="b">
            <v>0</v>
          </cell>
        </row>
        <row r="470">
          <cell r="Z470" t="b">
            <v>0</v>
          </cell>
        </row>
        <row r="471">
          <cell r="Z471" t="b">
            <v>0</v>
          </cell>
        </row>
        <row r="472">
          <cell r="Z472" t="b">
            <v>0</v>
          </cell>
        </row>
        <row r="473">
          <cell r="Z473" t="b">
            <v>0</v>
          </cell>
        </row>
        <row r="474">
          <cell r="Z474" t="b">
            <v>0</v>
          </cell>
        </row>
        <row r="475">
          <cell r="Z475" t="b">
            <v>0</v>
          </cell>
        </row>
        <row r="476">
          <cell r="Z476" t="b">
            <v>0</v>
          </cell>
        </row>
        <row r="477">
          <cell r="Z477" t="b">
            <v>0</v>
          </cell>
        </row>
        <row r="478">
          <cell r="Z478" t="b">
            <v>0</v>
          </cell>
        </row>
        <row r="479">
          <cell r="Z479" t="b">
            <v>0</v>
          </cell>
        </row>
        <row r="480">
          <cell r="Z480" t="b">
            <v>0</v>
          </cell>
        </row>
        <row r="481">
          <cell r="Z481" t="b">
            <v>0</v>
          </cell>
        </row>
        <row r="482">
          <cell r="Z482" t="b">
            <v>0</v>
          </cell>
        </row>
        <row r="483">
          <cell r="Z483" t="b">
            <v>0</v>
          </cell>
        </row>
        <row r="484">
          <cell r="Z484" t="b">
            <v>0</v>
          </cell>
        </row>
        <row r="485">
          <cell r="Z485" t="b">
            <v>0</v>
          </cell>
        </row>
        <row r="486">
          <cell r="Z486" t="b">
            <v>0</v>
          </cell>
        </row>
        <row r="487">
          <cell r="Z487" t="b">
            <v>0</v>
          </cell>
        </row>
        <row r="488">
          <cell r="Z488" t="b">
            <v>0</v>
          </cell>
        </row>
        <row r="489">
          <cell r="Z489" t="b">
            <v>0</v>
          </cell>
        </row>
        <row r="490">
          <cell r="Z490" t="b">
            <v>0</v>
          </cell>
        </row>
        <row r="491">
          <cell r="Z491" t="b">
            <v>0</v>
          </cell>
        </row>
        <row r="492">
          <cell r="Z492" t="b">
            <v>0</v>
          </cell>
        </row>
        <row r="493">
          <cell r="Z493" t="b">
            <v>0</v>
          </cell>
        </row>
        <row r="494">
          <cell r="Z494" t="b">
            <v>0</v>
          </cell>
        </row>
        <row r="495">
          <cell r="Z495" t="b">
            <v>0</v>
          </cell>
        </row>
        <row r="496">
          <cell r="Z496" t="b">
            <v>0</v>
          </cell>
        </row>
        <row r="497">
          <cell r="Z497" t="b">
            <v>0</v>
          </cell>
        </row>
        <row r="498">
          <cell r="Z498" t="b">
            <v>0</v>
          </cell>
        </row>
        <row r="499">
          <cell r="Z499" t="b">
            <v>0</v>
          </cell>
        </row>
        <row r="500">
          <cell r="Z500" t="b">
            <v>0</v>
          </cell>
        </row>
        <row r="501">
          <cell r="Z501" t="b">
            <v>0</v>
          </cell>
        </row>
        <row r="502">
          <cell r="Z502" t="b">
            <v>0</v>
          </cell>
        </row>
        <row r="503">
          <cell r="Z503" t="b">
            <v>0</v>
          </cell>
        </row>
        <row r="504">
          <cell r="Z504" t="b">
            <v>0</v>
          </cell>
        </row>
        <row r="505">
          <cell r="Z505" t="b">
            <v>0</v>
          </cell>
        </row>
        <row r="506">
          <cell r="Z506" t="b">
            <v>0</v>
          </cell>
        </row>
        <row r="507">
          <cell r="Z507" t="b">
            <v>0</v>
          </cell>
        </row>
        <row r="508">
          <cell r="Z508" t="b">
            <v>0</v>
          </cell>
        </row>
        <row r="509">
          <cell r="Z509" t="b">
            <v>0</v>
          </cell>
        </row>
        <row r="510">
          <cell r="Z510" t="b">
            <v>0</v>
          </cell>
        </row>
        <row r="511">
          <cell r="Z511" t="b">
            <v>0</v>
          </cell>
        </row>
        <row r="512">
          <cell r="Z512" t="b">
            <v>0</v>
          </cell>
        </row>
        <row r="513">
          <cell r="Z513" t="b">
            <v>0</v>
          </cell>
        </row>
        <row r="514">
          <cell r="Z514" t="b">
            <v>0</v>
          </cell>
        </row>
        <row r="515">
          <cell r="Z515" t="b">
            <v>0</v>
          </cell>
        </row>
        <row r="516">
          <cell r="Z516" t="b">
            <v>0</v>
          </cell>
        </row>
        <row r="517">
          <cell r="Z517" t="b">
            <v>0</v>
          </cell>
        </row>
        <row r="518">
          <cell r="Z518" t="b">
            <v>0</v>
          </cell>
        </row>
        <row r="519">
          <cell r="Z519" t="b">
            <v>0</v>
          </cell>
        </row>
        <row r="520">
          <cell r="Z520" t="b">
            <v>0</v>
          </cell>
        </row>
        <row r="521">
          <cell r="Z521" t="b">
            <v>0</v>
          </cell>
        </row>
        <row r="522">
          <cell r="Z522" t="b">
            <v>0</v>
          </cell>
        </row>
        <row r="523">
          <cell r="Z523" t="b">
            <v>0</v>
          </cell>
        </row>
        <row r="524">
          <cell r="Z524" t="b">
            <v>0</v>
          </cell>
        </row>
        <row r="525">
          <cell r="Z525" t="b">
            <v>0</v>
          </cell>
        </row>
        <row r="526">
          <cell r="Z526" t="b">
            <v>0</v>
          </cell>
        </row>
        <row r="527">
          <cell r="Z527" t="b">
            <v>0</v>
          </cell>
        </row>
        <row r="528">
          <cell r="Z528" t="b">
            <v>0</v>
          </cell>
        </row>
        <row r="529">
          <cell r="Z529" t="b">
            <v>0</v>
          </cell>
        </row>
        <row r="530">
          <cell r="Z530" t="b">
            <v>0</v>
          </cell>
        </row>
        <row r="531">
          <cell r="Z531" t="b">
            <v>0</v>
          </cell>
        </row>
        <row r="532">
          <cell r="Z532" t="b">
            <v>0</v>
          </cell>
        </row>
        <row r="533">
          <cell r="Z533" t="b">
            <v>0</v>
          </cell>
        </row>
        <row r="534">
          <cell r="Z534" t="b">
            <v>0</v>
          </cell>
        </row>
        <row r="535">
          <cell r="Z535" t="b">
            <v>0</v>
          </cell>
        </row>
        <row r="536">
          <cell r="Z536" t="b">
            <v>0</v>
          </cell>
        </row>
        <row r="537">
          <cell r="Z537" t="b">
            <v>0</v>
          </cell>
        </row>
        <row r="538">
          <cell r="Z538" t="b">
            <v>0</v>
          </cell>
        </row>
        <row r="539">
          <cell r="Z539" t="b">
            <v>0</v>
          </cell>
        </row>
        <row r="540">
          <cell r="Z540" t="b">
            <v>0</v>
          </cell>
        </row>
        <row r="541">
          <cell r="Z541" t="b">
            <v>0</v>
          </cell>
        </row>
        <row r="542">
          <cell r="Z542" t="b">
            <v>0</v>
          </cell>
        </row>
        <row r="543">
          <cell r="Z543" t="b">
            <v>0</v>
          </cell>
        </row>
        <row r="544">
          <cell r="Z544" t="b">
            <v>0</v>
          </cell>
        </row>
        <row r="545">
          <cell r="Z545" t="b">
            <v>0</v>
          </cell>
        </row>
        <row r="546">
          <cell r="Z546" t="b">
            <v>0</v>
          </cell>
        </row>
        <row r="547">
          <cell r="Z547" t="b">
            <v>0</v>
          </cell>
        </row>
        <row r="548">
          <cell r="Z548" t="b">
            <v>0</v>
          </cell>
        </row>
        <row r="549">
          <cell r="Z549" t="b">
            <v>0</v>
          </cell>
        </row>
        <row r="550">
          <cell r="Z550" t="b">
            <v>0</v>
          </cell>
        </row>
        <row r="551">
          <cell r="Z551" t="b">
            <v>0</v>
          </cell>
        </row>
        <row r="552">
          <cell r="Z552" t="b">
            <v>0</v>
          </cell>
        </row>
        <row r="553">
          <cell r="Z553" t="b">
            <v>0</v>
          </cell>
        </row>
        <row r="554">
          <cell r="Z554" t="b">
            <v>0</v>
          </cell>
        </row>
        <row r="555">
          <cell r="Z555" t="b">
            <v>0</v>
          </cell>
        </row>
        <row r="556">
          <cell r="Z556" t="b">
            <v>0</v>
          </cell>
        </row>
        <row r="557">
          <cell r="Z557" t="b">
            <v>0</v>
          </cell>
        </row>
        <row r="558">
          <cell r="Z558" t="b">
            <v>0</v>
          </cell>
        </row>
        <row r="559">
          <cell r="Z559" t="b">
            <v>0</v>
          </cell>
        </row>
        <row r="560">
          <cell r="Z560" t="b">
            <v>0</v>
          </cell>
        </row>
        <row r="561">
          <cell r="Z561" t="b">
            <v>0</v>
          </cell>
        </row>
        <row r="562">
          <cell r="Z562" t="b">
            <v>0</v>
          </cell>
        </row>
        <row r="563">
          <cell r="Z563" t="b">
            <v>0</v>
          </cell>
        </row>
        <row r="564">
          <cell r="Z564" t="b">
            <v>0</v>
          </cell>
        </row>
        <row r="565">
          <cell r="Z565" t="b">
            <v>0</v>
          </cell>
        </row>
        <row r="566">
          <cell r="Z566" t="b">
            <v>0</v>
          </cell>
        </row>
        <row r="567">
          <cell r="Z567" t="b">
            <v>0</v>
          </cell>
        </row>
        <row r="568">
          <cell r="Z568" t="b">
            <v>0</v>
          </cell>
        </row>
        <row r="569">
          <cell r="Z569" t="b">
            <v>0</v>
          </cell>
        </row>
        <row r="570">
          <cell r="Z570" t="b">
            <v>0</v>
          </cell>
        </row>
        <row r="571">
          <cell r="Z571" t="b">
            <v>0</v>
          </cell>
        </row>
        <row r="572">
          <cell r="Z572" t="b">
            <v>0</v>
          </cell>
        </row>
        <row r="573">
          <cell r="Z573" t="b">
            <v>0</v>
          </cell>
        </row>
        <row r="574">
          <cell r="Z574" t="b">
            <v>0</v>
          </cell>
        </row>
        <row r="575">
          <cell r="Z575" t="b">
            <v>0</v>
          </cell>
        </row>
        <row r="576">
          <cell r="Z576" t="b">
            <v>0</v>
          </cell>
        </row>
        <row r="577">
          <cell r="Z577" t="b">
            <v>0</v>
          </cell>
        </row>
        <row r="578">
          <cell r="Z578" t="b">
            <v>0</v>
          </cell>
        </row>
        <row r="579">
          <cell r="Z579" t="b">
            <v>0</v>
          </cell>
        </row>
        <row r="580">
          <cell r="Z580" t="b">
            <v>0</v>
          </cell>
        </row>
        <row r="581">
          <cell r="Z581" t="b">
            <v>0</v>
          </cell>
        </row>
        <row r="582">
          <cell r="Z582" t="b">
            <v>0</v>
          </cell>
        </row>
        <row r="583">
          <cell r="Z583" t="b">
            <v>0</v>
          </cell>
        </row>
        <row r="584">
          <cell r="Z584" t="b">
            <v>0</v>
          </cell>
        </row>
        <row r="585">
          <cell r="Z585" t="b">
            <v>0</v>
          </cell>
        </row>
        <row r="586">
          <cell r="Z586" t="b">
            <v>0</v>
          </cell>
        </row>
        <row r="587">
          <cell r="Z587" t="b">
            <v>0</v>
          </cell>
        </row>
        <row r="588">
          <cell r="Z588" t="b">
            <v>0</v>
          </cell>
        </row>
        <row r="589">
          <cell r="Z589" t="b">
            <v>0</v>
          </cell>
        </row>
        <row r="590">
          <cell r="Z590" t="b">
            <v>0</v>
          </cell>
        </row>
        <row r="591">
          <cell r="Z591" t="b">
            <v>0</v>
          </cell>
        </row>
        <row r="592">
          <cell r="Z592" t="b">
            <v>0</v>
          </cell>
        </row>
        <row r="593">
          <cell r="Z593" t="b">
            <v>0</v>
          </cell>
        </row>
        <row r="594">
          <cell r="Z594" t="b">
            <v>0</v>
          </cell>
        </row>
        <row r="595">
          <cell r="Z595" t="b">
            <v>0</v>
          </cell>
        </row>
        <row r="596">
          <cell r="Z596" t="b">
            <v>0</v>
          </cell>
        </row>
        <row r="597">
          <cell r="Z597" t="b">
            <v>0</v>
          </cell>
        </row>
        <row r="598">
          <cell r="Z598" t="b">
            <v>0</v>
          </cell>
        </row>
        <row r="599">
          <cell r="Z599" t="b">
            <v>0</v>
          </cell>
        </row>
        <row r="600">
          <cell r="Z600" t="b">
            <v>0</v>
          </cell>
        </row>
        <row r="601">
          <cell r="Z601" t="b">
            <v>0</v>
          </cell>
        </row>
        <row r="602">
          <cell r="Z602" t="b">
            <v>0</v>
          </cell>
        </row>
        <row r="603">
          <cell r="Z603" t="b">
            <v>0</v>
          </cell>
        </row>
        <row r="604">
          <cell r="Z604" t="b">
            <v>0</v>
          </cell>
        </row>
        <row r="605">
          <cell r="Z605" t="b">
            <v>0</v>
          </cell>
        </row>
        <row r="606">
          <cell r="Z606" t="b">
            <v>0</v>
          </cell>
        </row>
        <row r="607">
          <cell r="Z607" t="b">
            <v>0</v>
          </cell>
        </row>
        <row r="608">
          <cell r="Z608" t="b">
            <v>0</v>
          </cell>
        </row>
        <row r="609">
          <cell r="Z609" t="b">
            <v>0</v>
          </cell>
        </row>
        <row r="610">
          <cell r="Z610" t="b">
            <v>0</v>
          </cell>
        </row>
        <row r="611">
          <cell r="Z611" t="b">
            <v>0</v>
          </cell>
        </row>
        <row r="612">
          <cell r="Z612" t="b">
            <v>0</v>
          </cell>
        </row>
        <row r="613">
          <cell r="Z613" t="b">
            <v>0</v>
          </cell>
        </row>
        <row r="614">
          <cell r="Z614" t="b">
            <v>0</v>
          </cell>
        </row>
        <row r="615">
          <cell r="Z615" t="b">
            <v>0</v>
          </cell>
        </row>
        <row r="616">
          <cell r="Z616" t="b">
            <v>0</v>
          </cell>
        </row>
        <row r="617">
          <cell r="Z617" t="b">
            <v>0</v>
          </cell>
        </row>
        <row r="618">
          <cell r="Z618" t="b">
            <v>0</v>
          </cell>
        </row>
        <row r="619">
          <cell r="Z619" t="b">
            <v>0</v>
          </cell>
        </row>
        <row r="620">
          <cell r="Z620" t="b">
            <v>0</v>
          </cell>
        </row>
        <row r="621">
          <cell r="Z621" t="b">
            <v>0</v>
          </cell>
        </row>
        <row r="622">
          <cell r="Z622" t="b">
            <v>0</v>
          </cell>
        </row>
        <row r="623">
          <cell r="Z623" t="b">
            <v>0</v>
          </cell>
        </row>
        <row r="624">
          <cell r="Z624" t="b">
            <v>0</v>
          </cell>
        </row>
        <row r="625">
          <cell r="Z625" t="b">
            <v>0</v>
          </cell>
        </row>
        <row r="626">
          <cell r="Z626" t="b">
            <v>0</v>
          </cell>
        </row>
        <row r="627">
          <cell r="Z627" t="b">
            <v>0</v>
          </cell>
        </row>
        <row r="628">
          <cell r="Z628" t="b">
            <v>0</v>
          </cell>
        </row>
        <row r="629">
          <cell r="Z629" t="b">
            <v>0</v>
          </cell>
        </row>
        <row r="630">
          <cell r="Z630" t="b">
            <v>0</v>
          </cell>
        </row>
        <row r="631">
          <cell r="Z631" t="b">
            <v>0</v>
          </cell>
        </row>
        <row r="632">
          <cell r="Z632" t="b">
            <v>0</v>
          </cell>
        </row>
        <row r="633">
          <cell r="Z633" t="b">
            <v>0</v>
          </cell>
        </row>
        <row r="634">
          <cell r="Z634" t="b">
            <v>0</v>
          </cell>
        </row>
        <row r="635">
          <cell r="Z635" t="b">
            <v>0</v>
          </cell>
        </row>
        <row r="636">
          <cell r="Z636" t="b">
            <v>0</v>
          </cell>
        </row>
        <row r="637">
          <cell r="Z637" t="b">
            <v>0</v>
          </cell>
        </row>
        <row r="638">
          <cell r="Z638" t="b">
            <v>0</v>
          </cell>
        </row>
        <row r="639">
          <cell r="Z639" t="b">
            <v>0</v>
          </cell>
        </row>
        <row r="640">
          <cell r="Z640" t="b">
            <v>0</v>
          </cell>
        </row>
        <row r="641">
          <cell r="Z641" t="b">
            <v>0</v>
          </cell>
        </row>
        <row r="642">
          <cell r="Z642" t="b">
            <v>0</v>
          </cell>
        </row>
        <row r="643">
          <cell r="Z643" t="b">
            <v>0</v>
          </cell>
        </row>
        <row r="644">
          <cell r="Z644" t="b">
            <v>0</v>
          </cell>
        </row>
        <row r="645">
          <cell r="Z645" t="b">
            <v>0</v>
          </cell>
        </row>
        <row r="646">
          <cell r="Z646" t="b">
            <v>0</v>
          </cell>
        </row>
        <row r="647">
          <cell r="Z647" t="b">
            <v>0</v>
          </cell>
        </row>
        <row r="648">
          <cell r="Z648" t="b">
            <v>0</v>
          </cell>
        </row>
        <row r="649">
          <cell r="Z649" t="b">
            <v>0</v>
          </cell>
        </row>
        <row r="650">
          <cell r="Z650" t="b">
            <v>0</v>
          </cell>
        </row>
        <row r="651">
          <cell r="Z651" t="b">
            <v>0</v>
          </cell>
        </row>
        <row r="652">
          <cell r="Z652" t="b">
            <v>0</v>
          </cell>
        </row>
        <row r="653">
          <cell r="Z653" t="b">
            <v>0</v>
          </cell>
        </row>
        <row r="654">
          <cell r="Z654" t="b">
            <v>0</v>
          </cell>
        </row>
        <row r="655">
          <cell r="Z655" t="b">
            <v>0</v>
          </cell>
        </row>
        <row r="656">
          <cell r="Z656" t="b">
            <v>0</v>
          </cell>
        </row>
        <row r="657">
          <cell r="Z657" t="b">
            <v>0</v>
          </cell>
        </row>
        <row r="658">
          <cell r="Z658" t="b">
            <v>0</v>
          </cell>
        </row>
        <row r="659">
          <cell r="Z659" t="b">
            <v>0</v>
          </cell>
        </row>
        <row r="660">
          <cell r="Z660" t="b">
            <v>0</v>
          </cell>
        </row>
        <row r="661">
          <cell r="Z661" t="b">
            <v>0</v>
          </cell>
        </row>
        <row r="662">
          <cell r="Z662" t="b">
            <v>0</v>
          </cell>
        </row>
        <row r="663">
          <cell r="Z663" t="b">
            <v>0</v>
          </cell>
        </row>
        <row r="664">
          <cell r="Z664" t="b">
            <v>0</v>
          </cell>
        </row>
        <row r="665">
          <cell r="Z665" t="b">
            <v>0</v>
          </cell>
        </row>
        <row r="666">
          <cell r="Z666" t="b">
            <v>0</v>
          </cell>
        </row>
        <row r="667">
          <cell r="Z667" t="b">
            <v>0</v>
          </cell>
        </row>
        <row r="668">
          <cell r="Z668" t="b">
            <v>0</v>
          </cell>
        </row>
        <row r="669">
          <cell r="Z669" t="b">
            <v>0</v>
          </cell>
        </row>
        <row r="670">
          <cell r="Z670" t="b">
            <v>0</v>
          </cell>
        </row>
        <row r="671">
          <cell r="Z671" t="b">
            <v>0</v>
          </cell>
        </row>
        <row r="672">
          <cell r="Z672" t="b">
            <v>0</v>
          </cell>
        </row>
        <row r="673">
          <cell r="Z673" t="b">
            <v>0</v>
          </cell>
        </row>
        <row r="674">
          <cell r="Z674" t="b">
            <v>0</v>
          </cell>
        </row>
        <row r="675">
          <cell r="Z675" t="b">
            <v>0</v>
          </cell>
        </row>
        <row r="676">
          <cell r="Z676" t="b">
            <v>0</v>
          </cell>
        </row>
        <row r="677">
          <cell r="Z677" t="b">
            <v>0</v>
          </cell>
        </row>
        <row r="678">
          <cell r="Z678" t="b">
            <v>0</v>
          </cell>
        </row>
        <row r="679">
          <cell r="Z679" t="b">
            <v>0</v>
          </cell>
        </row>
        <row r="680">
          <cell r="Z680" t="b">
            <v>0</v>
          </cell>
        </row>
        <row r="681">
          <cell r="Z681" t="b">
            <v>0</v>
          </cell>
        </row>
        <row r="682">
          <cell r="Z682" t="b">
            <v>0</v>
          </cell>
        </row>
        <row r="683">
          <cell r="Z683" t="b">
            <v>0</v>
          </cell>
        </row>
        <row r="684">
          <cell r="Z684" t="b">
            <v>0</v>
          </cell>
        </row>
        <row r="685">
          <cell r="Z685" t="b">
            <v>0</v>
          </cell>
        </row>
        <row r="686">
          <cell r="Z686" t="b">
            <v>0</v>
          </cell>
        </row>
        <row r="687">
          <cell r="Z687" t="b">
            <v>0</v>
          </cell>
        </row>
        <row r="688">
          <cell r="Z688" t="b">
            <v>0</v>
          </cell>
        </row>
        <row r="689">
          <cell r="Z689" t="b">
            <v>0</v>
          </cell>
        </row>
        <row r="690">
          <cell r="Z690" t="b">
            <v>0</v>
          </cell>
        </row>
        <row r="691">
          <cell r="Z691" t="b">
            <v>0</v>
          </cell>
        </row>
        <row r="692">
          <cell r="Z692" t="b">
            <v>0</v>
          </cell>
        </row>
        <row r="693">
          <cell r="Z693" t="b">
            <v>0</v>
          </cell>
        </row>
        <row r="694">
          <cell r="Z694" t="b">
            <v>0</v>
          </cell>
        </row>
        <row r="695">
          <cell r="Z695" t="b">
            <v>0</v>
          </cell>
        </row>
        <row r="696">
          <cell r="Z696" t="b">
            <v>0</v>
          </cell>
        </row>
        <row r="697">
          <cell r="Z697" t="b">
            <v>0</v>
          </cell>
        </row>
        <row r="698">
          <cell r="Z698" t="b">
            <v>0</v>
          </cell>
        </row>
        <row r="699">
          <cell r="Z699" t="b">
            <v>0</v>
          </cell>
        </row>
        <row r="700">
          <cell r="Z700" t="b">
            <v>0</v>
          </cell>
        </row>
        <row r="701">
          <cell r="Z701" t="b">
            <v>0</v>
          </cell>
        </row>
        <row r="702">
          <cell r="Z702" t="b">
            <v>0</v>
          </cell>
        </row>
        <row r="703">
          <cell r="Z703" t="b">
            <v>0</v>
          </cell>
        </row>
        <row r="704">
          <cell r="Z704" t="b">
            <v>0</v>
          </cell>
        </row>
        <row r="705">
          <cell r="Z705" t="b">
            <v>0</v>
          </cell>
        </row>
        <row r="706">
          <cell r="Z706" t="b">
            <v>0</v>
          </cell>
        </row>
        <row r="707">
          <cell r="Z707" t="b">
            <v>0</v>
          </cell>
        </row>
        <row r="708">
          <cell r="Z708" t="b">
            <v>0</v>
          </cell>
        </row>
        <row r="709">
          <cell r="Z709" t="b">
            <v>0</v>
          </cell>
        </row>
        <row r="710">
          <cell r="Z710" t="b">
            <v>0</v>
          </cell>
        </row>
        <row r="711">
          <cell r="Z711" t="b">
            <v>0</v>
          </cell>
        </row>
        <row r="712">
          <cell r="Z712" t="b">
            <v>0</v>
          </cell>
        </row>
        <row r="713">
          <cell r="Z713" t="b">
            <v>0</v>
          </cell>
        </row>
        <row r="714">
          <cell r="Z714" t="b">
            <v>0</v>
          </cell>
        </row>
        <row r="715">
          <cell r="Z715" t="b">
            <v>0</v>
          </cell>
        </row>
        <row r="716">
          <cell r="Z716" t="b">
            <v>0</v>
          </cell>
        </row>
        <row r="717">
          <cell r="Z717" t="b">
            <v>0</v>
          </cell>
        </row>
        <row r="718">
          <cell r="Z718" t="b">
            <v>0</v>
          </cell>
        </row>
        <row r="719">
          <cell r="Z719" t="b">
            <v>0</v>
          </cell>
        </row>
        <row r="720">
          <cell r="Z720" t="b">
            <v>0</v>
          </cell>
        </row>
        <row r="721">
          <cell r="Z721" t="b">
            <v>0</v>
          </cell>
        </row>
        <row r="722">
          <cell r="Z722" t="b">
            <v>0</v>
          </cell>
        </row>
        <row r="723">
          <cell r="Z723" t="b">
            <v>0</v>
          </cell>
        </row>
        <row r="724">
          <cell r="Z724" t="b">
            <v>0</v>
          </cell>
        </row>
        <row r="725">
          <cell r="Z725" t="b">
            <v>0</v>
          </cell>
        </row>
        <row r="726">
          <cell r="Z726" t="b">
            <v>0</v>
          </cell>
        </row>
        <row r="727">
          <cell r="Z727" t="b">
            <v>0</v>
          </cell>
        </row>
        <row r="728">
          <cell r="Z728" t="b">
            <v>0</v>
          </cell>
        </row>
        <row r="729">
          <cell r="Z729" t="b">
            <v>0</v>
          </cell>
        </row>
        <row r="730">
          <cell r="Z730" t="b">
            <v>0</v>
          </cell>
        </row>
        <row r="731">
          <cell r="Z731" t="b">
            <v>0</v>
          </cell>
        </row>
        <row r="732">
          <cell r="Z732" t="b">
            <v>0</v>
          </cell>
        </row>
        <row r="733">
          <cell r="Z733" t="b">
            <v>0</v>
          </cell>
        </row>
        <row r="734">
          <cell r="Z734" t="b">
            <v>0</v>
          </cell>
        </row>
        <row r="735">
          <cell r="Z735" t="b">
            <v>0</v>
          </cell>
        </row>
        <row r="736">
          <cell r="Z736" t="b">
            <v>0</v>
          </cell>
        </row>
        <row r="737">
          <cell r="Z737" t="b">
            <v>0</v>
          </cell>
        </row>
        <row r="738">
          <cell r="Z738" t="b">
            <v>0</v>
          </cell>
        </row>
        <row r="739">
          <cell r="Z739" t="b">
            <v>0</v>
          </cell>
        </row>
        <row r="740">
          <cell r="Z740" t="b">
            <v>0</v>
          </cell>
        </row>
        <row r="741">
          <cell r="Z741" t="b">
            <v>0</v>
          </cell>
        </row>
        <row r="742">
          <cell r="Z742" t="b">
            <v>0</v>
          </cell>
        </row>
        <row r="743">
          <cell r="Z743" t="b">
            <v>0</v>
          </cell>
        </row>
        <row r="744">
          <cell r="Z744" t="b">
            <v>0</v>
          </cell>
        </row>
        <row r="745">
          <cell r="Z745" t="b">
            <v>0</v>
          </cell>
        </row>
        <row r="746">
          <cell r="Z746" t="b">
            <v>0</v>
          </cell>
        </row>
        <row r="747">
          <cell r="Z747" t="b">
            <v>0</v>
          </cell>
        </row>
        <row r="748">
          <cell r="Z748" t="b">
            <v>0</v>
          </cell>
        </row>
        <row r="749">
          <cell r="Z749" t="b">
            <v>0</v>
          </cell>
        </row>
        <row r="750">
          <cell r="Z750" t="b">
            <v>0</v>
          </cell>
        </row>
        <row r="751">
          <cell r="Z751" t="b">
            <v>0</v>
          </cell>
        </row>
        <row r="752">
          <cell r="Z752" t="b">
            <v>0</v>
          </cell>
        </row>
        <row r="753">
          <cell r="Z753" t="b">
            <v>0</v>
          </cell>
        </row>
        <row r="754">
          <cell r="Z754" t="b">
            <v>0</v>
          </cell>
        </row>
        <row r="755">
          <cell r="Z755" t="b">
            <v>0</v>
          </cell>
        </row>
        <row r="756">
          <cell r="Z756" t="b">
            <v>0</v>
          </cell>
        </row>
        <row r="757">
          <cell r="Z757" t="b">
            <v>0</v>
          </cell>
        </row>
        <row r="758">
          <cell r="Z758" t="b">
            <v>0</v>
          </cell>
        </row>
        <row r="759">
          <cell r="Z759" t="b">
            <v>0</v>
          </cell>
        </row>
        <row r="760">
          <cell r="Z760" t="b">
            <v>0</v>
          </cell>
        </row>
        <row r="761">
          <cell r="Z761" t="b">
            <v>0</v>
          </cell>
        </row>
        <row r="762">
          <cell r="Z762" t="b">
            <v>0</v>
          </cell>
        </row>
        <row r="763">
          <cell r="Z763" t="b">
            <v>0</v>
          </cell>
        </row>
        <row r="764">
          <cell r="Z764" t="b">
            <v>0</v>
          </cell>
        </row>
        <row r="765">
          <cell r="Z765" t="b">
            <v>0</v>
          </cell>
        </row>
        <row r="766">
          <cell r="Z766" t="b">
            <v>0</v>
          </cell>
        </row>
        <row r="767">
          <cell r="Z767" t="b">
            <v>0</v>
          </cell>
        </row>
        <row r="768">
          <cell r="Z768" t="b">
            <v>0</v>
          </cell>
        </row>
        <row r="769">
          <cell r="Z769" t="b">
            <v>0</v>
          </cell>
        </row>
        <row r="770">
          <cell r="Z770" t="b">
            <v>0</v>
          </cell>
        </row>
        <row r="771">
          <cell r="Z771" t="b">
            <v>0</v>
          </cell>
        </row>
        <row r="772">
          <cell r="Z772" t="b">
            <v>0</v>
          </cell>
        </row>
        <row r="773">
          <cell r="Z773" t="b">
            <v>0</v>
          </cell>
        </row>
        <row r="774">
          <cell r="Z774" t="b">
            <v>0</v>
          </cell>
        </row>
        <row r="775">
          <cell r="Z775" t="b">
            <v>0</v>
          </cell>
        </row>
        <row r="776">
          <cell r="Z776" t="b">
            <v>0</v>
          </cell>
        </row>
        <row r="777">
          <cell r="Z777" t="b">
            <v>0</v>
          </cell>
        </row>
        <row r="778">
          <cell r="Z778" t="b">
            <v>0</v>
          </cell>
        </row>
        <row r="779">
          <cell r="Z779" t="b">
            <v>0</v>
          </cell>
        </row>
        <row r="780">
          <cell r="Z780" t="b">
            <v>0</v>
          </cell>
        </row>
        <row r="781">
          <cell r="Z781" t="b">
            <v>0</v>
          </cell>
        </row>
        <row r="782">
          <cell r="Z782" t="b">
            <v>0</v>
          </cell>
        </row>
        <row r="783">
          <cell r="Z783" t="b">
            <v>0</v>
          </cell>
        </row>
        <row r="784">
          <cell r="Z784" t="b">
            <v>0</v>
          </cell>
        </row>
        <row r="785">
          <cell r="Z785" t="b">
            <v>0</v>
          </cell>
        </row>
        <row r="786">
          <cell r="Z786" t="b">
            <v>0</v>
          </cell>
        </row>
        <row r="787">
          <cell r="Z787" t="b">
            <v>0</v>
          </cell>
        </row>
        <row r="788">
          <cell r="Z788" t="b">
            <v>0</v>
          </cell>
        </row>
        <row r="789">
          <cell r="Z789" t="b">
            <v>0</v>
          </cell>
        </row>
        <row r="790">
          <cell r="Z790" t="b">
            <v>0</v>
          </cell>
        </row>
        <row r="791">
          <cell r="Z791" t="b">
            <v>0</v>
          </cell>
        </row>
        <row r="792">
          <cell r="Z792" t="b">
            <v>0</v>
          </cell>
        </row>
        <row r="793">
          <cell r="Z793" t="b">
            <v>0</v>
          </cell>
        </row>
        <row r="794">
          <cell r="Z794" t="b">
            <v>0</v>
          </cell>
        </row>
        <row r="795">
          <cell r="Z795" t="b">
            <v>0</v>
          </cell>
        </row>
        <row r="796">
          <cell r="Z796" t="b">
            <v>0</v>
          </cell>
        </row>
        <row r="797">
          <cell r="Z797" t="b">
            <v>0</v>
          </cell>
        </row>
        <row r="798">
          <cell r="Z798" t="b">
            <v>0</v>
          </cell>
        </row>
        <row r="799">
          <cell r="Z799" t="b">
            <v>0</v>
          </cell>
        </row>
        <row r="800">
          <cell r="Z800" t="b">
            <v>0</v>
          </cell>
        </row>
        <row r="801">
          <cell r="Z801" t="b">
            <v>0</v>
          </cell>
        </row>
        <row r="802">
          <cell r="Z802" t="b">
            <v>0</v>
          </cell>
        </row>
        <row r="803">
          <cell r="Z803" t="b">
            <v>0</v>
          </cell>
        </row>
        <row r="804">
          <cell r="Z804" t="b">
            <v>0</v>
          </cell>
        </row>
        <row r="805">
          <cell r="Z805" t="b">
            <v>0</v>
          </cell>
        </row>
        <row r="806">
          <cell r="Z806" t="b">
            <v>0</v>
          </cell>
        </row>
        <row r="807">
          <cell r="Z807" t="b">
            <v>0</v>
          </cell>
        </row>
        <row r="808">
          <cell r="Z808" t="b">
            <v>0</v>
          </cell>
        </row>
        <row r="809">
          <cell r="Z809" t="b">
            <v>0</v>
          </cell>
        </row>
        <row r="810">
          <cell r="Z810" t="b">
            <v>0</v>
          </cell>
        </row>
        <row r="811">
          <cell r="Z811" t="b">
            <v>0</v>
          </cell>
        </row>
        <row r="812">
          <cell r="Z812" t="b">
            <v>0</v>
          </cell>
        </row>
        <row r="813">
          <cell r="Z813" t="b">
            <v>0</v>
          </cell>
        </row>
        <row r="814">
          <cell r="Z814" t="b">
            <v>0</v>
          </cell>
        </row>
        <row r="815">
          <cell r="Z815" t="b">
            <v>0</v>
          </cell>
        </row>
        <row r="816">
          <cell r="Z816" t="b">
            <v>0</v>
          </cell>
        </row>
        <row r="817">
          <cell r="Z817" t="b">
            <v>0</v>
          </cell>
        </row>
        <row r="818">
          <cell r="Z818" t="b">
            <v>0</v>
          </cell>
        </row>
        <row r="819">
          <cell r="Z819" t="b">
            <v>0</v>
          </cell>
        </row>
        <row r="820">
          <cell r="Z820" t="b">
            <v>0</v>
          </cell>
        </row>
        <row r="821">
          <cell r="Z821" t="b">
            <v>0</v>
          </cell>
        </row>
        <row r="822">
          <cell r="Z822" t="b">
            <v>0</v>
          </cell>
        </row>
        <row r="823">
          <cell r="Z823" t="b">
            <v>0</v>
          </cell>
        </row>
        <row r="824">
          <cell r="Z824" t="b">
            <v>0</v>
          </cell>
        </row>
        <row r="825">
          <cell r="Z825" t="b">
            <v>0</v>
          </cell>
        </row>
        <row r="826">
          <cell r="Z826" t="b">
            <v>0</v>
          </cell>
        </row>
        <row r="827">
          <cell r="Z827" t="b">
            <v>0</v>
          </cell>
        </row>
        <row r="828">
          <cell r="Z828" t="b">
            <v>0</v>
          </cell>
        </row>
        <row r="829">
          <cell r="Z829" t="b">
            <v>0</v>
          </cell>
        </row>
        <row r="830">
          <cell r="Z830" t="b">
            <v>0</v>
          </cell>
        </row>
        <row r="831">
          <cell r="Z831" t="b">
            <v>0</v>
          </cell>
        </row>
        <row r="832">
          <cell r="Z832" t="b">
            <v>0</v>
          </cell>
        </row>
        <row r="833">
          <cell r="Z833" t="b">
            <v>0</v>
          </cell>
        </row>
        <row r="834">
          <cell r="Z834" t="b">
            <v>0</v>
          </cell>
        </row>
        <row r="835">
          <cell r="Z835" t="b">
            <v>0</v>
          </cell>
        </row>
        <row r="836">
          <cell r="Z836" t="b">
            <v>0</v>
          </cell>
        </row>
        <row r="837">
          <cell r="Z837" t="b">
            <v>0</v>
          </cell>
        </row>
        <row r="838">
          <cell r="Z838" t="b">
            <v>0</v>
          </cell>
        </row>
        <row r="839">
          <cell r="Z839" t="b">
            <v>0</v>
          </cell>
        </row>
        <row r="840">
          <cell r="Z840" t="b">
            <v>0</v>
          </cell>
        </row>
        <row r="841">
          <cell r="Z841" t="b">
            <v>0</v>
          </cell>
        </row>
        <row r="842">
          <cell r="Z842" t="b">
            <v>0</v>
          </cell>
        </row>
        <row r="843">
          <cell r="Z843" t="b">
            <v>0</v>
          </cell>
        </row>
        <row r="844">
          <cell r="Z844" t="b">
            <v>0</v>
          </cell>
        </row>
        <row r="845">
          <cell r="Z845" t="b">
            <v>0</v>
          </cell>
        </row>
        <row r="846">
          <cell r="Z846" t="b">
            <v>0</v>
          </cell>
        </row>
        <row r="847">
          <cell r="Z847" t="b">
            <v>0</v>
          </cell>
        </row>
        <row r="848">
          <cell r="Z848" t="b">
            <v>0</v>
          </cell>
        </row>
        <row r="849">
          <cell r="Z849" t="b">
            <v>0</v>
          </cell>
        </row>
        <row r="850">
          <cell r="Z850" t="b">
            <v>0</v>
          </cell>
        </row>
        <row r="851">
          <cell r="Z851" t="b">
            <v>0</v>
          </cell>
        </row>
        <row r="852">
          <cell r="Z852" t="b">
            <v>0</v>
          </cell>
        </row>
        <row r="853">
          <cell r="Z853" t="b">
            <v>0</v>
          </cell>
        </row>
        <row r="854">
          <cell r="Z854" t="b">
            <v>0</v>
          </cell>
        </row>
        <row r="855">
          <cell r="Z855" t="b">
            <v>0</v>
          </cell>
        </row>
        <row r="856">
          <cell r="Z856" t="b">
            <v>0</v>
          </cell>
        </row>
        <row r="857">
          <cell r="Z857" t="b">
            <v>0</v>
          </cell>
        </row>
        <row r="858">
          <cell r="Z858" t="b">
            <v>0</v>
          </cell>
        </row>
        <row r="859">
          <cell r="Z859" t="b">
            <v>0</v>
          </cell>
        </row>
        <row r="860">
          <cell r="Z860" t="b">
            <v>0</v>
          </cell>
        </row>
        <row r="861">
          <cell r="Z861" t="b">
            <v>0</v>
          </cell>
        </row>
        <row r="862">
          <cell r="Z862" t="b">
            <v>0</v>
          </cell>
        </row>
        <row r="863">
          <cell r="Z863" t="b">
            <v>0</v>
          </cell>
        </row>
        <row r="864">
          <cell r="Z864" t="b">
            <v>0</v>
          </cell>
        </row>
        <row r="865">
          <cell r="Z865" t="b">
            <v>0</v>
          </cell>
        </row>
        <row r="866">
          <cell r="Z866" t="b">
            <v>0</v>
          </cell>
        </row>
        <row r="867">
          <cell r="Z867" t="b">
            <v>0</v>
          </cell>
        </row>
        <row r="868">
          <cell r="Z868" t="b">
            <v>0</v>
          </cell>
        </row>
        <row r="869">
          <cell r="Z869" t="b">
            <v>0</v>
          </cell>
        </row>
        <row r="870">
          <cell r="Z870" t="b">
            <v>0</v>
          </cell>
        </row>
        <row r="871">
          <cell r="Z871" t="b">
            <v>0</v>
          </cell>
        </row>
        <row r="872">
          <cell r="Z872" t="b">
            <v>0</v>
          </cell>
        </row>
        <row r="873">
          <cell r="Z873" t="b">
            <v>0</v>
          </cell>
        </row>
        <row r="874">
          <cell r="Z874" t="b">
            <v>0</v>
          </cell>
        </row>
        <row r="875">
          <cell r="Z875" t="b">
            <v>0</v>
          </cell>
        </row>
        <row r="876">
          <cell r="Z876" t="b">
            <v>0</v>
          </cell>
        </row>
        <row r="877">
          <cell r="Z877" t="b">
            <v>0</v>
          </cell>
        </row>
        <row r="878">
          <cell r="Z878" t="b">
            <v>0</v>
          </cell>
        </row>
        <row r="879">
          <cell r="Z879" t="b">
            <v>0</v>
          </cell>
        </row>
        <row r="880">
          <cell r="Z880" t="b">
            <v>0</v>
          </cell>
        </row>
        <row r="881">
          <cell r="Z881" t="b">
            <v>0</v>
          </cell>
        </row>
        <row r="882">
          <cell r="Z882" t="b">
            <v>0</v>
          </cell>
        </row>
        <row r="883">
          <cell r="Z883" t="b">
            <v>0</v>
          </cell>
        </row>
        <row r="884">
          <cell r="Z884" t="b">
            <v>0</v>
          </cell>
        </row>
        <row r="885">
          <cell r="Z885" t="b">
            <v>0</v>
          </cell>
        </row>
        <row r="886">
          <cell r="Z886" t="b">
            <v>0</v>
          </cell>
        </row>
        <row r="887">
          <cell r="Z887" t="b">
            <v>0</v>
          </cell>
        </row>
        <row r="888">
          <cell r="Z888" t="b">
            <v>0</v>
          </cell>
        </row>
        <row r="889">
          <cell r="Z889" t="b">
            <v>0</v>
          </cell>
        </row>
        <row r="890">
          <cell r="Z890" t="b">
            <v>0</v>
          </cell>
        </row>
        <row r="891">
          <cell r="Z891" t="b">
            <v>0</v>
          </cell>
        </row>
        <row r="892">
          <cell r="Z892" t="b">
            <v>0</v>
          </cell>
        </row>
        <row r="893">
          <cell r="Z893" t="b">
            <v>0</v>
          </cell>
        </row>
        <row r="894">
          <cell r="Z894" t="b">
            <v>0</v>
          </cell>
        </row>
        <row r="895">
          <cell r="Z895" t="b">
            <v>0</v>
          </cell>
        </row>
        <row r="896">
          <cell r="Z896" t="b">
            <v>0</v>
          </cell>
        </row>
        <row r="897">
          <cell r="Z897" t="b">
            <v>0</v>
          </cell>
        </row>
        <row r="898">
          <cell r="Z898" t="b">
            <v>0</v>
          </cell>
        </row>
        <row r="899">
          <cell r="Z899" t="b">
            <v>0</v>
          </cell>
        </row>
        <row r="900">
          <cell r="Z900" t="b">
            <v>0</v>
          </cell>
        </row>
        <row r="901">
          <cell r="Z901" t="b">
            <v>0</v>
          </cell>
        </row>
        <row r="902">
          <cell r="Z902" t="b">
            <v>0</v>
          </cell>
        </row>
        <row r="903">
          <cell r="Z903" t="b">
            <v>0</v>
          </cell>
        </row>
        <row r="904">
          <cell r="Z904" t="b">
            <v>0</v>
          </cell>
        </row>
        <row r="905">
          <cell r="Z905" t="b">
            <v>0</v>
          </cell>
        </row>
        <row r="906">
          <cell r="Z906" t="b">
            <v>0</v>
          </cell>
        </row>
        <row r="907">
          <cell r="Z907" t="b">
            <v>0</v>
          </cell>
        </row>
        <row r="908">
          <cell r="Z908" t="b">
            <v>0</v>
          </cell>
        </row>
        <row r="909">
          <cell r="Z909" t="b">
            <v>0</v>
          </cell>
        </row>
        <row r="910">
          <cell r="Z910" t="b">
            <v>0</v>
          </cell>
        </row>
        <row r="911">
          <cell r="Z911" t="b">
            <v>0</v>
          </cell>
        </row>
        <row r="912">
          <cell r="Z912" t="b">
            <v>0</v>
          </cell>
        </row>
        <row r="913">
          <cell r="Z913" t="b">
            <v>0</v>
          </cell>
        </row>
        <row r="914">
          <cell r="Z914" t="b">
            <v>0</v>
          </cell>
        </row>
        <row r="915">
          <cell r="Z915" t="b">
            <v>0</v>
          </cell>
        </row>
        <row r="916">
          <cell r="Z916" t="b">
            <v>0</v>
          </cell>
        </row>
        <row r="917">
          <cell r="Z917" t="b">
            <v>0</v>
          </cell>
        </row>
        <row r="918">
          <cell r="Z918" t="b">
            <v>0</v>
          </cell>
        </row>
        <row r="919">
          <cell r="Z919" t="b">
            <v>0</v>
          </cell>
        </row>
        <row r="920">
          <cell r="Z920" t="b">
            <v>0</v>
          </cell>
        </row>
        <row r="921">
          <cell r="Z921" t="b">
            <v>0</v>
          </cell>
        </row>
        <row r="922">
          <cell r="Z922" t="b">
            <v>0</v>
          </cell>
        </row>
        <row r="923">
          <cell r="Z923" t="b">
            <v>0</v>
          </cell>
        </row>
        <row r="924">
          <cell r="Z924" t="b">
            <v>0</v>
          </cell>
        </row>
        <row r="925">
          <cell r="Z925" t="b">
            <v>0</v>
          </cell>
        </row>
        <row r="926">
          <cell r="Z926" t="b">
            <v>0</v>
          </cell>
        </row>
        <row r="927">
          <cell r="Z927" t="b">
            <v>0</v>
          </cell>
        </row>
        <row r="928">
          <cell r="Z928" t="b">
            <v>0</v>
          </cell>
        </row>
        <row r="929">
          <cell r="Z929" t="b">
            <v>0</v>
          </cell>
        </row>
        <row r="930">
          <cell r="Z930" t="b">
            <v>0</v>
          </cell>
        </row>
        <row r="931">
          <cell r="Z931" t="b">
            <v>0</v>
          </cell>
        </row>
        <row r="932">
          <cell r="Z932" t="b">
            <v>0</v>
          </cell>
        </row>
        <row r="933">
          <cell r="Z933" t="b">
            <v>0</v>
          </cell>
        </row>
        <row r="934">
          <cell r="Z934" t="b">
            <v>0</v>
          </cell>
        </row>
        <row r="935">
          <cell r="Z935" t="b">
            <v>0</v>
          </cell>
        </row>
        <row r="936">
          <cell r="Z936" t="b">
            <v>0</v>
          </cell>
        </row>
        <row r="937">
          <cell r="Z937" t="b">
            <v>0</v>
          </cell>
        </row>
        <row r="938">
          <cell r="Z938" t="b">
            <v>0</v>
          </cell>
        </row>
        <row r="939">
          <cell r="Z939" t="b">
            <v>0</v>
          </cell>
        </row>
        <row r="940">
          <cell r="Z940" t="b">
            <v>0</v>
          </cell>
        </row>
        <row r="941">
          <cell r="Z941" t="b">
            <v>0</v>
          </cell>
        </row>
        <row r="942">
          <cell r="Z942" t="b">
            <v>0</v>
          </cell>
        </row>
        <row r="943">
          <cell r="Z943" t="b">
            <v>0</v>
          </cell>
        </row>
        <row r="944">
          <cell r="Z944" t="b">
            <v>0</v>
          </cell>
        </row>
        <row r="945">
          <cell r="Z945" t="b">
            <v>0</v>
          </cell>
        </row>
        <row r="946">
          <cell r="Z946" t="b">
            <v>0</v>
          </cell>
        </row>
        <row r="947">
          <cell r="Z947" t="b">
            <v>0</v>
          </cell>
        </row>
        <row r="948">
          <cell r="Z948" t="b">
            <v>0</v>
          </cell>
        </row>
        <row r="949">
          <cell r="Z949" t="b">
            <v>0</v>
          </cell>
        </row>
        <row r="950">
          <cell r="Z950" t="b">
            <v>0</v>
          </cell>
        </row>
        <row r="951">
          <cell r="Z951" t="b">
            <v>0</v>
          </cell>
        </row>
        <row r="952">
          <cell r="Z952" t="b">
            <v>0</v>
          </cell>
        </row>
        <row r="953">
          <cell r="Z953" t="b">
            <v>0</v>
          </cell>
        </row>
        <row r="954">
          <cell r="Z954" t="b">
            <v>0</v>
          </cell>
        </row>
        <row r="955">
          <cell r="Z955" t="b">
            <v>0</v>
          </cell>
        </row>
        <row r="956">
          <cell r="Z956" t="b">
            <v>0</v>
          </cell>
        </row>
        <row r="957">
          <cell r="Z957" t="b">
            <v>0</v>
          </cell>
        </row>
        <row r="958">
          <cell r="Z958" t="b">
            <v>0</v>
          </cell>
        </row>
        <row r="959">
          <cell r="Z959" t="b">
            <v>0</v>
          </cell>
        </row>
        <row r="960">
          <cell r="Z960" t="b">
            <v>0</v>
          </cell>
        </row>
        <row r="961">
          <cell r="Z961" t="b">
            <v>0</v>
          </cell>
        </row>
        <row r="962">
          <cell r="Z962" t="b">
            <v>0</v>
          </cell>
        </row>
        <row r="963">
          <cell r="Z963" t="b">
            <v>0</v>
          </cell>
        </row>
        <row r="964">
          <cell r="Z964" t="b">
            <v>0</v>
          </cell>
        </row>
        <row r="965">
          <cell r="Z965" t="b">
            <v>0</v>
          </cell>
        </row>
        <row r="966">
          <cell r="Z966" t="b">
            <v>0</v>
          </cell>
        </row>
        <row r="967">
          <cell r="Z967" t="b">
            <v>0</v>
          </cell>
        </row>
        <row r="968">
          <cell r="Z968" t="b">
            <v>0</v>
          </cell>
        </row>
        <row r="969">
          <cell r="Z969" t="b">
            <v>0</v>
          </cell>
        </row>
        <row r="970">
          <cell r="Z970" t="b">
            <v>0</v>
          </cell>
        </row>
        <row r="971">
          <cell r="Z971" t="b">
            <v>0</v>
          </cell>
        </row>
        <row r="972">
          <cell r="Z972" t="b">
            <v>0</v>
          </cell>
        </row>
        <row r="973">
          <cell r="Z973" t="b">
            <v>0</v>
          </cell>
        </row>
        <row r="974">
          <cell r="Z974" t="b">
            <v>0</v>
          </cell>
        </row>
        <row r="975">
          <cell r="Z975" t="b">
            <v>0</v>
          </cell>
        </row>
        <row r="976">
          <cell r="Z976" t="b">
            <v>0</v>
          </cell>
        </row>
        <row r="977">
          <cell r="Z977" t="b">
            <v>0</v>
          </cell>
        </row>
        <row r="978">
          <cell r="Z978" t="b">
            <v>0</v>
          </cell>
        </row>
        <row r="979">
          <cell r="Z979" t="b">
            <v>0</v>
          </cell>
        </row>
        <row r="980">
          <cell r="Z980" t="b">
            <v>0</v>
          </cell>
        </row>
        <row r="981">
          <cell r="Z981" t="b">
            <v>0</v>
          </cell>
        </row>
        <row r="982">
          <cell r="Z982" t="b">
            <v>0</v>
          </cell>
        </row>
        <row r="983">
          <cell r="Z983" t="b">
            <v>0</v>
          </cell>
        </row>
        <row r="984">
          <cell r="Z984" t="b">
            <v>0</v>
          </cell>
        </row>
        <row r="985">
          <cell r="Z985" t="b">
            <v>0</v>
          </cell>
        </row>
        <row r="986">
          <cell r="Z986" t="b">
            <v>0</v>
          </cell>
        </row>
        <row r="987">
          <cell r="Z987" t="b">
            <v>0</v>
          </cell>
        </row>
        <row r="988">
          <cell r="Z988" t="b">
            <v>0</v>
          </cell>
        </row>
        <row r="989">
          <cell r="Z989" t="b">
            <v>0</v>
          </cell>
        </row>
        <row r="990">
          <cell r="Z990" t="b">
            <v>0</v>
          </cell>
        </row>
        <row r="991">
          <cell r="Z991" t="b">
            <v>0</v>
          </cell>
        </row>
        <row r="992">
          <cell r="Z992" t="b">
            <v>0</v>
          </cell>
        </row>
        <row r="993">
          <cell r="Z993" t="b">
            <v>0</v>
          </cell>
        </row>
        <row r="994">
          <cell r="Z994" t="b">
            <v>0</v>
          </cell>
        </row>
        <row r="995">
          <cell r="Z995" t="b">
            <v>0</v>
          </cell>
        </row>
        <row r="996">
          <cell r="Z996" t="b">
            <v>0</v>
          </cell>
        </row>
        <row r="997">
          <cell r="Z997" t="b">
            <v>0</v>
          </cell>
        </row>
        <row r="998">
          <cell r="Z998" t="b">
            <v>0</v>
          </cell>
        </row>
        <row r="999">
          <cell r="Z999" t="b">
            <v>0</v>
          </cell>
        </row>
        <row r="1000">
          <cell r="Z1000" t="b">
            <v>0</v>
          </cell>
        </row>
        <row r="1001">
          <cell r="Z1001" t="b">
            <v>0</v>
          </cell>
        </row>
        <row r="1002">
          <cell r="Z1002" t="b">
            <v>0</v>
          </cell>
        </row>
        <row r="1003">
          <cell r="Z1003" t="b">
            <v>0</v>
          </cell>
        </row>
        <row r="1004">
          <cell r="Z1004" t="b">
            <v>0</v>
          </cell>
        </row>
        <row r="1005">
          <cell r="Z1005" t="b">
            <v>0</v>
          </cell>
        </row>
        <row r="1006">
          <cell r="Z1006" t="b">
            <v>0</v>
          </cell>
        </row>
        <row r="1007">
          <cell r="Z1007" t="b">
            <v>0</v>
          </cell>
        </row>
        <row r="1008">
          <cell r="Z1008" t="b">
            <v>0</v>
          </cell>
        </row>
        <row r="1009">
          <cell r="Z1009" t="b">
            <v>0</v>
          </cell>
        </row>
        <row r="1010">
          <cell r="Z1010" t="b">
            <v>0</v>
          </cell>
        </row>
        <row r="1011">
          <cell r="Z1011" t="b">
            <v>0</v>
          </cell>
        </row>
        <row r="1012">
          <cell r="Z1012" t="b">
            <v>0</v>
          </cell>
        </row>
        <row r="1013">
          <cell r="Z1013" t="b">
            <v>0</v>
          </cell>
        </row>
        <row r="1014">
          <cell r="Z1014" t="b">
            <v>0</v>
          </cell>
        </row>
        <row r="1015">
          <cell r="Z1015" t="b">
            <v>0</v>
          </cell>
        </row>
        <row r="1016">
          <cell r="Z1016" t="b">
            <v>0</v>
          </cell>
        </row>
        <row r="1017">
          <cell r="Z1017" t="b">
            <v>0</v>
          </cell>
        </row>
        <row r="1018">
          <cell r="Z1018" t="b">
            <v>0</v>
          </cell>
        </row>
        <row r="1019">
          <cell r="Z1019" t="b">
            <v>0</v>
          </cell>
        </row>
        <row r="1020">
          <cell r="Z1020" t="b">
            <v>0</v>
          </cell>
        </row>
        <row r="1021">
          <cell r="Z1021" t="b">
            <v>0</v>
          </cell>
        </row>
        <row r="1022">
          <cell r="Z1022" t="b">
            <v>0</v>
          </cell>
        </row>
        <row r="1023">
          <cell r="Z1023" t="b">
            <v>0</v>
          </cell>
        </row>
        <row r="1024">
          <cell r="Z1024" t="b">
            <v>0</v>
          </cell>
        </row>
        <row r="1025">
          <cell r="Z1025" t="b">
            <v>0</v>
          </cell>
        </row>
        <row r="1026">
          <cell r="Z1026" t="b">
            <v>0</v>
          </cell>
        </row>
        <row r="1027">
          <cell r="Z1027" t="b">
            <v>0</v>
          </cell>
        </row>
        <row r="1028">
          <cell r="Z1028" t="b">
            <v>0</v>
          </cell>
        </row>
        <row r="1029">
          <cell r="Z1029" t="b">
            <v>0</v>
          </cell>
        </row>
        <row r="1030">
          <cell r="Z1030" t="b">
            <v>0</v>
          </cell>
        </row>
        <row r="1031">
          <cell r="Z1031" t="b">
            <v>0</v>
          </cell>
        </row>
        <row r="1032">
          <cell r="Z1032" t="b">
            <v>0</v>
          </cell>
        </row>
        <row r="1033">
          <cell r="Z1033" t="b">
            <v>0</v>
          </cell>
        </row>
        <row r="1034">
          <cell r="Z1034" t="b">
            <v>0</v>
          </cell>
        </row>
        <row r="1035">
          <cell r="Z1035" t="b">
            <v>0</v>
          </cell>
        </row>
        <row r="1036">
          <cell r="Z1036" t="b">
            <v>0</v>
          </cell>
        </row>
        <row r="1037">
          <cell r="Z1037" t="b">
            <v>0</v>
          </cell>
        </row>
        <row r="1038">
          <cell r="Z1038" t="b">
            <v>0</v>
          </cell>
        </row>
        <row r="1039">
          <cell r="Z1039" t="b">
            <v>0</v>
          </cell>
        </row>
        <row r="1040">
          <cell r="Z1040" t="b">
            <v>0</v>
          </cell>
        </row>
        <row r="1041">
          <cell r="Z1041" t="b">
            <v>0</v>
          </cell>
        </row>
        <row r="1042">
          <cell r="Z1042" t="b">
            <v>0</v>
          </cell>
        </row>
        <row r="1043">
          <cell r="Z1043" t="b">
            <v>0</v>
          </cell>
        </row>
        <row r="1044">
          <cell r="Z1044" t="b">
            <v>0</v>
          </cell>
        </row>
        <row r="1045">
          <cell r="Z1045" t="b">
            <v>0</v>
          </cell>
        </row>
        <row r="1046">
          <cell r="Z1046" t="b">
            <v>0</v>
          </cell>
        </row>
        <row r="1047">
          <cell r="Z1047" t="b">
            <v>0</v>
          </cell>
        </row>
        <row r="1048">
          <cell r="Z1048" t="b">
            <v>0</v>
          </cell>
        </row>
        <row r="1049">
          <cell r="Z1049" t="b">
            <v>0</v>
          </cell>
        </row>
        <row r="1050">
          <cell r="Z1050" t="b">
            <v>0</v>
          </cell>
        </row>
        <row r="1051">
          <cell r="Z1051" t="b">
            <v>0</v>
          </cell>
        </row>
        <row r="1052">
          <cell r="Z1052" t="b">
            <v>0</v>
          </cell>
        </row>
        <row r="1053">
          <cell r="Z1053" t="b">
            <v>0</v>
          </cell>
        </row>
        <row r="1054">
          <cell r="Z1054" t="b">
            <v>0</v>
          </cell>
        </row>
        <row r="1055">
          <cell r="Z1055" t="b">
            <v>0</v>
          </cell>
        </row>
        <row r="1056">
          <cell r="Z1056" t="b">
            <v>0</v>
          </cell>
        </row>
        <row r="1057">
          <cell r="Z1057" t="b">
            <v>0</v>
          </cell>
        </row>
        <row r="1058">
          <cell r="Z1058" t="b">
            <v>0</v>
          </cell>
        </row>
        <row r="1059">
          <cell r="Z1059" t="b">
            <v>0</v>
          </cell>
        </row>
        <row r="1060">
          <cell r="Z1060" t="b">
            <v>0</v>
          </cell>
        </row>
        <row r="1061">
          <cell r="Z1061" t="b">
            <v>0</v>
          </cell>
        </row>
        <row r="1062">
          <cell r="Z1062" t="b">
            <v>0</v>
          </cell>
        </row>
        <row r="1063">
          <cell r="Z1063" t="b">
            <v>0</v>
          </cell>
        </row>
        <row r="1064">
          <cell r="Z1064" t="b">
            <v>0</v>
          </cell>
        </row>
        <row r="1065">
          <cell r="Z1065" t="b">
            <v>0</v>
          </cell>
        </row>
        <row r="1066">
          <cell r="Z1066" t="b">
            <v>0</v>
          </cell>
        </row>
        <row r="1067">
          <cell r="Z1067" t="b">
            <v>0</v>
          </cell>
        </row>
        <row r="1068">
          <cell r="Z1068" t="b">
            <v>0</v>
          </cell>
        </row>
        <row r="1069">
          <cell r="Z1069" t="b">
            <v>0</v>
          </cell>
        </row>
        <row r="1070">
          <cell r="Z1070" t="b">
            <v>0</v>
          </cell>
        </row>
        <row r="1071">
          <cell r="Z1071" t="b">
            <v>0</v>
          </cell>
        </row>
        <row r="1072">
          <cell r="Z1072" t="b">
            <v>0</v>
          </cell>
        </row>
        <row r="1073">
          <cell r="Z1073" t="b">
            <v>0</v>
          </cell>
        </row>
        <row r="1074">
          <cell r="Z1074" t="b">
            <v>0</v>
          </cell>
        </row>
        <row r="1075">
          <cell r="Z1075" t="b">
            <v>0</v>
          </cell>
        </row>
        <row r="1076">
          <cell r="Z1076" t="b">
            <v>0</v>
          </cell>
        </row>
        <row r="1077">
          <cell r="Z1077" t="b">
            <v>0</v>
          </cell>
        </row>
        <row r="1078">
          <cell r="Z1078" t="b">
            <v>0</v>
          </cell>
        </row>
        <row r="1079">
          <cell r="Z1079" t="b">
            <v>0</v>
          </cell>
        </row>
        <row r="1080">
          <cell r="Z1080" t="b">
            <v>0</v>
          </cell>
        </row>
        <row r="1081">
          <cell r="Z1081" t="b">
            <v>0</v>
          </cell>
        </row>
        <row r="1082">
          <cell r="Z1082" t="b">
            <v>0</v>
          </cell>
        </row>
        <row r="1083">
          <cell r="Z1083" t="b">
            <v>0</v>
          </cell>
        </row>
        <row r="1084">
          <cell r="Z1084" t="b">
            <v>0</v>
          </cell>
        </row>
        <row r="1085">
          <cell r="Z1085" t="b">
            <v>0</v>
          </cell>
        </row>
        <row r="1086">
          <cell r="Z1086" t="b">
            <v>0</v>
          </cell>
        </row>
        <row r="1087">
          <cell r="Z1087" t="b">
            <v>0</v>
          </cell>
        </row>
        <row r="1088">
          <cell r="Z1088" t="b">
            <v>0</v>
          </cell>
        </row>
        <row r="1089">
          <cell r="Z1089" t="b">
            <v>0</v>
          </cell>
        </row>
        <row r="1090">
          <cell r="Z1090" t="b">
            <v>0</v>
          </cell>
        </row>
        <row r="1091">
          <cell r="Z1091" t="b">
            <v>0</v>
          </cell>
        </row>
        <row r="1092">
          <cell r="Z1092" t="b">
            <v>0</v>
          </cell>
        </row>
        <row r="1093">
          <cell r="Z1093" t="b">
            <v>0</v>
          </cell>
        </row>
        <row r="1094">
          <cell r="Z1094" t="b">
            <v>0</v>
          </cell>
        </row>
        <row r="1095">
          <cell r="Z1095" t="b">
            <v>0</v>
          </cell>
        </row>
        <row r="1096">
          <cell r="Z1096" t="b">
            <v>0</v>
          </cell>
        </row>
        <row r="1097">
          <cell r="Z1097" t="b">
            <v>0</v>
          </cell>
        </row>
        <row r="1098">
          <cell r="Z1098" t="b">
            <v>0</v>
          </cell>
        </row>
        <row r="1099">
          <cell r="Z1099" t="b">
            <v>0</v>
          </cell>
        </row>
        <row r="1100">
          <cell r="Z1100" t="b">
            <v>0</v>
          </cell>
        </row>
        <row r="1101">
          <cell r="Z1101" t="b">
            <v>0</v>
          </cell>
        </row>
        <row r="1102">
          <cell r="Z1102" t="b">
            <v>0</v>
          </cell>
        </row>
        <row r="1103">
          <cell r="Z1103" t="b">
            <v>0</v>
          </cell>
        </row>
        <row r="1104">
          <cell r="Z1104" t="b">
            <v>0</v>
          </cell>
        </row>
        <row r="1105">
          <cell r="Z1105" t="b">
            <v>0</v>
          </cell>
        </row>
        <row r="1106">
          <cell r="Z1106" t="b">
            <v>0</v>
          </cell>
        </row>
        <row r="1107">
          <cell r="Z1107" t="b">
            <v>0</v>
          </cell>
        </row>
        <row r="1108">
          <cell r="Z1108" t="b">
            <v>0</v>
          </cell>
        </row>
        <row r="1109">
          <cell r="Z1109" t="b">
            <v>0</v>
          </cell>
        </row>
        <row r="1110">
          <cell r="Z1110" t="b">
            <v>0</v>
          </cell>
        </row>
        <row r="1111">
          <cell r="Z1111" t="b">
            <v>0</v>
          </cell>
        </row>
        <row r="1112">
          <cell r="Z1112" t="b">
            <v>0</v>
          </cell>
        </row>
        <row r="1113">
          <cell r="Z1113" t="b">
            <v>0</v>
          </cell>
        </row>
        <row r="1114">
          <cell r="Z1114" t="b">
            <v>0</v>
          </cell>
        </row>
        <row r="1115">
          <cell r="Z1115" t="b">
            <v>0</v>
          </cell>
        </row>
        <row r="1116">
          <cell r="Z1116" t="b">
            <v>0</v>
          </cell>
        </row>
        <row r="1117">
          <cell r="Z1117" t="b">
            <v>0</v>
          </cell>
        </row>
        <row r="1118">
          <cell r="Z1118" t="b">
            <v>0</v>
          </cell>
        </row>
        <row r="1119">
          <cell r="Z1119" t="b">
            <v>0</v>
          </cell>
        </row>
        <row r="1120">
          <cell r="Z1120" t="b">
            <v>0</v>
          </cell>
        </row>
        <row r="1121">
          <cell r="Z1121" t="b">
            <v>0</v>
          </cell>
        </row>
        <row r="1122">
          <cell r="Z1122" t="b">
            <v>0</v>
          </cell>
        </row>
        <row r="1123">
          <cell r="Z1123" t="b">
            <v>0</v>
          </cell>
        </row>
        <row r="1124">
          <cell r="Z1124" t="b">
            <v>0</v>
          </cell>
        </row>
        <row r="1125">
          <cell r="Z1125" t="b">
            <v>0</v>
          </cell>
        </row>
        <row r="1126">
          <cell r="Z1126" t="b">
            <v>0</v>
          </cell>
        </row>
        <row r="1127">
          <cell r="Z1127" t="b">
            <v>0</v>
          </cell>
        </row>
        <row r="1128">
          <cell r="Z1128" t="b">
            <v>0</v>
          </cell>
        </row>
        <row r="1129">
          <cell r="Z1129" t="b">
            <v>0</v>
          </cell>
        </row>
        <row r="1130">
          <cell r="Z1130" t="b">
            <v>0</v>
          </cell>
        </row>
        <row r="1131">
          <cell r="Z1131" t="b">
            <v>0</v>
          </cell>
        </row>
        <row r="1132">
          <cell r="Z1132" t="b">
            <v>0</v>
          </cell>
        </row>
        <row r="1133">
          <cell r="Z1133" t="b">
            <v>0</v>
          </cell>
        </row>
        <row r="1134">
          <cell r="Z1134" t="b">
            <v>0</v>
          </cell>
        </row>
        <row r="1135">
          <cell r="Z1135" t="b">
            <v>0</v>
          </cell>
        </row>
        <row r="1136">
          <cell r="Z1136" t="b">
            <v>0</v>
          </cell>
        </row>
        <row r="1137">
          <cell r="Z1137" t="b">
            <v>0</v>
          </cell>
        </row>
        <row r="1138">
          <cell r="Z1138" t="b">
            <v>0</v>
          </cell>
        </row>
        <row r="1139">
          <cell r="Z1139" t="b">
            <v>0</v>
          </cell>
        </row>
        <row r="1140">
          <cell r="Z1140" t="b">
            <v>0</v>
          </cell>
        </row>
        <row r="1141">
          <cell r="Z1141" t="b">
            <v>0</v>
          </cell>
        </row>
        <row r="1142">
          <cell r="Z1142" t="b">
            <v>0</v>
          </cell>
        </row>
        <row r="1143">
          <cell r="Z1143" t="b">
            <v>0</v>
          </cell>
        </row>
        <row r="1144">
          <cell r="Z1144" t="b">
            <v>0</v>
          </cell>
        </row>
        <row r="1145">
          <cell r="Z1145" t="b">
            <v>0</v>
          </cell>
        </row>
        <row r="1146">
          <cell r="Z1146" t="b">
            <v>0</v>
          </cell>
        </row>
        <row r="1147">
          <cell r="Z1147" t="b">
            <v>0</v>
          </cell>
        </row>
        <row r="1148">
          <cell r="Z1148" t="b">
            <v>0</v>
          </cell>
        </row>
        <row r="1149">
          <cell r="Z1149" t="b">
            <v>0</v>
          </cell>
        </row>
        <row r="1150">
          <cell r="Z1150" t="b">
            <v>0</v>
          </cell>
        </row>
        <row r="1151">
          <cell r="Z1151" t="b">
            <v>0</v>
          </cell>
        </row>
        <row r="1152">
          <cell r="Z1152" t="b">
            <v>0</v>
          </cell>
        </row>
        <row r="1153">
          <cell r="Z1153" t="b">
            <v>0</v>
          </cell>
        </row>
        <row r="1154">
          <cell r="Z1154" t="b">
            <v>0</v>
          </cell>
        </row>
        <row r="1155">
          <cell r="Z1155" t="b">
            <v>0</v>
          </cell>
        </row>
        <row r="1156">
          <cell r="Z1156" t="b">
            <v>0</v>
          </cell>
        </row>
        <row r="1157">
          <cell r="Z1157" t="b">
            <v>0</v>
          </cell>
        </row>
        <row r="1158">
          <cell r="Z1158" t="b">
            <v>0</v>
          </cell>
        </row>
        <row r="1159">
          <cell r="Z1159" t="b">
            <v>0</v>
          </cell>
        </row>
        <row r="1160">
          <cell r="Z1160" t="b">
            <v>0</v>
          </cell>
        </row>
        <row r="1161">
          <cell r="Z1161" t="b">
            <v>0</v>
          </cell>
        </row>
        <row r="1162">
          <cell r="Z1162" t="b">
            <v>0</v>
          </cell>
        </row>
        <row r="1163">
          <cell r="Z1163" t="b">
            <v>0</v>
          </cell>
        </row>
        <row r="1164">
          <cell r="Z1164" t="b">
            <v>0</v>
          </cell>
        </row>
        <row r="1165">
          <cell r="Z1165" t="b">
            <v>0</v>
          </cell>
        </row>
        <row r="1166">
          <cell r="Z1166" t="b">
            <v>0</v>
          </cell>
        </row>
        <row r="1167">
          <cell r="Z1167" t="b">
            <v>0</v>
          </cell>
        </row>
        <row r="1168">
          <cell r="Z1168" t="b">
            <v>0</v>
          </cell>
        </row>
        <row r="1169">
          <cell r="Z1169" t="b">
            <v>0</v>
          </cell>
        </row>
        <row r="1170">
          <cell r="Z1170" t="b">
            <v>0</v>
          </cell>
        </row>
        <row r="1171">
          <cell r="Z1171" t="b">
            <v>0</v>
          </cell>
        </row>
        <row r="1172">
          <cell r="Z1172" t="b">
            <v>0</v>
          </cell>
        </row>
        <row r="1173">
          <cell r="Z1173" t="b">
            <v>0</v>
          </cell>
        </row>
        <row r="1174">
          <cell r="Z1174" t="b">
            <v>0</v>
          </cell>
        </row>
        <row r="1175">
          <cell r="Z1175" t="b">
            <v>0</v>
          </cell>
        </row>
        <row r="1176">
          <cell r="Z1176" t="b">
            <v>0</v>
          </cell>
        </row>
        <row r="1177">
          <cell r="Z1177" t="b">
            <v>0</v>
          </cell>
        </row>
        <row r="1178">
          <cell r="Z1178" t="b">
            <v>0</v>
          </cell>
        </row>
        <row r="1179">
          <cell r="Z1179" t="b">
            <v>0</v>
          </cell>
        </row>
        <row r="1180">
          <cell r="Z1180" t="b">
            <v>0</v>
          </cell>
        </row>
        <row r="1181">
          <cell r="Z1181" t="b">
            <v>0</v>
          </cell>
        </row>
        <row r="1182">
          <cell r="Z1182" t="b">
            <v>0</v>
          </cell>
        </row>
        <row r="1183">
          <cell r="Z1183" t="b">
            <v>0</v>
          </cell>
        </row>
        <row r="1184">
          <cell r="Z1184" t="b">
            <v>0</v>
          </cell>
        </row>
        <row r="1185">
          <cell r="Z1185" t="b">
            <v>0</v>
          </cell>
        </row>
        <row r="1186">
          <cell r="Z1186" t="b">
            <v>0</v>
          </cell>
        </row>
        <row r="1187">
          <cell r="Z1187" t="b">
            <v>0</v>
          </cell>
        </row>
        <row r="1188">
          <cell r="Z1188" t="b">
            <v>0</v>
          </cell>
        </row>
        <row r="1189">
          <cell r="Z1189" t="b">
            <v>0</v>
          </cell>
        </row>
        <row r="1190">
          <cell r="Z1190" t="b">
            <v>0</v>
          </cell>
        </row>
        <row r="1191">
          <cell r="Z1191" t="b">
            <v>0</v>
          </cell>
        </row>
        <row r="1192">
          <cell r="Z1192" t="b">
            <v>0</v>
          </cell>
        </row>
        <row r="1193">
          <cell r="Z1193" t="b">
            <v>0</v>
          </cell>
        </row>
        <row r="1194">
          <cell r="Z1194" t="b">
            <v>0</v>
          </cell>
        </row>
        <row r="1195">
          <cell r="Z1195" t="b">
            <v>0</v>
          </cell>
        </row>
        <row r="1196">
          <cell r="Z1196" t="b">
            <v>0</v>
          </cell>
        </row>
        <row r="1197">
          <cell r="Z1197" t="b">
            <v>0</v>
          </cell>
        </row>
        <row r="1198">
          <cell r="Z1198" t="b">
            <v>0</v>
          </cell>
        </row>
        <row r="1199">
          <cell r="Z1199" t="b">
            <v>0</v>
          </cell>
        </row>
        <row r="1200">
          <cell r="Z1200" t="b">
            <v>0</v>
          </cell>
        </row>
        <row r="1201">
          <cell r="Z1201" t="b">
            <v>0</v>
          </cell>
        </row>
        <row r="1202">
          <cell r="Z1202" t="b">
            <v>0</v>
          </cell>
        </row>
        <row r="1203">
          <cell r="Z1203" t="b">
            <v>0</v>
          </cell>
        </row>
        <row r="1204">
          <cell r="Z1204" t="b">
            <v>0</v>
          </cell>
        </row>
        <row r="1205">
          <cell r="Z1205" t="b">
            <v>0</v>
          </cell>
        </row>
        <row r="1206">
          <cell r="Z1206" t="b">
            <v>0</v>
          </cell>
        </row>
        <row r="1207">
          <cell r="Z1207" t="b">
            <v>0</v>
          </cell>
        </row>
        <row r="1208">
          <cell r="Z1208" t="b">
            <v>0</v>
          </cell>
        </row>
        <row r="1209">
          <cell r="Z1209" t="b">
            <v>0</v>
          </cell>
        </row>
        <row r="1210">
          <cell r="Z1210" t="b">
            <v>0</v>
          </cell>
        </row>
        <row r="1211">
          <cell r="Z1211" t="b">
            <v>0</v>
          </cell>
        </row>
        <row r="1212">
          <cell r="Z1212" t="b">
            <v>0</v>
          </cell>
        </row>
        <row r="1213">
          <cell r="Z1213" t="b">
            <v>0</v>
          </cell>
        </row>
        <row r="1214">
          <cell r="Z1214" t="b">
            <v>0</v>
          </cell>
        </row>
        <row r="1215">
          <cell r="Z1215" t="b">
            <v>0</v>
          </cell>
        </row>
        <row r="1216">
          <cell r="Z1216" t="b">
            <v>0</v>
          </cell>
        </row>
        <row r="1217">
          <cell r="Z1217" t="b">
            <v>0</v>
          </cell>
        </row>
        <row r="1218">
          <cell r="Z1218" t="b">
            <v>0</v>
          </cell>
        </row>
        <row r="1219">
          <cell r="Z1219" t="b">
            <v>0</v>
          </cell>
        </row>
        <row r="1220">
          <cell r="Z1220" t="b">
            <v>0</v>
          </cell>
        </row>
        <row r="1221">
          <cell r="Z1221" t="b">
            <v>0</v>
          </cell>
        </row>
        <row r="1222">
          <cell r="Z1222" t="b">
            <v>0</v>
          </cell>
        </row>
        <row r="1223">
          <cell r="Z1223" t="b">
            <v>0</v>
          </cell>
        </row>
        <row r="1224">
          <cell r="Z1224" t="b">
            <v>0</v>
          </cell>
        </row>
        <row r="1225">
          <cell r="Z1225" t="b">
            <v>0</v>
          </cell>
        </row>
        <row r="1226">
          <cell r="Z1226" t="b">
            <v>0</v>
          </cell>
        </row>
        <row r="1227">
          <cell r="Z1227" t="b">
            <v>0</v>
          </cell>
        </row>
        <row r="1228">
          <cell r="Z1228" t="b">
            <v>0</v>
          </cell>
        </row>
        <row r="1229">
          <cell r="Z1229" t="b">
            <v>0</v>
          </cell>
        </row>
        <row r="1230">
          <cell r="Z1230" t="b">
            <v>0</v>
          </cell>
        </row>
        <row r="1231">
          <cell r="Z1231" t="b">
            <v>0</v>
          </cell>
        </row>
      </sheetData>
      <sheetData sheetId="1" refreshError="1">
        <row r="1">
          <cell r="N1" t="str">
            <v>SmartCharts</v>
          </cell>
          <cell r="AW1" t="str">
            <v>.</v>
          </cell>
        </row>
        <row r="2">
          <cell r="AW2" t="str">
            <v>.</v>
          </cell>
        </row>
        <row r="3">
          <cell r="AW3" t="str">
            <v>.</v>
          </cell>
        </row>
        <row r="4">
          <cell r="AW4" t="str">
            <v>.</v>
          </cell>
        </row>
        <row r="5">
          <cell r="C5" t="str">
            <v>Define value axis here:</v>
          </cell>
        </row>
        <row r="6">
          <cell r="C6" t="str">
            <v>SD&amp;A as % of Sales - Year-Over-Year Change (Bps)</v>
          </cell>
        </row>
        <row r="10">
          <cell r="C10" t="str">
            <v>Input your data here:</v>
          </cell>
          <cell r="AW10" t="str">
            <v>.</v>
          </cell>
        </row>
        <row r="11">
          <cell r="C11" t="str">
            <v>Q108</v>
          </cell>
          <cell r="D11">
            <v>-119.88023495781874</v>
          </cell>
        </row>
        <row r="12">
          <cell r="C12" t="str">
            <v>Q208</v>
          </cell>
          <cell r="D12">
            <v>-66.365626995871224</v>
          </cell>
          <cell r="AW12" t="str">
            <v>.</v>
          </cell>
        </row>
        <row r="13">
          <cell r="C13" t="str">
            <v>Q308</v>
          </cell>
          <cell r="D13">
            <v>-170.02007273091314</v>
          </cell>
          <cell r="AW13" t="str">
            <v>.</v>
          </cell>
        </row>
        <row r="14">
          <cell r="C14" t="str">
            <v>Q408</v>
          </cell>
          <cell r="D14">
            <v>-64.695093074952354</v>
          </cell>
          <cell r="AW14" t="str">
            <v>.</v>
          </cell>
        </row>
        <row r="15">
          <cell r="C15" t="str">
            <v>Q109</v>
          </cell>
          <cell r="D15">
            <v>135.10439885366043</v>
          </cell>
          <cell r="AW15" t="str">
            <v>.</v>
          </cell>
        </row>
        <row r="16">
          <cell r="C16" t="str">
            <v>Q209</v>
          </cell>
          <cell r="D16">
            <v>-198.1787824055059</v>
          </cell>
          <cell r="AW16" t="str">
            <v>.</v>
          </cell>
        </row>
        <row r="17">
          <cell r="C17" t="str">
            <v>Q309E</v>
          </cell>
          <cell r="D17">
            <v>5.9306102298761765</v>
          </cell>
          <cell r="AW17" t="str">
            <v>.</v>
          </cell>
        </row>
        <row r="18">
          <cell r="C18" t="str">
            <v>Q409E</v>
          </cell>
          <cell r="D18">
            <v>-177.31782492845682</v>
          </cell>
          <cell r="AW18" t="str">
            <v>.</v>
          </cell>
        </row>
        <row r="19">
          <cell r="C19" t="str">
            <v>2010E</v>
          </cell>
          <cell r="D19">
            <v>-74.177545579872103</v>
          </cell>
          <cell r="AW19" t="str">
            <v>.</v>
          </cell>
        </row>
        <row r="20">
          <cell r="C20" t="str">
            <v>2011E</v>
          </cell>
          <cell r="D20">
            <v>-4.7388276935789175</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2" refreshError="1">
        <row r="1">
          <cell r="Q1" t="str">
            <v>SmartCharts</v>
          </cell>
        </row>
        <row r="4">
          <cell r="A4" t="str">
            <v>4Q08</v>
          </cell>
        </row>
        <row r="5">
          <cell r="A5" t="str">
            <v>1Q09</v>
          </cell>
          <cell r="C5" t="str">
            <v>Define value axis here:</v>
          </cell>
        </row>
        <row r="6">
          <cell r="A6" t="str">
            <v>2Q09</v>
          </cell>
          <cell r="C6" t="str">
            <v>Resin Year-Over-year % Price Change (1 Quarter Lag)</v>
          </cell>
        </row>
        <row r="7">
          <cell r="A7" t="str">
            <v>3Q09e</v>
          </cell>
        </row>
        <row r="8">
          <cell r="A8" t="str">
            <v>4Q09e</v>
          </cell>
        </row>
        <row r="9">
          <cell r="A9" t="str">
            <v>1Q10e</v>
          </cell>
          <cell r="C9" t="str">
            <v>Input your data here:</v>
          </cell>
        </row>
        <row r="10">
          <cell r="A10" t="str">
            <v>2Q10e</v>
          </cell>
        </row>
        <row r="11">
          <cell r="A11" t="str">
            <v>3Q10e</v>
          </cell>
          <cell r="D11" t="str">
            <v>Series 1</v>
          </cell>
          <cell r="AA11" t="str">
            <v>Series 1</v>
          </cell>
        </row>
        <row r="12">
          <cell r="A12" t="str">
            <v>4Q10e</v>
          </cell>
          <cell r="C12" t="str">
            <v>1Q08</v>
          </cell>
          <cell r="D12">
            <v>0.25041279669762639</v>
          </cell>
          <cell r="Z12" t="str">
            <v>1Q08</v>
          </cell>
          <cell r="AA12">
            <v>0.25041279669762639</v>
          </cell>
        </row>
        <row r="13">
          <cell r="C13" t="str">
            <v>2Q08</v>
          </cell>
          <cell r="D13">
            <v>0.31356336460486567</v>
          </cell>
          <cell r="Z13" t="str">
            <v>2Q08</v>
          </cell>
          <cell r="AA13">
            <v>0.31356336460486567</v>
          </cell>
        </row>
        <row r="14">
          <cell r="C14" t="str">
            <v>3Q08</v>
          </cell>
          <cell r="D14">
            <v>0.30647892775922969</v>
          </cell>
          <cell r="Z14" t="str">
            <v>3Q08</v>
          </cell>
          <cell r="AA14">
            <v>0.30647892775922969</v>
          </cell>
        </row>
        <row r="15">
          <cell r="C15" t="str">
            <v>4Q08</v>
          </cell>
          <cell r="D15">
            <v>0.3519735351429738</v>
          </cell>
          <cell r="Z15" t="str">
            <v>4Q08</v>
          </cell>
          <cell r="AA15">
            <v>0.3519735351429738</v>
          </cell>
        </row>
        <row r="16">
          <cell r="C16" t="str">
            <v>1Q09</v>
          </cell>
          <cell r="D16">
            <v>-0.21734824412990561</v>
          </cell>
          <cell r="Z16" t="str">
            <v>1Q09</v>
          </cell>
          <cell r="AA16">
            <v>-0.21734824412990561</v>
          </cell>
        </row>
        <row r="17">
          <cell r="C17" t="str">
            <v>2Q09</v>
          </cell>
          <cell r="D17">
            <v>-0.33757010854214575</v>
          </cell>
          <cell r="Z17" t="str">
            <v>2Q09</v>
          </cell>
          <cell r="AA17">
            <v>-0.33757010854214575</v>
          </cell>
        </row>
        <row r="18">
          <cell r="C18" t="str">
            <v>3Q09e</v>
          </cell>
          <cell r="D18">
            <v>-0.33520980704418368</v>
          </cell>
          <cell r="Z18" t="str">
            <v>3Q09e</v>
          </cell>
          <cell r="AA18">
            <v>-0.33520980704418368</v>
          </cell>
        </row>
        <row r="19">
          <cell r="C19" t="str">
            <v>4Q09e</v>
          </cell>
          <cell r="D19">
            <v>-0.32181403767513583</v>
          </cell>
          <cell r="Z19" t="str">
            <v>4Q09e</v>
          </cell>
          <cell r="AA19">
            <v>-0.32181403767513583</v>
          </cell>
        </row>
        <row r="20">
          <cell r="C20" t="str">
            <v>1Q10e</v>
          </cell>
          <cell r="D20">
            <v>4.4869766951386669E-2</v>
          </cell>
          <cell r="Z20" t="str">
            <v>1Q10e</v>
          </cell>
          <cell r="AA20">
            <v>4.4869766951386669E-2</v>
          </cell>
        </row>
        <row r="21">
          <cell r="C21" t="str">
            <v>2Q10e</v>
          </cell>
          <cell r="D21">
            <v>0.16543826521288918</v>
          </cell>
          <cell r="Z21" t="str">
            <v>2Q10e</v>
          </cell>
          <cell r="AA21">
            <v>0.16543826521288918</v>
          </cell>
        </row>
        <row r="22">
          <cell r="C22" t="str">
            <v>3Q10e</v>
          </cell>
          <cell r="D22">
            <v>5.6657381615598856E-2</v>
          </cell>
          <cell r="Z22" t="str">
            <v>3Q10e</v>
          </cell>
          <cell r="AA22">
            <v>5.6657381615598856E-2</v>
          </cell>
        </row>
        <row r="23">
          <cell r="C23" t="str">
            <v>4Q10e</v>
          </cell>
          <cell r="D23">
            <v>-5.683783917362728E-2</v>
          </cell>
          <cell r="Z23" t="str">
            <v>4Q10e</v>
          </cell>
          <cell r="AA23">
            <v>-5.683783917362728E-2</v>
          </cell>
        </row>
        <row r="24">
          <cell r="Z24" t="b">
            <v>0</v>
          </cell>
          <cell r="AA24" t="b">
            <v>0</v>
          </cell>
        </row>
        <row r="25">
          <cell r="Z25" t="b">
            <v>0</v>
          </cell>
          <cell r="AA25" t="b">
            <v>0</v>
          </cell>
        </row>
        <row r="26">
          <cell r="Z26" t="b">
            <v>0</v>
          </cell>
          <cell r="AA26" t="b">
            <v>0</v>
          </cell>
        </row>
        <row r="27">
          <cell r="Z27" t="b">
            <v>0</v>
          </cell>
          <cell r="AA27" t="b">
            <v>0</v>
          </cell>
        </row>
        <row r="28">
          <cell r="Z28" t="b">
            <v>0</v>
          </cell>
          <cell r="AA28" t="b">
            <v>0</v>
          </cell>
        </row>
        <row r="29">
          <cell r="Z29" t="b">
            <v>0</v>
          </cell>
          <cell r="AA29" t="b">
            <v>0</v>
          </cell>
        </row>
        <row r="30">
          <cell r="Z30" t="b">
            <v>0</v>
          </cell>
          <cell r="AA30" t="b">
            <v>0</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3" refreshError="1">
        <row r="1">
          <cell r="A1" t="str">
            <v>EM Mix</v>
          </cell>
          <cell r="B1">
            <v>0.51</v>
          </cell>
        </row>
        <row r="2">
          <cell r="A2" t="str">
            <v>Establ Mix</v>
          </cell>
          <cell r="B2">
            <v>0.49</v>
          </cell>
        </row>
        <row r="6">
          <cell r="D6" t="str">
            <v>Emerging Markets</v>
          </cell>
        </row>
        <row r="7">
          <cell r="B7" t="str">
            <v>Developed Markets</v>
          </cell>
          <cell r="D7">
            <v>0.05</v>
          </cell>
          <cell r="E7">
            <v>7.4999999999999997E-2</v>
          </cell>
          <cell r="F7">
            <v>0.1</v>
          </cell>
          <cell r="G7">
            <v>0.125</v>
          </cell>
          <cell r="H7">
            <v>0.15</v>
          </cell>
          <cell r="I7">
            <v>0.2</v>
          </cell>
        </row>
        <row r="8">
          <cell r="C8">
            <v>-0.05</v>
          </cell>
          <cell r="D8">
            <v>1.0000000000000009E-3</v>
          </cell>
          <cell r="E8">
            <v>1.3749999999999998E-2</v>
          </cell>
          <cell r="F8">
            <v>2.6500000000000003E-2</v>
          </cell>
          <cell r="G8">
            <v>3.925E-2</v>
          </cell>
          <cell r="H8">
            <v>5.1999999999999998E-2</v>
          </cell>
          <cell r="I8">
            <v>7.7500000000000013E-2</v>
          </cell>
        </row>
        <row r="9">
          <cell r="C9">
            <v>-2.5000000000000001E-2</v>
          </cell>
          <cell r="D9">
            <v>1.3250000000000001E-2</v>
          </cell>
          <cell r="E9">
            <v>2.5999999999999999E-2</v>
          </cell>
          <cell r="F9">
            <v>3.8750000000000007E-2</v>
          </cell>
          <cell r="G9">
            <v>5.1500000000000004E-2</v>
          </cell>
          <cell r="H9">
            <v>6.4250000000000002E-2</v>
          </cell>
          <cell r="I9">
            <v>8.975000000000001E-2</v>
          </cell>
        </row>
        <row r="10">
          <cell r="C10">
            <v>0</v>
          </cell>
          <cell r="D10">
            <v>2.5500000000000002E-2</v>
          </cell>
          <cell r="E10">
            <v>3.8249999999999999E-2</v>
          </cell>
          <cell r="F10">
            <v>5.1000000000000004E-2</v>
          </cell>
          <cell r="G10">
            <v>6.3750000000000001E-2</v>
          </cell>
          <cell r="H10">
            <v>7.6499999999999999E-2</v>
          </cell>
          <cell r="I10">
            <v>0.10200000000000001</v>
          </cell>
        </row>
        <row r="11">
          <cell r="C11">
            <v>2.5000000000000001E-2</v>
          </cell>
          <cell r="D11">
            <v>3.7750000000000006E-2</v>
          </cell>
          <cell r="E11">
            <v>5.0500000000000003E-2</v>
          </cell>
          <cell r="F11">
            <v>6.3250000000000001E-2</v>
          </cell>
          <cell r="G11">
            <v>7.5999999999999998E-2</v>
          </cell>
          <cell r="H11">
            <v>8.8749999999999996E-2</v>
          </cell>
          <cell r="I11">
            <v>0.11425</v>
          </cell>
        </row>
        <row r="12">
          <cell r="C12">
            <v>0.05</v>
          </cell>
          <cell r="D12">
            <v>0.05</v>
          </cell>
          <cell r="E12">
            <v>6.275E-2</v>
          </cell>
          <cell r="F12">
            <v>7.5500000000000012E-2</v>
          </cell>
          <cell r="G12">
            <v>8.8249999999999995E-2</v>
          </cell>
          <cell r="H12">
            <v>0.10100000000000001</v>
          </cell>
          <cell r="I12">
            <v>0.1265</v>
          </cell>
        </row>
      </sheetData>
      <sheetData sheetId="4" refreshError="1"/>
      <sheetData sheetId="5" refreshError="1">
        <row r="1">
          <cell r="N1" t="str">
            <v>SmartCharts</v>
          </cell>
          <cell r="AW1" t="str">
            <v>.</v>
          </cell>
        </row>
        <row r="2">
          <cell r="AW2" t="str">
            <v>.</v>
          </cell>
        </row>
        <row r="3">
          <cell r="AW3" t="str">
            <v>.</v>
          </cell>
        </row>
        <row r="4">
          <cell r="AW4" t="str">
            <v>.</v>
          </cell>
        </row>
        <row r="5">
          <cell r="C5" t="str">
            <v>Define value axis here:</v>
          </cell>
        </row>
        <row r="6">
          <cell r="C6" t="str">
            <v>SLDS Category Sales Mix - 2005</v>
          </cell>
        </row>
        <row r="10">
          <cell r="C10" t="str">
            <v>Input your data here:</v>
          </cell>
          <cell r="AW10" t="str">
            <v>.</v>
          </cell>
        </row>
        <row r="11">
          <cell r="C11" t="str">
            <v>Skin Care</v>
          </cell>
          <cell r="D11">
            <v>0.28999999999999998</v>
          </cell>
          <cell r="AW11" t="str">
            <v>.</v>
          </cell>
        </row>
        <row r="12">
          <cell r="C12" t="str">
            <v>Fragrance</v>
          </cell>
          <cell r="D12">
            <v>0.28000000000000003</v>
          </cell>
          <cell r="AW12" t="str">
            <v>.</v>
          </cell>
        </row>
        <row r="13">
          <cell r="C13" t="str">
            <v>Color Cosmetics</v>
          </cell>
          <cell r="D13">
            <v>0.18</v>
          </cell>
          <cell r="AW13" t="str">
            <v>.</v>
          </cell>
        </row>
        <row r="14">
          <cell r="C14" t="str">
            <v>Toiletries</v>
          </cell>
          <cell r="D14">
            <v>0.12</v>
          </cell>
          <cell r="AW14" t="str">
            <v>.</v>
          </cell>
        </row>
        <row r="15">
          <cell r="C15" t="str">
            <v>Nutritionals</v>
          </cell>
          <cell r="D15">
            <v>0.09</v>
          </cell>
          <cell r="AW15" t="str">
            <v>.</v>
          </cell>
        </row>
        <row r="16">
          <cell r="C16" t="str">
            <v>Apparel</v>
          </cell>
          <cell r="D16">
            <v>0.04</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6" refreshError="1">
        <row r="1">
          <cell r="N1" t="str">
            <v>SmartCharts</v>
          </cell>
          <cell r="AW1" t="str">
            <v>.</v>
          </cell>
        </row>
        <row r="2">
          <cell r="AW2" t="str">
            <v>.</v>
          </cell>
        </row>
        <row r="3">
          <cell r="AW3" t="str">
            <v>.</v>
          </cell>
        </row>
        <row r="4">
          <cell r="AW4" t="str">
            <v>.</v>
          </cell>
        </row>
        <row r="5">
          <cell r="C5" t="str">
            <v>Define value axis here:</v>
          </cell>
        </row>
        <row r="6">
          <cell r="C6" t="str">
            <v>SLDS Geographic Sales Mix - 2005</v>
          </cell>
        </row>
        <row r="10">
          <cell r="C10" t="str">
            <v>Input your data here:</v>
          </cell>
          <cell r="AW10" t="str">
            <v>.</v>
          </cell>
        </row>
        <row r="11">
          <cell r="C11" t="str">
            <v>Latin America</v>
          </cell>
          <cell r="D11">
            <v>0.56999999999999995</v>
          </cell>
          <cell r="AW11" t="str">
            <v>.</v>
          </cell>
        </row>
        <row r="12">
          <cell r="C12" t="str">
            <v>Asia Pacific</v>
          </cell>
          <cell r="D12">
            <v>0.3</v>
          </cell>
          <cell r="AW12" t="str">
            <v>.</v>
          </cell>
        </row>
        <row r="13">
          <cell r="C13" t="str">
            <v>Africa</v>
          </cell>
          <cell r="D13">
            <v>0.08</v>
          </cell>
          <cell r="AW13" t="str">
            <v>.</v>
          </cell>
        </row>
        <row r="14">
          <cell r="C14" t="str">
            <v>Europe</v>
          </cell>
          <cell r="D14">
            <v>0.05</v>
          </cell>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7" refreshError="1">
        <row r="1">
          <cell r="N1" t="str">
            <v>SmartCharts</v>
          </cell>
          <cell r="AW1" t="str">
            <v>.</v>
          </cell>
        </row>
        <row r="2">
          <cell r="AW2" t="str">
            <v>.</v>
          </cell>
        </row>
        <row r="3">
          <cell r="AW3" t="str">
            <v>.</v>
          </cell>
        </row>
        <row r="4">
          <cell r="AW4" t="str">
            <v>.</v>
          </cell>
        </row>
        <row r="9">
          <cell r="C9" t="str">
            <v xml:space="preserve">Note: From Published TUP Report </v>
          </cell>
        </row>
        <row r="10">
          <cell r="C10" t="str">
            <v>Input your data here:</v>
          </cell>
          <cell r="AW10" t="str">
            <v>.</v>
          </cell>
        </row>
        <row r="11">
          <cell r="C11" t="str">
            <v>Skin Care</v>
          </cell>
          <cell r="D11">
            <v>0.28999999999999998</v>
          </cell>
          <cell r="AW11" t="str">
            <v>.</v>
          </cell>
        </row>
        <row r="12">
          <cell r="C12" t="str">
            <v>Fragrance</v>
          </cell>
          <cell r="D12">
            <v>0.28000000000000003</v>
          </cell>
          <cell r="AW12" t="str">
            <v>.</v>
          </cell>
        </row>
        <row r="13">
          <cell r="C13" t="str">
            <v>Color Cosmetics</v>
          </cell>
          <cell r="D13">
            <v>0.18</v>
          </cell>
          <cell r="AW13" t="str">
            <v>.</v>
          </cell>
        </row>
        <row r="14">
          <cell r="C14" t="str">
            <v>Toiletries</v>
          </cell>
          <cell r="D14">
            <v>0.12</v>
          </cell>
          <cell r="AW14" t="str">
            <v>.</v>
          </cell>
        </row>
        <row r="15">
          <cell r="C15" t="str">
            <v>Nutritionals</v>
          </cell>
          <cell r="D15">
            <v>0.09</v>
          </cell>
          <cell r="AW15" t="str">
            <v>.</v>
          </cell>
        </row>
        <row r="16">
          <cell r="C16" t="str">
            <v>Apparel</v>
          </cell>
          <cell r="D16">
            <v>0.04</v>
          </cell>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8" refreshError="1">
        <row r="1">
          <cell r="N1" t="str">
            <v>SmartCharts</v>
          </cell>
          <cell r="AW1" t="str">
            <v>.</v>
          </cell>
        </row>
        <row r="2">
          <cell r="AW2" t="str">
            <v>.</v>
          </cell>
        </row>
        <row r="3">
          <cell r="AW3" t="str">
            <v>.</v>
          </cell>
        </row>
        <row r="4">
          <cell r="AW4" t="str">
            <v>.</v>
          </cell>
        </row>
        <row r="9">
          <cell r="C9" t="str">
            <v xml:space="preserve">Note: From Published TUP Report </v>
          </cell>
        </row>
        <row r="10">
          <cell r="C10" t="str">
            <v>Input your data here:</v>
          </cell>
          <cell r="AW10" t="str">
            <v>.</v>
          </cell>
        </row>
        <row r="11">
          <cell r="C11" t="str">
            <v>Latin America</v>
          </cell>
          <cell r="D11">
            <v>0.56999999999999995</v>
          </cell>
          <cell r="AW11" t="str">
            <v>.</v>
          </cell>
        </row>
        <row r="12">
          <cell r="C12" t="str">
            <v>Asia Pacific</v>
          </cell>
          <cell r="D12">
            <v>0.3</v>
          </cell>
          <cell r="AW12" t="str">
            <v>.</v>
          </cell>
        </row>
        <row r="13">
          <cell r="C13" t="str">
            <v>Europe</v>
          </cell>
          <cell r="D13">
            <v>0.05</v>
          </cell>
          <cell r="AW13" t="str">
            <v>.</v>
          </cell>
        </row>
        <row r="14">
          <cell r="C14" t="str">
            <v>Africa</v>
          </cell>
          <cell r="D14">
            <v>0.08</v>
          </cell>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9" refreshError="1"/>
      <sheetData sheetId="10"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Europe</v>
          </cell>
          <cell r="D11">
            <v>0.36926548007019305</v>
          </cell>
          <cell r="AW11" t="str">
            <v>.</v>
          </cell>
        </row>
        <row r="12">
          <cell r="C12" t="str">
            <v>Asia Pacific</v>
          </cell>
          <cell r="D12">
            <v>0.28352970669340688</v>
          </cell>
          <cell r="AW12" t="str">
            <v>.</v>
          </cell>
        </row>
        <row r="13">
          <cell r="C13" t="str">
            <v>North America</v>
          </cell>
          <cell r="D13">
            <v>0.13261469039859616</v>
          </cell>
          <cell r="AW13" t="str">
            <v>.</v>
          </cell>
        </row>
        <row r="14">
          <cell r="C14" t="str">
            <v>Beauty NA</v>
          </cell>
          <cell r="D14">
            <v>0.15166708448232641</v>
          </cell>
          <cell r="AW14" t="str">
            <v>.</v>
          </cell>
        </row>
        <row r="15">
          <cell r="C15" t="str">
            <v>Beauty Other</v>
          </cell>
          <cell r="D15">
            <v>6.2923038355477565E-2</v>
          </cell>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1" refreshError="1"/>
      <sheetData sheetId="12" refreshError="1">
        <row r="1">
          <cell r="N1" t="str">
            <v>SmartCharts</v>
          </cell>
          <cell r="AW1" t="str">
            <v>.</v>
          </cell>
        </row>
        <row r="2">
          <cell r="AW2" t="str">
            <v>.</v>
          </cell>
        </row>
        <row r="3">
          <cell r="AW3" t="str">
            <v>.</v>
          </cell>
        </row>
        <row r="4">
          <cell r="AW4" t="str">
            <v>.</v>
          </cell>
        </row>
        <row r="5">
          <cell r="C5" t="str">
            <v>Define value axis here:</v>
          </cell>
        </row>
        <row r="6">
          <cell r="C6" t="str">
            <v>Tupperware Segment Revenue Mix - 2009E</v>
          </cell>
        </row>
        <row r="10">
          <cell r="C10" t="str">
            <v>Input your data here:</v>
          </cell>
          <cell r="AW10" t="str">
            <v>.</v>
          </cell>
        </row>
        <row r="11">
          <cell r="C11" t="str">
            <v>Europe</v>
          </cell>
          <cell r="D11">
            <v>0.34602677795166059</v>
          </cell>
          <cell r="AW11" t="str">
            <v>.</v>
          </cell>
        </row>
        <row r="12">
          <cell r="C12" t="str">
            <v>Beauty NA</v>
          </cell>
          <cell r="D12">
            <v>0.17653451573639367</v>
          </cell>
          <cell r="AW12" t="str">
            <v>.</v>
          </cell>
        </row>
        <row r="13">
          <cell r="C13" t="str">
            <v>Asia Pacific</v>
          </cell>
          <cell r="D13">
            <v>0.25386889236654492</v>
          </cell>
          <cell r="AW13" t="str">
            <v>.</v>
          </cell>
        </row>
        <row r="14">
          <cell r="C14" t="str">
            <v>Beauty Other</v>
          </cell>
          <cell r="D14">
            <v>7.9464440966788383E-2</v>
          </cell>
          <cell r="AW14" t="str">
            <v>.</v>
          </cell>
        </row>
        <row r="15">
          <cell r="C15" t="str">
            <v>North America</v>
          </cell>
          <cell r="D15">
            <v>0.14410537297861242</v>
          </cell>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3" refreshError="1">
        <row r="1">
          <cell r="N1" t="str">
            <v>SmartCharts</v>
          </cell>
          <cell r="AW1" t="str">
            <v>.</v>
          </cell>
        </row>
        <row r="2">
          <cell r="AW2" t="str">
            <v>.</v>
          </cell>
        </row>
        <row r="3">
          <cell r="AW3" t="str">
            <v>.</v>
          </cell>
        </row>
        <row r="4">
          <cell r="AW4" t="str">
            <v>.</v>
          </cell>
        </row>
        <row r="5">
          <cell r="C5" t="str">
            <v>Define value axis here:</v>
          </cell>
        </row>
        <row r="6">
          <cell r="C6" t="str">
            <v>Five Year Topline Organic Growth Forecasts</v>
          </cell>
        </row>
        <row r="10">
          <cell r="C10" t="str">
            <v>Input your data here:</v>
          </cell>
          <cell r="AW10" t="str">
            <v>.</v>
          </cell>
        </row>
        <row r="11">
          <cell r="C11" t="str">
            <v>TUP</v>
          </cell>
          <cell r="D11">
            <v>5.3260554357989855E-2</v>
          </cell>
          <cell r="AW11" t="str">
            <v>.</v>
          </cell>
        </row>
        <row r="12">
          <cell r="C12" t="str">
            <v>CHD</v>
          </cell>
          <cell r="D12">
            <v>3.3168141718374178E-2</v>
          </cell>
          <cell r="AW12" t="str">
            <v>.</v>
          </cell>
        </row>
        <row r="13">
          <cell r="C13" t="str">
            <v>NWL</v>
          </cell>
          <cell r="D13">
            <v>2.4858711795409983E-2</v>
          </cell>
          <cell r="AW13" t="str">
            <v>.</v>
          </cell>
        </row>
        <row r="14">
          <cell r="C14" t="str">
            <v>ENR</v>
          </cell>
          <cell r="D14">
            <v>2.1576065935294285E-2</v>
          </cell>
          <cell r="AW14" t="str">
            <v>.</v>
          </cell>
        </row>
        <row r="15">
          <cell r="C15" t="str">
            <v xml:space="preserve">  Avg.*</v>
          </cell>
          <cell r="D15">
            <v>2.6534306483026144E-2</v>
          </cell>
          <cell r="AW15" t="str">
            <v>.</v>
          </cell>
        </row>
        <row r="16">
          <cell r="C16" t="str">
            <v>ENR</v>
          </cell>
          <cell r="D16">
            <v>2.5044486245679565E-2</v>
          </cell>
          <cell r="AW16" t="str">
            <v>.</v>
          </cell>
        </row>
        <row r="17">
          <cell r="C17" t="str">
            <v xml:space="preserve">  Avg.*</v>
          </cell>
          <cell r="D17">
            <v>3.2067351765294794E-2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F41" t="str">
            <v>Do not change the width of the exhibit or font sizes (they are optimized for export to Word).</v>
          </cell>
          <cell r="AW41" t="str">
            <v>.</v>
          </cell>
        </row>
        <row r="42">
          <cell r="F42" t="str">
            <v>Do not change the width of the exhibit or font sizes (they are optimized for export to Word).</v>
          </cell>
          <cell r="AW42" t="str">
            <v>.</v>
          </cell>
        </row>
        <row r="43">
          <cell r="F43" t="str">
            <v>Do not delete any rows or columns (some gray cells are used for calculations).</v>
          </cell>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994" t="str">
            <v>.</v>
          </cell>
          <cell r="B994" t="str">
            <v>.</v>
          </cell>
          <cell r="C994" t="str">
            <v>.</v>
          </cell>
          <cell r="D994" t="str">
            <v>.</v>
          </cell>
          <cell r="E994" t="str">
            <v>.</v>
          </cell>
          <cell r="O994" t="str">
            <v>.</v>
          </cell>
          <cell r="P994" t="str">
            <v>.</v>
          </cell>
          <cell r="Q994" t="str">
            <v>.</v>
          </cell>
          <cell r="R994" t="str">
            <v>.</v>
          </cell>
          <cell r="S994" t="str">
            <v>.</v>
          </cell>
          <cell r="T994" t="str">
            <v>.</v>
          </cell>
          <cell r="U994" t="str">
            <v>.</v>
          </cell>
          <cell r="V994" t="str">
            <v>.</v>
          </cell>
          <cell r="W994" t="str">
            <v>.</v>
          </cell>
          <cell r="X994" t="str">
            <v>.</v>
          </cell>
          <cell r="Y994" t="str">
            <v>.</v>
          </cell>
          <cell r="Z994" t="str">
            <v>.</v>
          </cell>
          <cell r="AA994" t="str">
            <v>.</v>
          </cell>
          <cell r="AB994" t="str">
            <v>.</v>
          </cell>
          <cell r="AC994" t="str">
            <v>.</v>
          </cell>
          <cell r="AD994" t="str">
            <v>.</v>
          </cell>
          <cell r="AE994" t="str">
            <v>.</v>
          </cell>
          <cell r="AF994" t="str">
            <v>.</v>
          </cell>
          <cell r="AG994" t="str">
            <v>.</v>
          </cell>
          <cell r="AH994" t="str">
            <v>.</v>
          </cell>
          <cell r="AI994" t="str">
            <v>.</v>
          </cell>
          <cell r="AJ994" t="str">
            <v>.</v>
          </cell>
          <cell r="AK994" t="str">
            <v>.</v>
          </cell>
          <cell r="AL994" t="str">
            <v>.</v>
          </cell>
          <cell r="AM994" t="str">
            <v>.</v>
          </cell>
          <cell r="AN994" t="str">
            <v>.</v>
          </cell>
          <cell r="AO994" t="str">
            <v>.</v>
          </cell>
          <cell r="AP994" t="str">
            <v>.</v>
          </cell>
          <cell r="AQ994" t="str">
            <v>.</v>
          </cell>
          <cell r="AR994" t="str">
            <v>.</v>
          </cell>
          <cell r="AS994" t="str">
            <v>.</v>
          </cell>
          <cell r="AT994" t="str">
            <v>.</v>
          </cell>
          <cell r="AU994" t="str">
            <v>.</v>
          </cell>
          <cell r="AV994" t="str">
            <v>.</v>
          </cell>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4" refreshError="1"/>
      <sheetData sheetId="15" refreshError="1">
        <row r="1">
          <cell r="N1" t="str">
            <v>SmartCharts</v>
          </cell>
          <cell r="AW1" t="str">
            <v>.</v>
          </cell>
        </row>
        <row r="2">
          <cell r="AW2" t="str">
            <v>.</v>
          </cell>
        </row>
        <row r="3">
          <cell r="AW3" t="str">
            <v>.</v>
          </cell>
        </row>
        <row r="4">
          <cell r="AW4" t="str">
            <v>.</v>
          </cell>
        </row>
        <row r="5">
          <cell r="C5" t="str">
            <v>Define value axis here:</v>
          </cell>
        </row>
        <row r="6">
          <cell r="C6" t="str">
            <v>Emerging Markets Year-Over-Year Sales Growth</v>
          </cell>
        </row>
        <row r="10">
          <cell r="C10" t="str">
            <v>Input your data here:</v>
          </cell>
          <cell r="AW10" t="str">
            <v>.</v>
          </cell>
        </row>
        <row r="11">
          <cell r="C11" t="str">
            <v>H207</v>
          </cell>
          <cell r="D11">
            <v>0.19500000000000001</v>
          </cell>
        </row>
        <row r="12">
          <cell r="C12">
            <v>2008</v>
          </cell>
          <cell r="D12">
            <v>0.17499999999999999</v>
          </cell>
          <cell r="AW12" t="str">
            <v>.</v>
          </cell>
        </row>
        <row r="13">
          <cell r="C13" t="str">
            <v>H109</v>
          </cell>
          <cell r="D13">
            <v>0</v>
          </cell>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6" refreshError="1"/>
      <sheetData sheetId="17" refreshError="1">
        <row r="1">
          <cell r="R1" t="str">
            <v>SmartCharts</v>
          </cell>
          <cell r="BA1" t="str">
            <v>.</v>
          </cell>
        </row>
        <row r="2">
          <cell r="BA2" t="str">
            <v>.</v>
          </cell>
        </row>
        <row r="3">
          <cell r="BA3" t="str">
            <v>.</v>
          </cell>
        </row>
        <row r="4">
          <cell r="BA4" t="str">
            <v>.</v>
          </cell>
        </row>
        <row r="5">
          <cell r="C5" t="str">
            <v>Define value axis here:</v>
          </cell>
        </row>
        <row r="6">
          <cell r="C6" t="str">
            <v>Tupperware Topline Organic Growth Build-Up</v>
          </cell>
        </row>
        <row r="10">
          <cell r="C10" t="str">
            <v>Input your data here:</v>
          </cell>
          <cell r="BA10" t="str">
            <v>.</v>
          </cell>
        </row>
        <row r="11">
          <cell r="D11" t="str">
            <v>Emerging Markets</v>
          </cell>
          <cell r="E11" t="str">
            <v>Established Markets</v>
          </cell>
          <cell r="BA11" t="str">
            <v>.</v>
          </cell>
        </row>
        <row r="12">
          <cell r="C12" t="str">
            <v>H207</v>
          </cell>
          <cell r="D12">
            <v>8.7800000000000017E-2</v>
          </cell>
          <cell r="E12">
            <v>1.5199999999999993E-2</v>
          </cell>
          <cell r="F12">
            <v>0.10500000000000001</v>
          </cell>
          <cell r="BA12" t="str">
            <v>.</v>
          </cell>
        </row>
        <row r="13">
          <cell r="C13">
            <v>2008</v>
          </cell>
          <cell r="D13">
            <v>8.7624999999999995E-2</v>
          </cell>
          <cell r="E13">
            <v>-1.0124999999999997E-2</v>
          </cell>
          <cell r="F13">
            <v>7.7500000000000013E-2</v>
          </cell>
          <cell r="BA13" t="str">
            <v>.</v>
          </cell>
        </row>
        <row r="14">
          <cell r="C14" t="str">
            <v>H109</v>
          </cell>
          <cell r="D14">
            <v>5.1000000000000004E-2</v>
          </cell>
          <cell r="E14">
            <v>-2.6000000000000002E-2</v>
          </cell>
          <cell r="F14">
            <v>2.5000000000000001E-2</v>
          </cell>
          <cell r="BA14" t="str">
            <v>.</v>
          </cell>
        </row>
        <row r="15">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18" refreshError="1">
        <row r="1">
          <cell r="R1" t="str">
            <v>SmartCharts</v>
          </cell>
          <cell r="BA1" t="str">
            <v>.</v>
          </cell>
        </row>
        <row r="2">
          <cell r="BA2" t="str">
            <v>.</v>
          </cell>
        </row>
        <row r="3">
          <cell r="BA3" t="str">
            <v>.</v>
          </cell>
        </row>
        <row r="4">
          <cell r="BA4" t="str">
            <v>.</v>
          </cell>
        </row>
        <row r="5">
          <cell r="C5" t="str">
            <v>Define value axis here:</v>
          </cell>
        </row>
        <row r="6">
          <cell r="C6" t="str">
            <v>Tupperware Topline Organic Growth Build-Up</v>
          </cell>
        </row>
        <row r="10">
          <cell r="C10" t="str">
            <v>Input your data here:</v>
          </cell>
          <cell r="BA10" t="str">
            <v>.</v>
          </cell>
        </row>
        <row r="11">
          <cell r="D11" t="str">
            <v>North America/Germany</v>
          </cell>
          <cell r="E11" t="str">
            <v>Base Business</v>
          </cell>
          <cell r="BA11" t="str">
            <v>.</v>
          </cell>
        </row>
        <row r="12">
          <cell r="C12">
            <v>2003</v>
          </cell>
          <cell r="D12">
            <v>0</v>
          </cell>
          <cell r="E12">
            <v>2003</v>
          </cell>
          <cell r="F12">
            <v>-4.3226098776619835E-2</v>
          </cell>
          <cell r="BA12" t="str">
            <v>.</v>
          </cell>
        </row>
        <row r="13">
          <cell r="C13">
            <v>2004</v>
          </cell>
          <cell r="D13">
            <v>0</v>
          </cell>
          <cell r="E13">
            <v>2004</v>
          </cell>
          <cell r="F13">
            <v>-2.9962546816479387E-2</v>
          </cell>
          <cell r="BA13" t="str">
            <v>.</v>
          </cell>
        </row>
        <row r="14">
          <cell r="C14">
            <v>2005</v>
          </cell>
          <cell r="D14">
            <v>0</v>
          </cell>
          <cell r="E14">
            <v>2005</v>
          </cell>
          <cell r="F14">
            <v>-2.9728846782097355E-2</v>
          </cell>
          <cell r="BA14" t="str">
            <v>.</v>
          </cell>
        </row>
        <row r="15">
          <cell r="C15">
            <v>2006</v>
          </cell>
          <cell r="D15">
            <v>0</v>
          </cell>
          <cell r="E15">
            <v>2006</v>
          </cell>
          <cell r="F15">
            <v>-0.01</v>
          </cell>
          <cell r="BA15" t="str">
            <v>.</v>
          </cell>
        </row>
        <row r="16">
          <cell r="BA16" t="str">
            <v>.</v>
          </cell>
        </row>
        <row r="17">
          <cell r="BA17" t="str">
            <v>.</v>
          </cell>
        </row>
        <row r="18">
          <cell r="F18">
            <v>0.45390070921985815</v>
          </cell>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19" refreshError="1"/>
      <sheetData sheetId="2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NA Organic Sales Growth    </v>
          </cell>
          <cell r="AD8">
            <v>4</v>
          </cell>
        </row>
        <row r="10">
          <cell r="C10" t="str">
            <v>Input your data here:</v>
          </cell>
          <cell r="BC10" t="str">
            <v>.</v>
          </cell>
        </row>
        <row r="11">
          <cell r="D11" t="str">
            <v>NA Organic Sales Growth</v>
          </cell>
          <cell r="E11" t="str">
            <v>NA Operating Profit</v>
          </cell>
          <cell r="BC11" t="str">
            <v>.</v>
          </cell>
        </row>
        <row r="12">
          <cell r="C12">
            <v>2001</v>
          </cell>
          <cell r="D12">
            <v>0.17</v>
          </cell>
          <cell r="E12">
            <v>32.9</v>
          </cell>
        </row>
        <row r="13">
          <cell r="C13">
            <v>2002</v>
          </cell>
          <cell r="D13">
            <v>0.06</v>
          </cell>
          <cell r="E13">
            <v>30.4</v>
          </cell>
        </row>
        <row r="14">
          <cell r="C14">
            <v>2003</v>
          </cell>
          <cell r="D14">
            <v>-0.17846497764530544</v>
          </cell>
          <cell r="E14">
            <v>-22.4</v>
          </cell>
          <cell r="BC14" t="str">
            <v>.</v>
          </cell>
        </row>
        <row r="15">
          <cell r="C15">
            <v>2004</v>
          </cell>
          <cell r="D15">
            <v>-0.12803234501347704</v>
          </cell>
          <cell r="E15">
            <v>-31.000000000000004</v>
          </cell>
          <cell r="BC15" t="str">
            <v>.</v>
          </cell>
        </row>
        <row r="16">
          <cell r="C16">
            <v>2005</v>
          </cell>
          <cell r="D16">
            <v>-0.19323423885187074</v>
          </cell>
          <cell r="E16">
            <v>-14.700000000000001</v>
          </cell>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1"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NA Organic Sales Growth    </v>
          </cell>
          <cell r="AD8">
            <v>4</v>
          </cell>
        </row>
        <row r="10">
          <cell r="C10" t="str">
            <v>Input your data here:</v>
          </cell>
          <cell r="BC10" t="str">
            <v>.</v>
          </cell>
        </row>
        <row r="11">
          <cell r="D11" t="str">
            <v>NA Organic Sales Growth</v>
          </cell>
          <cell r="E11" t="str">
            <v>NA Operating Profit</v>
          </cell>
          <cell r="BC11" t="str">
            <v>.</v>
          </cell>
        </row>
        <row r="12">
          <cell r="C12">
            <v>2006</v>
          </cell>
          <cell r="D12" t="e">
            <v>#VALUE!</v>
          </cell>
          <cell r="E12">
            <v>8.7590000000000003</v>
          </cell>
        </row>
        <row r="13">
          <cell r="C13">
            <v>2007</v>
          </cell>
          <cell r="D13">
            <v>0.129956765850891</v>
          </cell>
          <cell r="E13">
            <v>21.3</v>
          </cell>
        </row>
        <row r="14">
          <cell r="C14">
            <v>2008</v>
          </cell>
          <cell r="D14">
            <v>5.1759834368530051E-2</v>
          </cell>
          <cell r="E14">
            <v>27.700000000000003</v>
          </cell>
          <cell r="BC14" t="str">
            <v>.</v>
          </cell>
        </row>
        <row r="15">
          <cell r="C15" t="str">
            <v>2009E</v>
          </cell>
          <cell r="D15">
            <v>4.0553907022749774E-2</v>
          </cell>
          <cell r="E15">
            <v>38.1</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2"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Germany Sales Growth    </v>
          </cell>
          <cell r="AD8">
            <v>4</v>
          </cell>
        </row>
        <row r="10">
          <cell r="C10" t="str">
            <v>Input your data here:</v>
          </cell>
          <cell r="BC10" t="str">
            <v>.</v>
          </cell>
        </row>
        <row r="11">
          <cell r="D11" t="str">
            <v>Germany Sales Growth</v>
          </cell>
          <cell r="E11" t="str">
            <v>European Operating Margin</v>
          </cell>
          <cell r="BC11" t="str">
            <v>.</v>
          </cell>
        </row>
        <row r="12">
          <cell r="C12">
            <v>2003</v>
          </cell>
          <cell r="D12">
            <v>9.6153846153846256E-2</v>
          </cell>
          <cell r="E12">
            <v>-55.672795506458705</v>
          </cell>
        </row>
        <row r="13">
          <cell r="C13">
            <v>2004</v>
          </cell>
          <cell r="D13">
            <v>-9.4117647058823417E-3</v>
          </cell>
          <cell r="E13">
            <v>191.79462773477428</v>
          </cell>
        </row>
        <row r="14">
          <cell r="C14">
            <v>2005</v>
          </cell>
          <cell r="D14">
            <v>-8.0047789725209095E-2</v>
          </cell>
          <cell r="E14">
            <v>-280.48287414081915</v>
          </cell>
          <cell r="BC14" t="str">
            <v>.</v>
          </cell>
        </row>
        <row r="15">
          <cell r="C15">
            <v>2006</v>
          </cell>
          <cell r="D15">
            <v>-0.14000000000000001</v>
          </cell>
          <cell r="E15">
            <v>-383.64564149636266</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C33">
            <v>2003</v>
          </cell>
          <cell r="D33">
            <v>9.6153846153846256E-2</v>
          </cell>
          <cell r="E33">
            <v>0.20427112349117921</v>
          </cell>
          <cell r="BC33" t="str">
            <v>.</v>
          </cell>
        </row>
        <row r="34">
          <cell r="C34">
            <v>2004</v>
          </cell>
          <cell r="D34">
            <v>-9.4117647058823417E-3</v>
          </cell>
          <cell r="E34">
            <v>0.22345058626465664</v>
          </cell>
          <cell r="BC34" t="str">
            <v>.</v>
          </cell>
        </row>
        <row r="35">
          <cell r="C35">
            <v>2005</v>
          </cell>
          <cell r="D35">
            <v>-8.0047789725209095E-2</v>
          </cell>
          <cell r="E35">
            <v>0.19540229885057472</v>
          </cell>
          <cell r="BC35" t="str">
            <v>.</v>
          </cell>
        </row>
        <row r="36">
          <cell r="C36">
            <v>2006</v>
          </cell>
          <cell r="D36">
            <v>-0.14000000000000001</v>
          </cell>
          <cell r="E36">
            <v>0.15635655138821233</v>
          </cell>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3"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Organic Sales Growth    </v>
          </cell>
          <cell r="AD8">
            <v>4</v>
          </cell>
        </row>
        <row r="10">
          <cell r="C10" t="str">
            <v>Input your data here:</v>
          </cell>
          <cell r="BC10" t="str">
            <v>.</v>
          </cell>
        </row>
        <row r="11">
          <cell r="D11" t="str">
            <v>Organic Sales Growth</v>
          </cell>
          <cell r="E11" t="str">
            <v>Operating Margin YoY Change (Bps)</v>
          </cell>
          <cell r="BC11" t="str">
            <v>.</v>
          </cell>
        </row>
        <row r="12">
          <cell r="C12" t="str">
            <v>Q107</v>
          </cell>
          <cell r="D12">
            <v>-7.7014218009479468E-3</v>
          </cell>
          <cell r="E12">
            <v>-163.85777739995305</v>
          </cell>
        </row>
        <row r="13">
          <cell r="C13" t="str">
            <v>Q207</v>
          </cell>
          <cell r="D13">
            <v>2.6000000000000002E-2</v>
          </cell>
          <cell r="E13">
            <v>-71.075467818219053</v>
          </cell>
        </row>
        <row r="14">
          <cell r="C14" t="str">
            <v>Q307</v>
          </cell>
          <cell r="D14">
            <v>6.947890818858557E-2</v>
          </cell>
          <cell r="E14">
            <v>269.54422045990327</v>
          </cell>
          <cell r="BC14" t="str">
            <v>.</v>
          </cell>
        </row>
        <row r="15">
          <cell r="C15" t="str">
            <v>Q407</v>
          </cell>
          <cell r="D15">
            <v>7.0374574347332658E-2</v>
          </cell>
          <cell r="E15">
            <v>230.68241896230634</v>
          </cell>
          <cell r="BC15" t="str">
            <v>.</v>
          </cell>
        </row>
        <row r="16">
          <cell r="C16" t="str">
            <v>Q108</v>
          </cell>
          <cell r="D16">
            <v>0.10706278026905816</v>
          </cell>
          <cell r="E16">
            <v>99.079312325118522</v>
          </cell>
          <cell r="BC16" t="str">
            <v>.</v>
          </cell>
        </row>
        <row r="17">
          <cell r="C17" t="str">
            <v>Q208</v>
          </cell>
          <cell r="D17">
            <v>0.13140037014188788</v>
          </cell>
          <cell r="E17">
            <v>-66.606119327214657</v>
          </cell>
          <cell r="BC17" t="str">
            <v>.</v>
          </cell>
        </row>
        <row r="18">
          <cell r="C18" t="str">
            <v>Q308</v>
          </cell>
          <cell r="D18">
            <v>8.8616714697406257E-2</v>
          </cell>
          <cell r="E18">
            <v>111.27322491419636</v>
          </cell>
          <cell r="BC18" t="str">
            <v>.</v>
          </cell>
        </row>
        <row r="19">
          <cell r="C19" t="str">
            <v>Q408</v>
          </cell>
          <cell r="D19">
            <v>2.9200574437529936E-2</v>
          </cell>
          <cell r="E19">
            <v>-5.2223922039595916</v>
          </cell>
          <cell r="BC19" t="str">
            <v>.</v>
          </cell>
        </row>
        <row r="20">
          <cell r="C20" t="str">
            <v>Q109</v>
          </cell>
          <cell r="D20">
            <v>-1.8165304268846494E-3</v>
          </cell>
          <cell r="E20">
            <v>-24.005585003543661</v>
          </cell>
          <cell r="BC20" t="str">
            <v>.</v>
          </cell>
        </row>
        <row r="21">
          <cell r="C21" t="str">
            <v>Q209</v>
          </cell>
          <cell r="D21">
            <v>1.7215937038858792E-2</v>
          </cell>
          <cell r="E21">
            <v>267.67590855372447</v>
          </cell>
          <cell r="BC21" t="str">
            <v>.</v>
          </cell>
        </row>
        <row r="22">
          <cell r="C22" t="str">
            <v>Q309</v>
          </cell>
          <cell r="D22">
            <v>5.716080402010057E-2</v>
          </cell>
          <cell r="E22">
            <v>370.41170318598063</v>
          </cell>
          <cell r="BC22" t="str">
            <v>.</v>
          </cell>
        </row>
        <row r="23">
          <cell r="C23" t="str">
            <v>Q409</v>
          </cell>
          <cell r="D23">
            <v>0.13162118780096316</v>
          </cell>
          <cell r="E23">
            <v>401.76492088710017</v>
          </cell>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4" refreshError="1">
        <row r="12">
          <cell r="W12" t="str">
            <v>Q105</v>
          </cell>
          <cell r="X12">
            <v>0.06</v>
          </cell>
        </row>
        <row r="13">
          <cell r="W13" t="str">
            <v>Q205</v>
          </cell>
        </row>
        <row r="14">
          <cell r="W14" t="str">
            <v>Q305</v>
          </cell>
        </row>
        <row r="15">
          <cell r="W15" t="str">
            <v>Q405</v>
          </cell>
        </row>
        <row r="16">
          <cell r="W16" t="str">
            <v>Q106</v>
          </cell>
        </row>
        <row r="17">
          <cell r="W17" t="str">
            <v>Q206</v>
          </cell>
        </row>
        <row r="18">
          <cell r="W18" t="str">
            <v>Q306</v>
          </cell>
        </row>
        <row r="19">
          <cell r="W19" t="str">
            <v>Q406</v>
          </cell>
        </row>
        <row r="20">
          <cell r="W20" t="str">
            <v>Q107</v>
          </cell>
        </row>
        <row r="21">
          <cell r="W21" t="str">
            <v>Q207</v>
          </cell>
        </row>
        <row r="22">
          <cell r="W22" t="str">
            <v>Q307</v>
          </cell>
        </row>
        <row r="23">
          <cell r="W23" t="str">
            <v>Q407</v>
          </cell>
        </row>
        <row r="24">
          <cell r="W24" t="str">
            <v>Q108</v>
          </cell>
        </row>
        <row r="25">
          <cell r="W25" t="str">
            <v>Q208</v>
          </cell>
        </row>
        <row r="26">
          <cell r="W26" t="str">
            <v>Q308</v>
          </cell>
        </row>
        <row r="27">
          <cell r="W27" t="str">
            <v>Q408</v>
          </cell>
        </row>
        <row r="28">
          <cell r="W28" t="str">
            <v>Q109</v>
          </cell>
        </row>
        <row r="29">
          <cell r="W29" t="str">
            <v>Q209</v>
          </cell>
        </row>
        <row r="30">
          <cell r="W30" t="e">
            <v>#VALUE!</v>
          </cell>
        </row>
        <row r="31">
          <cell r="W31" t="b">
            <v>0</v>
          </cell>
        </row>
        <row r="32">
          <cell r="W32" t="b">
            <v>0</v>
          </cell>
        </row>
        <row r="33">
          <cell r="W33" t="b">
            <v>0</v>
          </cell>
        </row>
        <row r="34">
          <cell r="W34" t="b">
            <v>0</v>
          </cell>
        </row>
        <row r="35">
          <cell r="W35" t="b">
            <v>0</v>
          </cell>
        </row>
        <row r="36">
          <cell r="W36" t="b">
            <v>0</v>
          </cell>
        </row>
        <row r="37">
          <cell r="W37" t="b">
            <v>0</v>
          </cell>
        </row>
        <row r="38">
          <cell r="W38" t="b">
            <v>0</v>
          </cell>
        </row>
        <row r="39">
          <cell r="W39" t="b">
            <v>0</v>
          </cell>
        </row>
        <row r="40">
          <cell r="W40" t="b">
            <v>0</v>
          </cell>
        </row>
        <row r="41">
          <cell r="W41" t="b">
            <v>0</v>
          </cell>
        </row>
        <row r="42">
          <cell r="W42" t="b">
            <v>0</v>
          </cell>
        </row>
        <row r="43">
          <cell r="W43" t="b">
            <v>0</v>
          </cell>
        </row>
        <row r="44">
          <cell r="W44" t="b">
            <v>0</v>
          </cell>
        </row>
        <row r="45">
          <cell r="W45" t="b">
            <v>0</v>
          </cell>
        </row>
        <row r="46">
          <cell r="W46" t="b">
            <v>0</v>
          </cell>
        </row>
        <row r="47">
          <cell r="W47" t="b">
            <v>0</v>
          </cell>
        </row>
        <row r="48">
          <cell r="W48" t="b">
            <v>0</v>
          </cell>
        </row>
        <row r="49">
          <cell r="W49" t="b">
            <v>0</v>
          </cell>
        </row>
        <row r="50">
          <cell r="W50" t="b">
            <v>0</v>
          </cell>
        </row>
        <row r="51">
          <cell r="W51" t="b">
            <v>0</v>
          </cell>
        </row>
        <row r="52">
          <cell r="W52" t="b">
            <v>0</v>
          </cell>
        </row>
        <row r="53">
          <cell r="W53" t="b">
            <v>0</v>
          </cell>
        </row>
        <row r="54">
          <cell r="W54" t="b">
            <v>0</v>
          </cell>
        </row>
        <row r="55">
          <cell r="W55" t="b">
            <v>0</v>
          </cell>
        </row>
        <row r="56">
          <cell r="W56" t="b">
            <v>0</v>
          </cell>
        </row>
        <row r="57">
          <cell r="W57" t="b">
            <v>0</v>
          </cell>
        </row>
        <row r="58">
          <cell r="W58" t="b">
            <v>0</v>
          </cell>
        </row>
        <row r="59">
          <cell r="W59" t="b">
            <v>0</v>
          </cell>
        </row>
        <row r="60">
          <cell r="W60" t="b">
            <v>0</v>
          </cell>
        </row>
        <row r="61">
          <cell r="W61" t="b">
            <v>0</v>
          </cell>
        </row>
        <row r="62">
          <cell r="W62" t="b">
            <v>0</v>
          </cell>
        </row>
        <row r="63">
          <cell r="W63" t="b">
            <v>0</v>
          </cell>
        </row>
        <row r="64">
          <cell r="W64" t="b">
            <v>0</v>
          </cell>
        </row>
        <row r="65">
          <cell r="W65" t="b">
            <v>0</v>
          </cell>
        </row>
        <row r="66">
          <cell r="W66" t="b">
            <v>0</v>
          </cell>
        </row>
        <row r="67">
          <cell r="W67" t="b">
            <v>0</v>
          </cell>
        </row>
        <row r="68">
          <cell r="W68" t="b">
            <v>0</v>
          </cell>
        </row>
        <row r="69">
          <cell r="W69" t="b">
            <v>0</v>
          </cell>
        </row>
        <row r="70">
          <cell r="W70" t="b">
            <v>0</v>
          </cell>
        </row>
        <row r="71">
          <cell r="W71" t="b">
            <v>0</v>
          </cell>
        </row>
        <row r="72">
          <cell r="W72" t="b">
            <v>0</v>
          </cell>
        </row>
        <row r="73">
          <cell r="W73" t="b">
            <v>0</v>
          </cell>
        </row>
        <row r="74">
          <cell r="W74" t="b">
            <v>0</v>
          </cell>
        </row>
        <row r="75">
          <cell r="W75" t="b">
            <v>0</v>
          </cell>
        </row>
        <row r="76">
          <cell r="W76" t="b">
            <v>0</v>
          </cell>
        </row>
        <row r="77">
          <cell r="W77" t="b">
            <v>0</v>
          </cell>
        </row>
        <row r="78">
          <cell r="W78" t="b">
            <v>0</v>
          </cell>
        </row>
        <row r="79">
          <cell r="W79" t="b">
            <v>0</v>
          </cell>
        </row>
        <row r="80">
          <cell r="W80" t="b">
            <v>0</v>
          </cell>
        </row>
        <row r="81">
          <cell r="W81" t="b">
            <v>0</v>
          </cell>
        </row>
        <row r="82">
          <cell r="W82" t="b">
            <v>0</v>
          </cell>
        </row>
        <row r="83">
          <cell r="W83" t="b">
            <v>0</v>
          </cell>
        </row>
        <row r="84">
          <cell r="W84" t="b">
            <v>0</v>
          </cell>
        </row>
        <row r="85">
          <cell r="W85" t="b">
            <v>0</v>
          </cell>
        </row>
        <row r="86">
          <cell r="W86" t="b">
            <v>0</v>
          </cell>
        </row>
        <row r="87">
          <cell r="W87" t="b">
            <v>0</v>
          </cell>
        </row>
        <row r="88">
          <cell r="W88" t="b">
            <v>0</v>
          </cell>
        </row>
        <row r="89">
          <cell r="W89" t="b">
            <v>0</v>
          </cell>
        </row>
        <row r="90">
          <cell r="W90" t="b">
            <v>0</v>
          </cell>
        </row>
        <row r="91">
          <cell r="W91" t="b">
            <v>0</v>
          </cell>
        </row>
        <row r="92">
          <cell r="W92" t="b">
            <v>0</v>
          </cell>
        </row>
        <row r="93">
          <cell r="W93" t="b">
            <v>0</v>
          </cell>
        </row>
        <row r="94">
          <cell r="W94" t="b">
            <v>0</v>
          </cell>
        </row>
        <row r="95">
          <cell r="W95" t="b">
            <v>0</v>
          </cell>
        </row>
        <row r="96">
          <cell r="W96" t="b">
            <v>0</v>
          </cell>
        </row>
        <row r="97">
          <cell r="W97" t="b">
            <v>0</v>
          </cell>
        </row>
        <row r="98">
          <cell r="W98" t="b">
            <v>0</v>
          </cell>
        </row>
        <row r="99">
          <cell r="W99" t="b">
            <v>0</v>
          </cell>
        </row>
        <row r="100">
          <cell r="W100" t="b">
            <v>0</v>
          </cell>
        </row>
        <row r="101">
          <cell r="W101" t="b">
            <v>0</v>
          </cell>
        </row>
        <row r="102">
          <cell r="W102" t="b">
            <v>0</v>
          </cell>
        </row>
        <row r="103">
          <cell r="W103" t="b">
            <v>0</v>
          </cell>
        </row>
        <row r="104">
          <cell r="W104" t="b">
            <v>0</v>
          </cell>
        </row>
        <row r="105">
          <cell r="W105" t="b">
            <v>0</v>
          </cell>
        </row>
        <row r="106">
          <cell r="W106" t="b">
            <v>0</v>
          </cell>
        </row>
        <row r="107">
          <cell r="W107" t="b">
            <v>0</v>
          </cell>
        </row>
        <row r="108">
          <cell r="W108" t="b">
            <v>0</v>
          </cell>
        </row>
        <row r="109">
          <cell r="W109" t="b">
            <v>0</v>
          </cell>
        </row>
        <row r="110">
          <cell r="W110" t="b">
            <v>0</v>
          </cell>
        </row>
        <row r="111">
          <cell r="W111" t="b">
            <v>0</v>
          </cell>
        </row>
        <row r="112">
          <cell r="W112" t="b">
            <v>0</v>
          </cell>
        </row>
        <row r="113">
          <cell r="W113" t="b">
            <v>0</v>
          </cell>
        </row>
        <row r="114">
          <cell r="W114" t="b">
            <v>0</v>
          </cell>
        </row>
        <row r="115">
          <cell r="W115" t="b">
            <v>0</v>
          </cell>
        </row>
        <row r="116">
          <cell r="W116" t="b">
            <v>0</v>
          </cell>
        </row>
        <row r="117">
          <cell r="W117" t="b">
            <v>0</v>
          </cell>
        </row>
        <row r="118">
          <cell r="W118" t="b">
            <v>0</v>
          </cell>
        </row>
        <row r="119">
          <cell r="W119" t="b">
            <v>0</v>
          </cell>
        </row>
        <row r="120">
          <cell r="W120" t="b">
            <v>0</v>
          </cell>
        </row>
        <row r="121">
          <cell r="W121" t="b">
            <v>0</v>
          </cell>
        </row>
        <row r="122">
          <cell r="W122" t="b">
            <v>0</v>
          </cell>
        </row>
        <row r="123">
          <cell r="W123" t="b">
            <v>0</v>
          </cell>
        </row>
        <row r="124">
          <cell r="W124" t="b">
            <v>0</v>
          </cell>
        </row>
        <row r="125">
          <cell r="W125" t="b">
            <v>0</v>
          </cell>
        </row>
        <row r="126">
          <cell r="W126" t="b">
            <v>0</v>
          </cell>
        </row>
        <row r="127">
          <cell r="W127" t="b">
            <v>0</v>
          </cell>
        </row>
        <row r="128">
          <cell r="W128" t="b">
            <v>0</v>
          </cell>
        </row>
        <row r="129">
          <cell r="W129" t="b">
            <v>0</v>
          </cell>
        </row>
        <row r="130">
          <cell r="W130" t="b">
            <v>0</v>
          </cell>
        </row>
        <row r="131">
          <cell r="W131" t="b">
            <v>0</v>
          </cell>
        </row>
        <row r="132">
          <cell r="W132" t="b">
            <v>0</v>
          </cell>
        </row>
        <row r="133">
          <cell r="W133" t="b">
            <v>0</v>
          </cell>
        </row>
        <row r="134">
          <cell r="W134" t="b">
            <v>0</v>
          </cell>
        </row>
        <row r="135">
          <cell r="W135" t="b">
            <v>0</v>
          </cell>
        </row>
        <row r="136">
          <cell r="W136" t="b">
            <v>0</v>
          </cell>
        </row>
        <row r="137">
          <cell r="W137" t="b">
            <v>0</v>
          </cell>
        </row>
        <row r="138">
          <cell r="W138" t="b">
            <v>0</v>
          </cell>
        </row>
        <row r="139">
          <cell r="W139" t="b">
            <v>0</v>
          </cell>
        </row>
        <row r="140">
          <cell r="W140" t="b">
            <v>0</v>
          </cell>
        </row>
        <row r="141">
          <cell r="W141" t="b">
            <v>0</v>
          </cell>
        </row>
        <row r="142">
          <cell r="W142" t="b">
            <v>0</v>
          </cell>
        </row>
        <row r="143">
          <cell r="W143" t="b">
            <v>0</v>
          </cell>
        </row>
        <row r="144">
          <cell r="W144" t="b">
            <v>0</v>
          </cell>
        </row>
        <row r="145">
          <cell r="W145" t="b">
            <v>0</v>
          </cell>
        </row>
        <row r="146">
          <cell r="W146" t="b">
            <v>0</v>
          </cell>
        </row>
        <row r="147">
          <cell r="W147" t="b">
            <v>0</v>
          </cell>
        </row>
        <row r="148">
          <cell r="W148" t="b">
            <v>0</v>
          </cell>
        </row>
        <row r="149">
          <cell r="W149" t="b">
            <v>0</v>
          </cell>
        </row>
        <row r="150">
          <cell r="W150" t="b">
            <v>0</v>
          </cell>
        </row>
        <row r="151">
          <cell r="W151" t="b">
            <v>0</v>
          </cell>
        </row>
        <row r="152">
          <cell r="W152" t="b">
            <v>0</v>
          </cell>
        </row>
        <row r="153">
          <cell r="W153" t="b">
            <v>0</v>
          </cell>
        </row>
        <row r="154">
          <cell r="W154" t="b">
            <v>0</v>
          </cell>
        </row>
        <row r="155">
          <cell r="W155" t="b">
            <v>0</v>
          </cell>
        </row>
        <row r="156">
          <cell r="W156" t="b">
            <v>0</v>
          </cell>
        </row>
        <row r="157">
          <cell r="W157" t="b">
            <v>0</v>
          </cell>
        </row>
        <row r="158">
          <cell r="W158" t="b">
            <v>0</v>
          </cell>
        </row>
        <row r="159">
          <cell r="W159" t="b">
            <v>0</v>
          </cell>
        </row>
        <row r="160">
          <cell r="W160" t="b">
            <v>0</v>
          </cell>
        </row>
        <row r="161">
          <cell r="W161" t="b">
            <v>0</v>
          </cell>
        </row>
        <row r="162">
          <cell r="W162" t="b">
            <v>0</v>
          </cell>
        </row>
        <row r="163">
          <cell r="W163" t="b">
            <v>0</v>
          </cell>
        </row>
        <row r="164">
          <cell r="W164" t="b">
            <v>0</v>
          </cell>
        </row>
        <row r="165">
          <cell r="W165" t="b">
            <v>0</v>
          </cell>
        </row>
        <row r="166">
          <cell r="W166" t="b">
            <v>0</v>
          </cell>
        </row>
        <row r="167">
          <cell r="W167" t="b">
            <v>0</v>
          </cell>
        </row>
        <row r="168">
          <cell r="W168" t="b">
            <v>0</v>
          </cell>
        </row>
        <row r="169">
          <cell r="W169" t="b">
            <v>0</v>
          </cell>
        </row>
        <row r="170">
          <cell r="W170" t="b">
            <v>0</v>
          </cell>
        </row>
        <row r="171">
          <cell r="W171" t="b">
            <v>0</v>
          </cell>
        </row>
        <row r="172">
          <cell r="W172" t="b">
            <v>0</v>
          </cell>
        </row>
        <row r="173">
          <cell r="W173" t="b">
            <v>0</v>
          </cell>
        </row>
        <row r="174">
          <cell r="W174" t="b">
            <v>0</v>
          </cell>
        </row>
        <row r="175">
          <cell r="W175" t="b">
            <v>0</v>
          </cell>
        </row>
        <row r="176">
          <cell r="W176" t="b">
            <v>0</v>
          </cell>
        </row>
        <row r="177">
          <cell r="W177" t="b">
            <v>0</v>
          </cell>
        </row>
        <row r="178">
          <cell r="W178" t="b">
            <v>0</v>
          </cell>
        </row>
        <row r="179">
          <cell r="W179" t="b">
            <v>0</v>
          </cell>
        </row>
        <row r="180">
          <cell r="W180" t="b">
            <v>0</v>
          </cell>
        </row>
        <row r="181">
          <cell r="W181" t="b">
            <v>0</v>
          </cell>
        </row>
        <row r="182">
          <cell r="W182" t="b">
            <v>0</v>
          </cell>
        </row>
        <row r="183">
          <cell r="W183" t="b">
            <v>0</v>
          </cell>
        </row>
        <row r="184">
          <cell r="W184" t="b">
            <v>0</v>
          </cell>
        </row>
        <row r="185">
          <cell r="W185" t="b">
            <v>0</v>
          </cell>
        </row>
        <row r="186">
          <cell r="W186" t="b">
            <v>0</v>
          </cell>
        </row>
        <row r="187">
          <cell r="W187" t="b">
            <v>0</v>
          </cell>
        </row>
        <row r="188">
          <cell r="W188" t="b">
            <v>0</v>
          </cell>
        </row>
        <row r="189">
          <cell r="W189" t="b">
            <v>0</v>
          </cell>
        </row>
        <row r="190">
          <cell r="W190" t="b">
            <v>0</v>
          </cell>
        </row>
        <row r="191">
          <cell r="W191" t="b">
            <v>0</v>
          </cell>
        </row>
        <row r="192">
          <cell r="W192" t="b">
            <v>0</v>
          </cell>
        </row>
        <row r="193">
          <cell r="W193" t="b">
            <v>0</v>
          </cell>
        </row>
        <row r="194">
          <cell r="W194" t="b">
            <v>0</v>
          </cell>
        </row>
        <row r="195">
          <cell r="W195" t="b">
            <v>0</v>
          </cell>
        </row>
        <row r="196">
          <cell r="W196" t="b">
            <v>0</v>
          </cell>
        </row>
        <row r="197">
          <cell r="W197" t="b">
            <v>0</v>
          </cell>
        </row>
        <row r="198">
          <cell r="W198" t="b">
            <v>0</v>
          </cell>
        </row>
        <row r="199">
          <cell r="W199" t="b">
            <v>0</v>
          </cell>
        </row>
        <row r="200">
          <cell r="W200" t="b">
            <v>0</v>
          </cell>
        </row>
        <row r="201">
          <cell r="W201" t="b">
            <v>0</v>
          </cell>
        </row>
        <row r="202">
          <cell r="W202" t="b">
            <v>0</v>
          </cell>
        </row>
        <row r="203">
          <cell r="W203" t="b">
            <v>0</v>
          </cell>
        </row>
        <row r="204">
          <cell r="W204" t="b">
            <v>0</v>
          </cell>
        </row>
        <row r="205">
          <cell r="W205" t="b">
            <v>0</v>
          </cell>
        </row>
        <row r="206">
          <cell r="W206" t="b">
            <v>0</v>
          </cell>
        </row>
        <row r="207">
          <cell r="W207" t="b">
            <v>0</v>
          </cell>
        </row>
        <row r="208">
          <cell r="W208" t="b">
            <v>0</v>
          </cell>
        </row>
        <row r="209">
          <cell r="W209" t="b">
            <v>0</v>
          </cell>
        </row>
        <row r="210">
          <cell r="W210" t="b">
            <v>0</v>
          </cell>
        </row>
        <row r="211">
          <cell r="W211" t="b">
            <v>0</v>
          </cell>
        </row>
        <row r="212">
          <cell r="W212" t="b">
            <v>0</v>
          </cell>
        </row>
        <row r="213">
          <cell r="W213" t="b">
            <v>0</v>
          </cell>
        </row>
        <row r="214">
          <cell r="W214" t="b">
            <v>0</v>
          </cell>
        </row>
        <row r="215">
          <cell r="W215" t="b">
            <v>0</v>
          </cell>
        </row>
        <row r="216">
          <cell r="W216" t="b">
            <v>0</v>
          </cell>
        </row>
        <row r="217">
          <cell r="W217" t="b">
            <v>0</v>
          </cell>
        </row>
        <row r="218">
          <cell r="W218" t="b">
            <v>0</v>
          </cell>
        </row>
        <row r="219">
          <cell r="W219" t="b">
            <v>0</v>
          </cell>
        </row>
        <row r="220">
          <cell r="W220" t="b">
            <v>0</v>
          </cell>
        </row>
        <row r="221">
          <cell r="W221" t="b">
            <v>0</v>
          </cell>
        </row>
        <row r="222">
          <cell r="W222" t="b">
            <v>0</v>
          </cell>
        </row>
        <row r="223">
          <cell r="W223" t="b">
            <v>0</v>
          </cell>
        </row>
        <row r="224">
          <cell r="W224" t="b">
            <v>0</v>
          </cell>
        </row>
        <row r="225">
          <cell r="W225" t="b">
            <v>0</v>
          </cell>
        </row>
        <row r="226">
          <cell r="W226" t="b">
            <v>0</v>
          </cell>
        </row>
        <row r="227">
          <cell r="W227" t="b">
            <v>0</v>
          </cell>
        </row>
        <row r="228">
          <cell r="W228" t="b">
            <v>0</v>
          </cell>
        </row>
        <row r="229">
          <cell r="W229" t="b">
            <v>0</v>
          </cell>
        </row>
        <row r="230">
          <cell r="W230" t="b">
            <v>0</v>
          </cell>
        </row>
        <row r="231">
          <cell r="W231" t="b">
            <v>0</v>
          </cell>
        </row>
        <row r="232">
          <cell r="W232" t="b">
            <v>0</v>
          </cell>
        </row>
        <row r="233">
          <cell r="W233" t="b">
            <v>0</v>
          </cell>
        </row>
        <row r="234">
          <cell r="W234" t="b">
            <v>0</v>
          </cell>
        </row>
        <row r="235">
          <cell r="W235" t="b">
            <v>0</v>
          </cell>
        </row>
        <row r="236">
          <cell r="W236" t="b">
            <v>0</v>
          </cell>
        </row>
        <row r="237">
          <cell r="W237" t="b">
            <v>0</v>
          </cell>
        </row>
        <row r="238">
          <cell r="W238" t="b">
            <v>0</v>
          </cell>
        </row>
        <row r="239">
          <cell r="W239" t="b">
            <v>0</v>
          </cell>
        </row>
        <row r="240">
          <cell r="W240" t="b">
            <v>0</v>
          </cell>
        </row>
        <row r="241">
          <cell r="W241" t="b">
            <v>0</v>
          </cell>
        </row>
        <row r="242">
          <cell r="W242" t="b">
            <v>0</v>
          </cell>
        </row>
        <row r="243">
          <cell r="W243" t="b">
            <v>0</v>
          </cell>
        </row>
        <row r="244">
          <cell r="W244" t="b">
            <v>0</v>
          </cell>
        </row>
        <row r="245">
          <cell r="W245" t="b">
            <v>0</v>
          </cell>
        </row>
        <row r="246">
          <cell r="W246" t="b">
            <v>0</v>
          </cell>
        </row>
        <row r="247">
          <cell r="W247" t="b">
            <v>0</v>
          </cell>
        </row>
        <row r="248">
          <cell r="W248" t="b">
            <v>0</v>
          </cell>
        </row>
        <row r="249">
          <cell r="W249" t="b">
            <v>0</v>
          </cell>
        </row>
        <row r="250">
          <cell r="W250" t="b">
            <v>0</v>
          </cell>
        </row>
        <row r="251">
          <cell r="W251" t="b">
            <v>0</v>
          </cell>
        </row>
        <row r="252">
          <cell r="W252" t="b">
            <v>0</v>
          </cell>
        </row>
        <row r="253">
          <cell r="W253" t="b">
            <v>0</v>
          </cell>
        </row>
        <row r="254">
          <cell r="W254" t="b">
            <v>0</v>
          </cell>
        </row>
        <row r="255">
          <cell r="W255" t="b">
            <v>0</v>
          </cell>
        </row>
        <row r="256">
          <cell r="W256" t="b">
            <v>0</v>
          </cell>
        </row>
        <row r="257">
          <cell r="W257" t="b">
            <v>0</v>
          </cell>
        </row>
        <row r="258">
          <cell r="W258" t="b">
            <v>0</v>
          </cell>
        </row>
        <row r="259">
          <cell r="W259" t="b">
            <v>0</v>
          </cell>
        </row>
        <row r="260">
          <cell r="W260" t="b">
            <v>0</v>
          </cell>
        </row>
        <row r="261">
          <cell r="W261" t="b">
            <v>0</v>
          </cell>
        </row>
        <row r="262">
          <cell r="W262" t="b">
            <v>0</v>
          </cell>
        </row>
        <row r="263">
          <cell r="W263" t="b">
            <v>0</v>
          </cell>
        </row>
        <row r="264">
          <cell r="W264" t="b">
            <v>0</v>
          </cell>
        </row>
        <row r="265">
          <cell r="W265" t="b">
            <v>0</v>
          </cell>
        </row>
        <row r="266">
          <cell r="W266" t="b">
            <v>0</v>
          </cell>
        </row>
        <row r="267">
          <cell r="W267" t="b">
            <v>0</v>
          </cell>
        </row>
        <row r="268">
          <cell r="W268" t="b">
            <v>0</v>
          </cell>
        </row>
        <row r="269">
          <cell r="W269" t="b">
            <v>0</v>
          </cell>
        </row>
        <row r="270">
          <cell r="W270" t="b">
            <v>0</v>
          </cell>
        </row>
        <row r="271">
          <cell r="W271" t="b">
            <v>0</v>
          </cell>
        </row>
        <row r="272">
          <cell r="W272" t="b">
            <v>0</v>
          </cell>
        </row>
        <row r="273">
          <cell r="W273" t="b">
            <v>0</v>
          </cell>
        </row>
        <row r="274">
          <cell r="W274" t="b">
            <v>0</v>
          </cell>
        </row>
        <row r="275">
          <cell r="W275" t="b">
            <v>0</v>
          </cell>
        </row>
        <row r="276">
          <cell r="W276" t="b">
            <v>0</v>
          </cell>
        </row>
        <row r="277">
          <cell r="W277" t="b">
            <v>0</v>
          </cell>
        </row>
        <row r="278">
          <cell r="W278" t="b">
            <v>0</v>
          </cell>
        </row>
        <row r="279">
          <cell r="W279" t="b">
            <v>0</v>
          </cell>
        </row>
        <row r="280">
          <cell r="W280" t="b">
            <v>0</v>
          </cell>
        </row>
        <row r="281">
          <cell r="W281" t="b">
            <v>0</v>
          </cell>
        </row>
        <row r="282">
          <cell r="W282" t="b">
            <v>0</v>
          </cell>
        </row>
        <row r="283">
          <cell r="W283" t="b">
            <v>0</v>
          </cell>
        </row>
        <row r="284">
          <cell r="W284" t="b">
            <v>0</v>
          </cell>
        </row>
        <row r="285">
          <cell r="W285" t="b">
            <v>0</v>
          </cell>
        </row>
        <row r="286">
          <cell r="W286" t="b">
            <v>0</v>
          </cell>
        </row>
        <row r="287">
          <cell r="W287" t="b">
            <v>0</v>
          </cell>
        </row>
        <row r="288">
          <cell r="W288" t="b">
            <v>0</v>
          </cell>
        </row>
        <row r="289">
          <cell r="W289" t="b">
            <v>0</v>
          </cell>
        </row>
        <row r="290">
          <cell r="W290" t="b">
            <v>0</v>
          </cell>
        </row>
        <row r="291">
          <cell r="W291" t="b">
            <v>0</v>
          </cell>
        </row>
        <row r="292">
          <cell r="W292" t="b">
            <v>0</v>
          </cell>
        </row>
        <row r="293">
          <cell r="W293" t="b">
            <v>0</v>
          </cell>
        </row>
        <row r="294">
          <cell r="W294" t="b">
            <v>0</v>
          </cell>
        </row>
        <row r="295">
          <cell r="W295" t="b">
            <v>0</v>
          </cell>
        </row>
        <row r="296">
          <cell r="W296" t="b">
            <v>0</v>
          </cell>
        </row>
        <row r="297">
          <cell r="W297" t="b">
            <v>0</v>
          </cell>
        </row>
        <row r="298">
          <cell r="W298" t="b">
            <v>0</v>
          </cell>
        </row>
        <row r="299">
          <cell r="W299" t="b">
            <v>0</v>
          </cell>
        </row>
        <row r="300">
          <cell r="W300" t="b">
            <v>0</v>
          </cell>
        </row>
        <row r="301">
          <cell r="W301" t="b">
            <v>0</v>
          </cell>
        </row>
        <row r="302">
          <cell r="W302" t="b">
            <v>0</v>
          </cell>
        </row>
        <row r="303">
          <cell r="W303" t="b">
            <v>0</v>
          </cell>
        </row>
        <row r="304">
          <cell r="W304" t="b">
            <v>0</v>
          </cell>
        </row>
        <row r="305">
          <cell r="W305" t="b">
            <v>0</v>
          </cell>
        </row>
        <row r="306">
          <cell r="W306" t="b">
            <v>0</v>
          </cell>
        </row>
        <row r="307">
          <cell r="W307" t="b">
            <v>0</v>
          </cell>
        </row>
        <row r="308">
          <cell r="W308" t="b">
            <v>0</v>
          </cell>
        </row>
        <row r="309">
          <cell r="W309" t="b">
            <v>0</v>
          </cell>
        </row>
        <row r="310">
          <cell r="W310" t="b">
            <v>0</v>
          </cell>
        </row>
        <row r="311">
          <cell r="W311" t="b">
            <v>0</v>
          </cell>
        </row>
        <row r="312">
          <cell r="W312" t="b">
            <v>0</v>
          </cell>
        </row>
        <row r="313">
          <cell r="W313" t="b">
            <v>0</v>
          </cell>
        </row>
        <row r="314">
          <cell r="W314" t="b">
            <v>0</v>
          </cell>
        </row>
        <row r="315">
          <cell r="W315" t="b">
            <v>0</v>
          </cell>
        </row>
        <row r="316">
          <cell r="W316" t="b">
            <v>0</v>
          </cell>
        </row>
        <row r="317">
          <cell r="W317" t="b">
            <v>0</v>
          </cell>
        </row>
        <row r="318">
          <cell r="W318" t="b">
            <v>0</v>
          </cell>
        </row>
        <row r="319">
          <cell r="W319" t="b">
            <v>0</v>
          </cell>
        </row>
        <row r="320">
          <cell r="W320" t="b">
            <v>0</v>
          </cell>
        </row>
        <row r="321">
          <cell r="W321" t="b">
            <v>0</v>
          </cell>
        </row>
        <row r="322">
          <cell r="W322" t="b">
            <v>0</v>
          </cell>
        </row>
        <row r="323">
          <cell r="W323" t="b">
            <v>0</v>
          </cell>
        </row>
        <row r="324">
          <cell r="W324" t="b">
            <v>0</v>
          </cell>
        </row>
        <row r="325">
          <cell r="W325" t="b">
            <v>0</v>
          </cell>
        </row>
        <row r="326">
          <cell r="W326" t="b">
            <v>0</v>
          </cell>
        </row>
        <row r="327">
          <cell r="W327" t="b">
            <v>0</v>
          </cell>
        </row>
        <row r="328">
          <cell r="W328" t="b">
            <v>0</v>
          </cell>
        </row>
        <row r="329">
          <cell r="W329" t="b">
            <v>0</v>
          </cell>
        </row>
        <row r="330">
          <cell r="W330" t="b">
            <v>0</v>
          </cell>
        </row>
        <row r="331">
          <cell r="W331" t="b">
            <v>0</v>
          </cell>
        </row>
        <row r="332">
          <cell r="W332" t="b">
            <v>0</v>
          </cell>
        </row>
        <row r="333">
          <cell r="W333" t="b">
            <v>0</v>
          </cell>
        </row>
        <row r="334">
          <cell r="W334" t="b">
            <v>0</v>
          </cell>
        </row>
        <row r="335">
          <cell r="W335" t="b">
            <v>0</v>
          </cell>
        </row>
        <row r="336">
          <cell r="W336" t="b">
            <v>0</v>
          </cell>
        </row>
        <row r="337">
          <cell r="W337" t="b">
            <v>0</v>
          </cell>
        </row>
        <row r="338">
          <cell r="W338" t="b">
            <v>0</v>
          </cell>
        </row>
        <row r="339">
          <cell r="W339" t="b">
            <v>0</v>
          </cell>
        </row>
        <row r="340">
          <cell r="W340" t="b">
            <v>0</v>
          </cell>
        </row>
        <row r="341">
          <cell r="W341" t="b">
            <v>0</v>
          </cell>
        </row>
        <row r="342">
          <cell r="W342" t="b">
            <v>0</v>
          </cell>
        </row>
        <row r="343">
          <cell r="W343" t="b">
            <v>0</v>
          </cell>
        </row>
        <row r="344">
          <cell r="W344" t="b">
            <v>0</v>
          </cell>
        </row>
        <row r="345">
          <cell r="W345" t="b">
            <v>0</v>
          </cell>
        </row>
        <row r="346">
          <cell r="W346" t="b">
            <v>0</v>
          </cell>
        </row>
        <row r="347">
          <cell r="W347" t="b">
            <v>0</v>
          </cell>
        </row>
        <row r="348">
          <cell r="W348" t="b">
            <v>0</v>
          </cell>
        </row>
        <row r="349">
          <cell r="W349" t="b">
            <v>0</v>
          </cell>
        </row>
        <row r="350">
          <cell r="W350" t="b">
            <v>0</v>
          </cell>
        </row>
        <row r="351">
          <cell r="W351" t="b">
            <v>0</v>
          </cell>
        </row>
        <row r="352">
          <cell r="W352" t="b">
            <v>0</v>
          </cell>
        </row>
        <row r="353">
          <cell r="W353" t="b">
            <v>0</v>
          </cell>
        </row>
        <row r="354">
          <cell r="W354" t="b">
            <v>0</v>
          </cell>
        </row>
        <row r="355">
          <cell r="W355" t="b">
            <v>0</v>
          </cell>
        </row>
        <row r="356">
          <cell r="W356" t="b">
            <v>0</v>
          </cell>
        </row>
        <row r="357">
          <cell r="W357" t="b">
            <v>0</v>
          </cell>
        </row>
        <row r="358">
          <cell r="W358" t="b">
            <v>0</v>
          </cell>
        </row>
        <row r="359">
          <cell r="W359" t="b">
            <v>0</v>
          </cell>
        </row>
        <row r="360">
          <cell r="W360" t="b">
            <v>0</v>
          </cell>
        </row>
        <row r="361">
          <cell r="W361" t="b">
            <v>0</v>
          </cell>
        </row>
        <row r="362">
          <cell r="W362" t="b">
            <v>0</v>
          </cell>
        </row>
        <row r="363">
          <cell r="W363" t="b">
            <v>0</v>
          </cell>
        </row>
        <row r="364">
          <cell r="W364" t="b">
            <v>0</v>
          </cell>
        </row>
        <row r="365">
          <cell r="W365" t="b">
            <v>0</v>
          </cell>
        </row>
        <row r="366">
          <cell r="W366" t="b">
            <v>0</v>
          </cell>
        </row>
        <row r="367">
          <cell r="W367" t="b">
            <v>0</v>
          </cell>
        </row>
        <row r="368">
          <cell r="W368" t="b">
            <v>0</v>
          </cell>
        </row>
        <row r="369">
          <cell r="W369" t="b">
            <v>0</v>
          </cell>
        </row>
        <row r="370">
          <cell r="W370" t="b">
            <v>0</v>
          </cell>
        </row>
        <row r="371">
          <cell r="W371" t="b">
            <v>0</v>
          </cell>
        </row>
        <row r="372">
          <cell r="W372" t="b">
            <v>0</v>
          </cell>
        </row>
        <row r="373">
          <cell r="W373" t="b">
            <v>0</v>
          </cell>
        </row>
        <row r="374">
          <cell r="W374" t="b">
            <v>0</v>
          </cell>
        </row>
        <row r="375">
          <cell r="W375" t="b">
            <v>0</v>
          </cell>
        </row>
        <row r="376">
          <cell r="W376" t="b">
            <v>0</v>
          </cell>
        </row>
        <row r="377">
          <cell r="W377" t="b">
            <v>0</v>
          </cell>
        </row>
        <row r="378">
          <cell r="W378" t="b">
            <v>0</v>
          </cell>
        </row>
        <row r="379">
          <cell r="W379" t="b">
            <v>0</v>
          </cell>
        </row>
        <row r="380">
          <cell r="W380" t="b">
            <v>0</v>
          </cell>
        </row>
        <row r="381">
          <cell r="W381" t="b">
            <v>0</v>
          </cell>
        </row>
        <row r="382">
          <cell r="W382" t="b">
            <v>0</v>
          </cell>
        </row>
        <row r="383">
          <cell r="W383" t="b">
            <v>0</v>
          </cell>
        </row>
        <row r="384">
          <cell r="W384" t="b">
            <v>0</v>
          </cell>
        </row>
        <row r="385">
          <cell r="W385" t="b">
            <v>0</v>
          </cell>
        </row>
        <row r="386">
          <cell r="W386" t="b">
            <v>0</v>
          </cell>
        </row>
        <row r="387">
          <cell r="W387" t="b">
            <v>0</v>
          </cell>
        </row>
        <row r="388">
          <cell r="W388" t="b">
            <v>0</v>
          </cell>
        </row>
        <row r="389">
          <cell r="W389" t="b">
            <v>0</v>
          </cell>
        </row>
        <row r="390">
          <cell r="W390" t="b">
            <v>0</v>
          </cell>
        </row>
        <row r="391">
          <cell r="W391" t="b">
            <v>0</v>
          </cell>
        </row>
        <row r="392">
          <cell r="W392" t="b">
            <v>0</v>
          </cell>
        </row>
        <row r="393">
          <cell r="W393" t="b">
            <v>0</v>
          </cell>
        </row>
        <row r="394">
          <cell r="W394" t="b">
            <v>0</v>
          </cell>
        </row>
        <row r="395">
          <cell r="W395" t="b">
            <v>0</v>
          </cell>
        </row>
        <row r="396">
          <cell r="W396" t="b">
            <v>0</v>
          </cell>
        </row>
        <row r="397">
          <cell r="W397" t="b">
            <v>0</v>
          </cell>
        </row>
        <row r="398">
          <cell r="W398" t="b">
            <v>0</v>
          </cell>
        </row>
        <row r="399">
          <cell r="W399" t="b">
            <v>0</v>
          </cell>
        </row>
        <row r="400">
          <cell r="W400" t="b">
            <v>0</v>
          </cell>
        </row>
        <row r="401">
          <cell r="W401" t="b">
            <v>0</v>
          </cell>
        </row>
        <row r="402">
          <cell r="W402" t="b">
            <v>0</v>
          </cell>
        </row>
        <row r="403">
          <cell r="W403" t="b">
            <v>0</v>
          </cell>
        </row>
        <row r="404">
          <cell r="W404" t="b">
            <v>0</v>
          </cell>
        </row>
        <row r="405">
          <cell r="W405" t="b">
            <v>0</v>
          </cell>
        </row>
        <row r="406">
          <cell r="W406" t="b">
            <v>0</v>
          </cell>
        </row>
        <row r="407">
          <cell r="W407" t="b">
            <v>0</v>
          </cell>
        </row>
        <row r="408">
          <cell r="W408" t="b">
            <v>0</v>
          </cell>
        </row>
        <row r="409">
          <cell r="W409" t="b">
            <v>0</v>
          </cell>
        </row>
        <row r="410">
          <cell r="W410" t="b">
            <v>0</v>
          </cell>
        </row>
        <row r="411">
          <cell r="W411" t="b">
            <v>0</v>
          </cell>
        </row>
        <row r="412">
          <cell r="W412" t="b">
            <v>0</v>
          </cell>
        </row>
        <row r="413">
          <cell r="W413" t="b">
            <v>0</v>
          </cell>
        </row>
        <row r="414">
          <cell r="W414" t="b">
            <v>0</v>
          </cell>
        </row>
        <row r="415">
          <cell r="W415" t="b">
            <v>0</v>
          </cell>
        </row>
        <row r="416">
          <cell r="W416" t="b">
            <v>0</v>
          </cell>
        </row>
        <row r="417">
          <cell r="W417" t="b">
            <v>0</v>
          </cell>
        </row>
        <row r="418">
          <cell r="W418" t="b">
            <v>0</v>
          </cell>
        </row>
        <row r="419">
          <cell r="W419" t="b">
            <v>0</v>
          </cell>
        </row>
        <row r="420">
          <cell r="W420" t="b">
            <v>0</v>
          </cell>
        </row>
        <row r="421">
          <cell r="W421" t="b">
            <v>0</v>
          </cell>
        </row>
        <row r="422">
          <cell r="W422" t="b">
            <v>0</v>
          </cell>
        </row>
        <row r="423">
          <cell r="W423" t="b">
            <v>0</v>
          </cell>
        </row>
        <row r="424">
          <cell r="W424" t="b">
            <v>0</v>
          </cell>
        </row>
        <row r="425">
          <cell r="W425" t="b">
            <v>0</v>
          </cell>
        </row>
        <row r="426">
          <cell r="W426" t="b">
            <v>0</v>
          </cell>
        </row>
        <row r="427">
          <cell r="W427" t="b">
            <v>0</v>
          </cell>
        </row>
        <row r="428">
          <cell r="W428" t="b">
            <v>0</v>
          </cell>
        </row>
        <row r="429">
          <cell r="W429" t="b">
            <v>0</v>
          </cell>
        </row>
        <row r="430">
          <cell r="W430" t="b">
            <v>0</v>
          </cell>
        </row>
        <row r="431">
          <cell r="W431" t="b">
            <v>0</v>
          </cell>
        </row>
        <row r="432">
          <cell r="W432" t="b">
            <v>0</v>
          </cell>
        </row>
        <row r="433">
          <cell r="W433" t="b">
            <v>0</v>
          </cell>
        </row>
        <row r="434">
          <cell r="W434" t="b">
            <v>0</v>
          </cell>
        </row>
        <row r="435">
          <cell r="W435" t="b">
            <v>0</v>
          </cell>
        </row>
        <row r="436">
          <cell r="W436" t="b">
            <v>0</v>
          </cell>
        </row>
        <row r="437">
          <cell r="W437" t="b">
            <v>0</v>
          </cell>
        </row>
        <row r="438">
          <cell r="W438" t="b">
            <v>0</v>
          </cell>
        </row>
        <row r="439">
          <cell r="W439" t="b">
            <v>0</v>
          </cell>
        </row>
        <row r="440">
          <cell r="W440" t="b">
            <v>0</v>
          </cell>
        </row>
        <row r="441">
          <cell r="W441" t="b">
            <v>0</v>
          </cell>
        </row>
        <row r="442">
          <cell r="W442" t="b">
            <v>0</v>
          </cell>
        </row>
        <row r="443">
          <cell r="W443" t="b">
            <v>0</v>
          </cell>
        </row>
        <row r="444">
          <cell r="W444" t="b">
            <v>0</v>
          </cell>
        </row>
        <row r="445">
          <cell r="W445" t="b">
            <v>0</v>
          </cell>
        </row>
        <row r="446">
          <cell r="W446" t="b">
            <v>0</v>
          </cell>
        </row>
        <row r="447">
          <cell r="W447" t="b">
            <v>0</v>
          </cell>
        </row>
        <row r="448">
          <cell r="W448" t="b">
            <v>0</v>
          </cell>
        </row>
        <row r="449">
          <cell r="W449" t="b">
            <v>0</v>
          </cell>
        </row>
        <row r="450">
          <cell r="W450" t="b">
            <v>0</v>
          </cell>
        </row>
        <row r="451">
          <cell r="W451" t="b">
            <v>0</v>
          </cell>
        </row>
        <row r="452">
          <cell r="W452" t="b">
            <v>0</v>
          </cell>
        </row>
        <row r="453">
          <cell r="W453" t="b">
            <v>0</v>
          </cell>
        </row>
        <row r="454">
          <cell r="W454" t="b">
            <v>0</v>
          </cell>
        </row>
        <row r="455">
          <cell r="W455" t="b">
            <v>0</v>
          </cell>
        </row>
        <row r="456">
          <cell r="W456" t="b">
            <v>0</v>
          </cell>
        </row>
        <row r="457">
          <cell r="W457" t="b">
            <v>0</v>
          </cell>
        </row>
        <row r="458">
          <cell r="W458" t="b">
            <v>0</v>
          </cell>
        </row>
        <row r="459">
          <cell r="W459" t="b">
            <v>0</v>
          </cell>
        </row>
        <row r="460">
          <cell r="W460" t="b">
            <v>0</v>
          </cell>
        </row>
        <row r="461">
          <cell r="W461" t="b">
            <v>0</v>
          </cell>
        </row>
        <row r="462">
          <cell r="W462" t="b">
            <v>0</v>
          </cell>
        </row>
        <row r="463">
          <cell r="W463" t="b">
            <v>0</v>
          </cell>
        </row>
        <row r="464">
          <cell r="W464" t="b">
            <v>0</v>
          </cell>
        </row>
        <row r="465">
          <cell r="W465" t="b">
            <v>0</v>
          </cell>
        </row>
        <row r="466">
          <cell r="W466" t="b">
            <v>0</v>
          </cell>
        </row>
        <row r="467">
          <cell r="W467" t="b">
            <v>0</v>
          </cell>
        </row>
        <row r="468">
          <cell r="W468" t="b">
            <v>0</v>
          </cell>
        </row>
        <row r="469">
          <cell r="W469" t="b">
            <v>0</v>
          </cell>
        </row>
        <row r="470">
          <cell r="W470" t="b">
            <v>0</v>
          </cell>
        </row>
        <row r="471">
          <cell r="W471" t="b">
            <v>0</v>
          </cell>
        </row>
        <row r="472">
          <cell r="W472" t="b">
            <v>0</v>
          </cell>
        </row>
        <row r="473">
          <cell r="W473" t="b">
            <v>0</v>
          </cell>
        </row>
        <row r="474">
          <cell r="W474" t="b">
            <v>0</v>
          </cell>
        </row>
        <row r="475">
          <cell r="W475" t="b">
            <v>0</v>
          </cell>
        </row>
        <row r="476">
          <cell r="W476" t="b">
            <v>0</v>
          </cell>
        </row>
        <row r="477">
          <cell r="W477" t="b">
            <v>0</v>
          </cell>
        </row>
        <row r="478">
          <cell r="W478" t="b">
            <v>0</v>
          </cell>
        </row>
        <row r="479">
          <cell r="W479" t="b">
            <v>0</v>
          </cell>
        </row>
        <row r="480">
          <cell r="W480" t="b">
            <v>0</v>
          </cell>
        </row>
        <row r="481">
          <cell r="W481" t="b">
            <v>0</v>
          </cell>
        </row>
        <row r="482">
          <cell r="W482" t="b">
            <v>0</v>
          </cell>
        </row>
        <row r="483">
          <cell r="W483" t="b">
            <v>0</v>
          </cell>
        </row>
        <row r="484">
          <cell r="W484" t="b">
            <v>0</v>
          </cell>
        </row>
        <row r="485">
          <cell r="W485" t="b">
            <v>0</v>
          </cell>
        </row>
        <row r="486">
          <cell r="W486" t="b">
            <v>0</v>
          </cell>
        </row>
        <row r="487">
          <cell r="W487" t="b">
            <v>0</v>
          </cell>
        </row>
        <row r="488">
          <cell r="W488" t="b">
            <v>0</v>
          </cell>
        </row>
        <row r="489">
          <cell r="W489" t="b">
            <v>0</v>
          </cell>
        </row>
        <row r="490">
          <cell r="W490" t="b">
            <v>0</v>
          </cell>
        </row>
        <row r="491">
          <cell r="W491" t="b">
            <v>0</v>
          </cell>
        </row>
        <row r="492">
          <cell r="W492" t="b">
            <v>0</v>
          </cell>
        </row>
        <row r="493">
          <cell r="W493" t="b">
            <v>0</v>
          </cell>
        </row>
        <row r="494">
          <cell r="W494" t="b">
            <v>0</v>
          </cell>
        </row>
        <row r="495">
          <cell r="W495" t="b">
            <v>0</v>
          </cell>
        </row>
        <row r="496">
          <cell r="W496" t="b">
            <v>0</v>
          </cell>
        </row>
        <row r="497">
          <cell r="W497" t="b">
            <v>0</v>
          </cell>
        </row>
        <row r="498">
          <cell r="W498" t="b">
            <v>0</v>
          </cell>
        </row>
        <row r="499">
          <cell r="W499" t="b">
            <v>0</v>
          </cell>
        </row>
        <row r="500">
          <cell r="W500" t="b">
            <v>0</v>
          </cell>
        </row>
        <row r="501">
          <cell r="W501" t="b">
            <v>0</v>
          </cell>
        </row>
        <row r="502">
          <cell r="W502" t="b">
            <v>0</v>
          </cell>
        </row>
        <row r="503">
          <cell r="W503" t="b">
            <v>0</v>
          </cell>
        </row>
        <row r="504">
          <cell r="W504" t="b">
            <v>0</v>
          </cell>
        </row>
        <row r="505">
          <cell r="W505" t="b">
            <v>0</v>
          </cell>
        </row>
        <row r="506">
          <cell r="W506" t="b">
            <v>0</v>
          </cell>
        </row>
        <row r="507">
          <cell r="W507" t="b">
            <v>0</v>
          </cell>
        </row>
        <row r="508">
          <cell r="W508" t="b">
            <v>0</v>
          </cell>
        </row>
        <row r="509">
          <cell r="W509" t="b">
            <v>0</v>
          </cell>
        </row>
        <row r="510">
          <cell r="W510" t="b">
            <v>0</v>
          </cell>
        </row>
        <row r="511">
          <cell r="W511" t="b">
            <v>0</v>
          </cell>
        </row>
        <row r="512">
          <cell r="W512" t="b">
            <v>0</v>
          </cell>
        </row>
        <row r="513">
          <cell r="W513" t="b">
            <v>0</v>
          </cell>
        </row>
        <row r="514">
          <cell r="W514" t="b">
            <v>0</v>
          </cell>
        </row>
        <row r="515">
          <cell r="W515" t="b">
            <v>0</v>
          </cell>
        </row>
        <row r="516">
          <cell r="W516" t="b">
            <v>0</v>
          </cell>
        </row>
        <row r="517">
          <cell r="W517" t="b">
            <v>0</v>
          </cell>
        </row>
        <row r="518">
          <cell r="W518" t="b">
            <v>0</v>
          </cell>
        </row>
        <row r="519">
          <cell r="W519" t="b">
            <v>0</v>
          </cell>
        </row>
        <row r="520">
          <cell r="W520" t="b">
            <v>0</v>
          </cell>
        </row>
        <row r="521">
          <cell r="W521" t="b">
            <v>0</v>
          </cell>
        </row>
        <row r="522">
          <cell r="W522" t="b">
            <v>0</v>
          </cell>
        </row>
        <row r="523">
          <cell r="W523" t="b">
            <v>0</v>
          </cell>
        </row>
        <row r="524">
          <cell r="W524" t="b">
            <v>0</v>
          </cell>
        </row>
        <row r="525">
          <cell r="W525" t="b">
            <v>0</v>
          </cell>
        </row>
        <row r="526">
          <cell r="W526" t="b">
            <v>0</v>
          </cell>
        </row>
        <row r="527">
          <cell r="W527" t="b">
            <v>0</v>
          </cell>
        </row>
        <row r="528">
          <cell r="W528" t="b">
            <v>0</v>
          </cell>
        </row>
        <row r="529">
          <cell r="W529" t="b">
            <v>0</v>
          </cell>
        </row>
        <row r="530">
          <cell r="W530" t="b">
            <v>0</v>
          </cell>
        </row>
        <row r="531">
          <cell r="W531" t="b">
            <v>0</v>
          </cell>
        </row>
        <row r="532">
          <cell r="W532" t="b">
            <v>0</v>
          </cell>
        </row>
        <row r="533">
          <cell r="W533" t="b">
            <v>0</v>
          </cell>
        </row>
        <row r="534">
          <cell r="W534" t="b">
            <v>0</v>
          </cell>
        </row>
        <row r="535">
          <cell r="W535" t="b">
            <v>0</v>
          </cell>
        </row>
        <row r="536">
          <cell r="W536" t="b">
            <v>0</v>
          </cell>
        </row>
        <row r="537">
          <cell r="W537" t="b">
            <v>0</v>
          </cell>
        </row>
        <row r="538">
          <cell r="W538" t="b">
            <v>0</v>
          </cell>
        </row>
        <row r="539">
          <cell r="W539" t="b">
            <v>0</v>
          </cell>
        </row>
        <row r="540">
          <cell r="W540" t="b">
            <v>0</v>
          </cell>
        </row>
        <row r="541">
          <cell r="W541" t="b">
            <v>0</v>
          </cell>
        </row>
        <row r="542">
          <cell r="W542" t="b">
            <v>0</v>
          </cell>
        </row>
        <row r="543">
          <cell r="W543" t="b">
            <v>0</v>
          </cell>
        </row>
        <row r="544">
          <cell r="W544" t="b">
            <v>0</v>
          </cell>
        </row>
        <row r="545">
          <cell r="W545" t="b">
            <v>0</v>
          </cell>
        </row>
        <row r="546">
          <cell r="W546" t="b">
            <v>0</v>
          </cell>
        </row>
        <row r="547">
          <cell r="W547" t="b">
            <v>0</v>
          </cell>
        </row>
        <row r="548">
          <cell r="W548" t="b">
            <v>0</v>
          </cell>
        </row>
        <row r="549">
          <cell r="W549" t="b">
            <v>0</v>
          </cell>
        </row>
        <row r="550">
          <cell r="W550" t="b">
            <v>0</v>
          </cell>
        </row>
        <row r="551">
          <cell r="W551" t="b">
            <v>0</v>
          </cell>
        </row>
        <row r="552">
          <cell r="W552" t="b">
            <v>0</v>
          </cell>
        </row>
        <row r="553">
          <cell r="W553" t="b">
            <v>0</v>
          </cell>
        </row>
        <row r="554">
          <cell r="W554" t="b">
            <v>0</v>
          </cell>
        </row>
        <row r="555">
          <cell r="W555" t="b">
            <v>0</v>
          </cell>
        </row>
        <row r="556">
          <cell r="W556" t="b">
            <v>0</v>
          </cell>
        </row>
        <row r="557">
          <cell r="W557" t="b">
            <v>0</v>
          </cell>
        </row>
        <row r="558">
          <cell r="W558" t="b">
            <v>0</v>
          </cell>
        </row>
        <row r="559">
          <cell r="W559" t="b">
            <v>0</v>
          </cell>
        </row>
        <row r="560">
          <cell r="W560" t="b">
            <v>0</v>
          </cell>
        </row>
        <row r="561">
          <cell r="W561" t="b">
            <v>0</v>
          </cell>
        </row>
        <row r="562">
          <cell r="W562" t="b">
            <v>0</v>
          </cell>
        </row>
        <row r="563">
          <cell r="W563" t="b">
            <v>0</v>
          </cell>
        </row>
        <row r="564">
          <cell r="W564" t="b">
            <v>0</v>
          </cell>
        </row>
        <row r="565">
          <cell r="W565" t="b">
            <v>0</v>
          </cell>
        </row>
        <row r="566">
          <cell r="W566" t="b">
            <v>0</v>
          </cell>
        </row>
        <row r="567">
          <cell r="W567" t="b">
            <v>0</v>
          </cell>
        </row>
        <row r="568">
          <cell r="W568" t="b">
            <v>0</v>
          </cell>
        </row>
        <row r="569">
          <cell r="W569" t="b">
            <v>0</v>
          </cell>
        </row>
        <row r="570">
          <cell r="W570" t="b">
            <v>0</v>
          </cell>
        </row>
        <row r="571">
          <cell r="W571" t="b">
            <v>0</v>
          </cell>
        </row>
        <row r="572">
          <cell r="W572" t="b">
            <v>0</v>
          </cell>
        </row>
        <row r="573">
          <cell r="W573" t="b">
            <v>0</v>
          </cell>
        </row>
        <row r="574">
          <cell r="W574" t="b">
            <v>0</v>
          </cell>
        </row>
        <row r="575">
          <cell r="W575" t="b">
            <v>0</v>
          </cell>
        </row>
        <row r="576">
          <cell r="W576" t="b">
            <v>0</v>
          </cell>
        </row>
        <row r="577">
          <cell r="W577" t="b">
            <v>0</v>
          </cell>
        </row>
        <row r="578">
          <cell r="W578" t="b">
            <v>0</v>
          </cell>
        </row>
        <row r="579">
          <cell r="W579" t="b">
            <v>0</v>
          </cell>
        </row>
        <row r="580">
          <cell r="W580" t="b">
            <v>0</v>
          </cell>
        </row>
        <row r="581">
          <cell r="W581" t="b">
            <v>0</v>
          </cell>
        </row>
        <row r="582">
          <cell r="W582" t="b">
            <v>0</v>
          </cell>
        </row>
        <row r="583">
          <cell r="W583" t="b">
            <v>0</v>
          </cell>
        </row>
        <row r="584">
          <cell r="W584" t="b">
            <v>0</v>
          </cell>
        </row>
        <row r="585">
          <cell r="W585" t="b">
            <v>0</v>
          </cell>
        </row>
        <row r="586">
          <cell r="W586" t="b">
            <v>0</v>
          </cell>
        </row>
        <row r="587">
          <cell r="W587" t="b">
            <v>0</v>
          </cell>
        </row>
        <row r="588">
          <cell r="W588" t="b">
            <v>0</v>
          </cell>
        </row>
        <row r="589">
          <cell r="W589" t="b">
            <v>0</v>
          </cell>
        </row>
        <row r="590">
          <cell r="W590" t="b">
            <v>0</v>
          </cell>
        </row>
        <row r="591">
          <cell r="W591" t="b">
            <v>0</v>
          </cell>
        </row>
        <row r="592">
          <cell r="W592" t="b">
            <v>0</v>
          </cell>
        </row>
        <row r="593">
          <cell r="W593" t="b">
            <v>0</v>
          </cell>
        </row>
        <row r="594">
          <cell r="W594" t="b">
            <v>0</v>
          </cell>
        </row>
        <row r="595">
          <cell r="W595" t="b">
            <v>0</v>
          </cell>
        </row>
        <row r="596">
          <cell r="W596" t="b">
            <v>0</v>
          </cell>
        </row>
        <row r="597">
          <cell r="W597" t="b">
            <v>0</v>
          </cell>
        </row>
        <row r="598">
          <cell r="W598" t="b">
            <v>0</v>
          </cell>
        </row>
        <row r="599">
          <cell r="W599" t="b">
            <v>0</v>
          </cell>
        </row>
        <row r="600">
          <cell r="W600" t="b">
            <v>0</v>
          </cell>
        </row>
        <row r="601">
          <cell r="W601" t="b">
            <v>0</v>
          </cell>
        </row>
        <row r="602">
          <cell r="W602" t="b">
            <v>0</v>
          </cell>
        </row>
        <row r="603">
          <cell r="W603" t="b">
            <v>0</v>
          </cell>
        </row>
        <row r="604">
          <cell r="W604" t="b">
            <v>0</v>
          </cell>
        </row>
        <row r="605">
          <cell r="W605" t="b">
            <v>0</v>
          </cell>
        </row>
        <row r="606">
          <cell r="W606" t="b">
            <v>0</v>
          </cell>
        </row>
        <row r="607">
          <cell r="W607" t="b">
            <v>0</v>
          </cell>
        </row>
        <row r="608">
          <cell r="W608" t="b">
            <v>0</v>
          </cell>
        </row>
        <row r="609">
          <cell r="W609" t="b">
            <v>0</v>
          </cell>
        </row>
        <row r="610">
          <cell r="W610" t="b">
            <v>0</v>
          </cell>
        </row>
        <row r="611">
          <cell r="W611" t="b">
            <v>0</v>
          </cell>
        </row>
        <row r="612">
          <cell r="W612" t="b">
            <v>0</v>
          </cell>
        </row>
        <row r="613">
          <cell r="W613" t="b">
            <v>0</v>
          </cell>
        </row>
        <row r="614">
          <cell r="W614" t="b">
            <v>0</v>
          </cell>
        </row>
        <row r="615">
          <cell r="W615" t="b">
            <v>0</v>
          </cell>
        </row>
        <row r="616">
          <cell r="W616" t="b">
            <v>0</v>
          </cell>
        </row>
        <row r="617">
          <cell r="W617" t="b">
            <v>0</v>
          </cell>
        </row>
        <row r="618">
          <cell r="W618" t="b">
            <v>0</v>
          </cell>
        </row>
        <row r="619">
          <cell r="W619" t="b">
            <v>0</v>
          </cell>
        </row>
        <row r="620">
          <cell r="W620" t="b">
            <v>0</v>
          </cell>
        </row>
        <row r="621">
          <cell r="W621" t="b">
            <v>0</v>
          </cell>
        </row>
        <row r="622">
          <cell r="W622" t="b">
            <v>0</v>
          </cell>
        </row>
        <row r="623">
          <cell r="W623" t="b">
            <v>0</v>
          </cell>
        </row>
        <row r="624">
          <cell r="W624" t="b">
            <v>0</v>
          </cell>
        </row>
        <row r="625">
          <cell r="W625" t="b">
            <v>0</v>
          </cell>
        </row>
        <row r="626">
          <cell r="W626" t="b">
            <v>0</v>
          </cell>
        </row>
        <row r="627">
          <cell r="W627" t="b">
            <v>0</v>
          </cell>
        </row>
        <row r="628">
          <cell r="W628" t="b">
            <v>0</v>
          </cell>
        </row>
        <row r="629">
          <cell r="W629" t="b">
            <v>0</v>
          </cell>
        </row>
        <row r="630">
          <cell r="W630" t="b">
            <v>0</v>
          </cell>
        </row>
        <row r="631">
          <cell r="W631" t="b">
            <v>0</v>
          </cell>
        </row>
        <row r="632">
          <cell r="W632" t="b">
            <v>0</v>
          </cell>
        </row>
        <row r="633">
          <cell r="W633" t="b">
            <v>0</v>
          </cell>
        </row>
        <row r="634">
          <cell r="W634" t="b">
            <v>0</v>
          </cell>
        </row>
        <row r="635">
          <cell r="W635" t="b">
            <v>0</v>
          </cell>
        </row>
        <row r="636">
          <cell r="W636" t="b">
            <v>0</v>
          </cell>
        </row>
        <row r="637">
          <cell r="W637" t="b">
            <v>0</v>
          </cell>
        </row>
        <row r="638">
          <cell r="W638" t="b">
            <v>0</v>
          </cell>
        </row>
        <row r="639">
          <cell r="W639" t="b">
            <v>0</v>
          </cell>
        </row>
        <row r="640">
          <cell r="W640" t="b">
            <v>0</v>
          </cell>
        </row>
        <row r="641">
          <cell r="W641" t="b">
            <v>0</v>
          </cell>
        </row>
        <row r="642">
          <cell r="W642" t="b">
            <v>0</v>
          </cell>
        </row>
        <row r="643">
          <cell r="W643" t="b">
            <v>0</v>
          </cell>
        </row>
        <row r="644">
          <cell r="W644" t="b">
            <v>0</v>
          </cell>
        </row>
        <row r="645">
          <cell r="W645" t="b">
            <v>0</v>
          </cell>
        </row>
        <row r="646">
          <cell r="W646" t="b">
            <v>0</v>
          </cell>
        </row>
        <row r="647">
          <cell r="W647" t="b">
            <v>0</v>
          </cell>
        </row>
        <row r="648">
          <cell r="W648" t="b">
            <v>0</v>
          </cell>
        </row>
        <row r="649">
          <cell r="W649" t="b">
            <v>0</v>
          </cell>
        </row>
        <row r="650">
          <cell r="W650" t="b">
            <v>0</v>
          </cell>
        </row>
        <row r="651">
          <cell r="W651" t="b">
            <v>0</v>
          </cell>
        </row>
        <row r="652">
          <cell r="W652" t="b">
            <v>0</v>
          </cell>
        </row>
        <row r="653">
          <cell r="W653" t="b">
            <v>0</v>
          </cell>
        </row>
        <row r="654">
          <cell r="W654" t="b">
            <v>0</v>
          </cell>
        </row>
        <row r="655">
          <cell r="W655" t="b">
            <v>0</v>
          </cell>
        </row>
        <row r="656">
          <cell r="W656" t="b">
            <v>0</v>
          </cell>
        </row>
        <row r="657">
          <cell r="W657" t="b">
            <v>0</v>
          </cell>
        </row>
        <row r="658">
          <cell r="W658" t="b">
            <v>0</v>
          </cell>
        </row>
        <row r="659">
          <cell r="W659" t="b">
            <v>0</v>
          </cell>
        </row>
        <row r="660">
          <cell r="W660" t="b">
            <v>0</v>
          </cell>
        </row>
        <row r="661">
          <cell r="W661" t="b">
            <v>0</v>
          </cell>
        </row>
        <row r="662">
          <cell r="W662" t="b">
            <v>0</v>
          </cell>
        </row>
        <row r="663">
          <cell r="W663" t="b">
            <v>0</v>
          </cell>
        </row>
        <row r="664">
          <cell r="W664" t="b">
            <v>0</v>
          </cell>
        </row>
        <row r="665">
          <cell r="W665" t="b">
            <v>0</v>
          </cell>
        </row>
        <row r="666">
          <cell r="W666" t="b">
            <v>0</v>
          </cell>
        </row>
        <row r="667">
          <cell r="W667" t="b">
            <v>0</v>
          </cell>
        </row>
        <row r="668">
          <cell r="W668" t="b">
            <v>0</v>
          </cell>
        </row>
        <row r="669">
          <cell r="W669" t="b">
            <v>0</v>
          </cell>
        </row>
        <row r="670">
          <cell r="W670" t="b">
            <v>0</v>
          </cell>
        </row>
        <row r="671">
          <cell r="W671" t="b">
            <v>0</v>
          </cell>
        </row>
        <row r="672">
          <cell r="W672" t="b">
            <v>0</v>
          </cell>
        </row>
        <row r="673">
          <cell r="W673" t="b">
            <v>0</v>
          </cell>
        </row>
        <row r="674">
          <cell r="W674" t="b">
            <v>0</v>
          </cell>
        </row>
        <row r="675">
          <cell r="W675" t="b">
            <v>0</v>
          </cell>
        </row>
        <row r="676">
          <cell r="W676" t="b">
            <v>0</v>
          </cell>
        </row>
        <row r="677">
          <cell r="W677" t="b">
            <v>0</v>
          </cell>
        </row>
        <row r="678">
          <cell r="W678" t="b">
            <v>0</v>
          </cell>
        </row>
        <row r="679">
          <cell r="W679" t="b">
            <v>0</v>
          </cell>
        </row>
        <row r="680">
          <cell r="W680" t="b">
            <v>0</v>
          </cell>
        </row>
        <row r="681">
          <cell r="W681" t="b">
            <v>0</v>
          </cell>
        </row>
        <row r="682">
          <cell r="W682" t="b">
            <v>0</v>
          </cell>
        </row>
        <row r="683">
          <cell r="W683" t="b">
            <v>0</v>
          </cell>
        </row>
        <row r="684">
          <cell r="W684" t="b">
            <v>0</v>
          </cell>
        </row>
        <row r="685">
          <cell r="W685" t="b">
            <v>0</v>
          </cell>
        </row>
        <row r="686">
          <cell r="W686" t="b">
            <v>0</v>
          </cell>
        </row>
        <row r="687">
          <cell r="W687" t="b">
            <v>0</v>
          </cell>
        </row>
        <row r="688">
          <cell r="W688" t="b">
            <v>0</v>
          </cell>
        </row>
        <row r="689">
          <cell r="W689" t="b">
            <v>0</v>
          </cell>
        </row>
        <row r="690">
          <cell r="W690" t="b">
            <v>0</v>
          </cell>
        </row>
        <row r="691">
          <cell r="W691" t="b">
            <v>0</v>
          </cell>
        </row>
        <row r="692">
          <cell r="W692" t="b">
            <v>0</v>
          </cell>
        </row>
        <row r="693">
          <cell r="W693" t="b">
            <v>0</v>
          </cell>
        </row>
        <row r="694">
          <cell r="W694" t="b">
            <v>0</v>
          </cell>
        </row>
        <row r="695">
          <cell r="W695" t="b">
            <v>0</v>
          </cell>
        </row>
        <row r="696">
          <cell r="W696" t="b">
            <v>0</v>
          </cell>
        </row>
        <row r="697">
          <cell r="W697" t="b">
            <v>0</v>
          </cell>
        </row>
        <row r="698">
          <cell r="W698" t="b">
            <v>0</v>
          </cell>
        </row>
        <row r="699">
          <cell r="W699" t="b">
            <v>0</v>
          </cell>
        </row>
        <row r="700">
          <cell r="W700" t="b">
            <v>0</v>
          </cell>
        </row>
        <row r="701">
          <cell r="W701" t="b">
            <v>0</v>
          </cell>
        </row>
        <row r="702">
          <cell r="W702" t="b">
            <v>0</v>
          </cell>
        </row>
        <row r="703">
          <cell r="W703" t="b">
            <v>0</v>
          </cell>
        </row>
        <row r="704">
          <cell r="W704" t="b">
            <v>0</v>
          </cell>
        </row>
        <row r="705">
          <cell r="W705" t="b">
            <v>0</v>
          </cell>
        </row>
        <row r="706">
          <cell r="W706" t="b">
            <v>0</v>
          </cell>
        </row>
        <row r="707">
          <cell r="W707" t="b">
            <v>0</v>
          </cell>
        </row>
        <row r="708">
          <cell r="W708" t="b">
            <v>0</v>
          </cell>
        </row>
        <row r="709">
          <cell r="W709" t="b">
            <v>0</v>
          </cell>
        </row>
        <row r="710">
          <cell r="W710" t="b">
            <v>0</v>
          </cell>
        </row>
        <row r="711">
          <cell r="W711" t="b">
            <v>0</v>
          </cell>
        </row>
        <row r="712">
          <cell r="W712" t="b">
            <v>0</v>
          </cell>
        </row>
        <row r="713">
          <cell r="W713" t="b">
            <v>0</v>
          </cell>
        </row>
        <row r="714">
          <cell r="W714" t="b">
            <v>0</v>
          </cell>
        </row>
        <row r="715">
          <cell r="W715" t="b">
            <v>0</v>
          </cell>
        </row>
        <row r="716">
          <cell r="W716" t="b">
            <v>0</v>
          </cell>
        </row>
        <row r="717">
          <cell r="W717" t="b">
            <v>0</v>
          </cell>
        </row>
        <row r="718">
          <cell r="W718" t="b">
            <v>0</v>
          </cell>
        </row>
        <row r="719">
          <cell r="W719" t="b">
            <v>0</v>
          </cell>
        </row>
        <row r="720">
          <cell r="W720" t="b">
            <v>0</v>
          </cell>
        </row>
        <row r="721">
          <cell r="W721" t="b">
            <v>0</v>
          </cell>
        </row>
        <row r="722">
          <cell r="W722" t="b">
            <v>0</v>
          </cell>
        </row>
        <row r="723">
          <cell r="W723" t="b">
            <v>0</v>
          </cell>
        </row>
        <row r="724">
          <cell r="W724" t="b">
            <v>0</v>
          </cell>
        </row>
        <row r="725">
          <cell r="W725" t="b">
            <v>0</v>
          </cell>
        </row>
        <row r="726">
          <cell r="W726" t="b">
            <v>0</v>
          </cell>
        </row>
        <row r="727">
          <cell r="W727" t="b">
            <v>0</v>
          </cell>
        </row>
        <row r="728">
          <cell r="W728" t="b">
            <v>0</v>
          </cell>
        </row>
        <row r="729">
          <cell r="W729" t="b">
            <v>0</v>
          </cell>
        </row>
        <row r="730">
          <cell r="W730" t="b">
            <v>0</v>
          </cell>
        </row>
        <row r="731">
          <cell r="W731" t="b">
            <v>0</v>
          </cell>
        </row>
        <row r="732">
          <cell r="W732" t="b">
            <v>0</v>
          </cell>
        </row>
        <row r="733">
          <cell r="W733" t="b">
            <v>0</v>
          </cell>
        </row>
        <row r="734">
          <cell r="W734" t="b">
            <v>0</v>
          </cell>
        </row>
        <row r="735">
          <cell r="W735" t="b">
            <v>0</v>
          </cell>
        </row>
        <row r="736">
          <cell r="W736" t="b">
            <v>0</v>
          </cell>
        </row>
        <row r="737">
          <cell r="W737" t="b">
            <v>0</v>
          </cell>
        </row>
        <row r="738">
          <cell r="W738" t="b">
            <v>0</v>
          </cell>
        </row>
        <row r="739">
          <cell r="W739" t="b">
            <v>0</v>
          </cell>
        </row>
        <row r="740">
          <cell r="W740" t="b">
            <v>0</v>
          </cell>
        </row>
        <row r="741">
          <cell r="W741" t="b">
            <v>0</v>
          </cell>
        </row>
        <row r="742">
          <cell r="W742" t="b">
            <v>0</v>
          </cell>
        </row>
        <row r="743">
          <cell r="W743" t="b">
            <v>0</v>
          </cell>
        </row>
        <row r="744">
          <cell r="W744" t="b">
            <v>0</v>
          </cell>
        </row>
        <row r="745">
          <cell r="W745" t="b">
            <v>0</v>
          </cell>
        </row>
        <row r="746">
          <cell r="W746" t="b">
            <v>0</v>
          </cell>
        </row>
        <row r="747">
          <cell r="W747" t="b">
            <v>0</v>
          </cell>
        </row>
        <row r="748">
          <cell r="W748" t="b">
            <v>0</v>
          </cell>
        </row>
        <row r="749">
          <cell r="W749" t="b">
            <v>0</v>
          </cell>
        </row>
        <row r="750">
          <cell r="W750" t="b">
            <v>0</v>
          </cell>
        </row>
        <row r="751">
          <cell r="W751" t="b">
            <v>0</v>
          </cell>
        </row>
        <row r="752">
          <cell r="W752" t="b">
            <v>0</v>
          </cell>
        </row>
        <row r="753">
          <cell r="W753" t="b">
            <v>0</v>
          </cell>
        </row>
        <row r="754">
          <cell r="W754" t="b">
            <v>0</v>
          </cell>
        </row>
        <row r="755">
          <cell r="W755" t="b">
            <v>0</v>
          </cell>
        </row>
        <row r="756">
          <cell r="W756" t="b">
            <v>0</v>
          </cell>
        </row>
        <row r="757">
          <cell r="W757" t="b">
            <v>0</v>
          </cell>
        </row>
        <row r="758">
          <cell r="W758" t="b">
            <v>0</v>
          </cell>
        </row>
        <row r="759">
          <cell r="W759" t="b">
            <v>0</v>
          </cell>
        </row>
        <row r="760">
          <cell r="W760" t="b">
            <v>0</v>
          </cell>
        </row>
        <row r="761">
          <cell r="W761" t="b">
            <v>0</v>
          </cell>
        </row>
        <row r="762">
          <cell r="W762" t="b">
            <v>0</v>
          </cell>
        </row>
        <row r="763">
          <cell r="W763" t="b">
            <v>0</v>
          </cell>
        </row>
        <row r="764">
          <cell r="W764" t="b">
            <v>0</v>
          </cell>
        </row>
        <row r="765">
          <cell r="W765" t="b">
            <v>0</v>
          </cell>
        </row>
        <row r="766">
          <cell r="W766" t="b">
            <v>0</v>
          </cell>
        </row>
        <row r="767">
          <cell r="W767" t="b">
            <v>0</v>
          </cell>
        </row>
        <row r="768">
          <cell r="W768" t="b">
            <v>0</v>
          </cell>
        </row>
        <row r="769">
          <cell r="W769" t="b">
            <v>0</v>
          </cell>
        </row>
        <row r="770">
          <cell r="W770" t="b">
            <v>0</v>
          </cell>
        </row>
        <row r="771">
          <cell r="W771" t="b">
            <v>0</v>
          </cell>
        </row>
        <row r="772">
          <cell r="W772" t="b">
            <v>0</v>
          </cell>
        </row>
        <row r="773">
          <cell r="W773" t="b">
            <v>0</v>
          </cell>
        </row>
        <row r="774">
          <cell r="W774" t="b">
            <v>0</v>
          </cell>
        </row>
        <row r="775">
          <cell r="W775" t="b">
            <v>0</v>
          </cell>
        </row>
        <row r="776">
          <cell r="W776" t="b">
            <v>0</v>
          </cell>
        </row>
        <row r="777">
          <cell r="W777" t="b">
            <v>0</v>
          </cell>
        </row>
        <row r="778">
          <cell r="W778" t="b">
            <v>0</v>
          </cell>
        </row>
        <row r="779">
          <cell r="W779" t="b">
            <v>0</v>
          </cell>
        </row>
        <row r="780">
          <cell r="W780" t="b">
            <v>0</v>
          </cell>
        </row>
        <row r="781">
          <cell r="W781" t="b">
            <v>0</v>
          </cell>
        </row>
        <row r="782">
          <cell r="W782" t="b">
            <v>0</v>
          </cell>
        </row>
        <row r="783">
          <cell r="W783" t="b">
            <v>0</v>
          </cell>
        </row>
        <row r="784">
          <cell r="W784" t="b">
            <v>0</v>
          </cell>
        </row>
        <row r="785">
          <cell r="W785" t="b">
            <v>0</v>
          </cell>
        </row>
        <row r="786">
          <cell r="W786" t="b">
            <v>0</v>
          </cell>
        </row>
        <row r="787">
          <cell r="W787" t="b">
            <v>0</v>
          </cell>
        </row>
        <row r="788">
          <cell r="W788" t="b">
            <v>0</v>
          </cell>
        </row>
        <row r="789">
          <cell r="W789" t="b">
            <v>0</v>
          </cell>
        </row>
        <row r="790">
          <cell r="W790" t="b">
            <v>0</v>
          </cell>
        </row>
        <row r="791">
          <cell r="W791" t="b">
            <v>0</v>
          </cell>
        </row>
        <row r="792">
          <cell r="W792" t="b">
            <v>0</v>
          </cell>
        </row>
        <row r="793">
          <cell r="W793" t="b">
            <v>0</v>
          </cell>
        </row>
        <row r="794">
          <cell r="W794" t="b">
            <v>0</v>
          </cell>
        </row>
        <row r="795">
          <cell r="W795" t="b">
            <v>0</v>
          </cell>
        </row>
        <row r="796">
          <cell r="W796" t="b">
            <v>0</v>
          </cell>
        </row>
        <row r="797">
          <cell r="W797" t="b">
            <v>0</v>
          </cell>
        </row>
        <row r="798">
          <cell r="W798" t="b">
            <v>0</v>
          </cell>
        </row>
        <row r="799">
          <cell r="W799" t="b">
            <v>0</v>
          </cell>
        </row>
        <row r="800">
          <cell r="W800" t="b">
            <v>0</v>
          </cell>
        </row>
        <row r="801">
          <cell r="W801" t="b">
            <v>0</v>
          </cell>
        </row>
        <row r="802">
          <cell r="W802" t="b">
            <v>0</v>
          </cell>
        </row>
        <row r="803">
          <cell r="W803" t="b">
            <v>0</v>
          </cell>
        </row>
        <row r="804">
          <cell r="W804" t="b">
            <v>0</v>
          </cell>
        </row>
        <row r="805">
          <cell r="W805" t="b">
            <v>0</v>
          </cell>
        </row>
        <row r="806">
          <cell r="W806" t="b">
            <v>0</v>
          </cell>
        </row>
        <row r="807">
          <cell r="W807" t="b">
            <v>0</v>
          </cell>
        </row>
        <row r="808">
          <cell r="W808" t="b">
            <v>0</v>
          </cell>
        </row>
        <row r="809">
          <cell r="W809" t="b">
            <v>0</v>
          </cell>
        </row>
        <row r="810">
          <cell r="W810" t="b">
            <v>0</v>
          </cell>
        </row>
        <row r="811">
          <cell r="W811" t="b">
            <v>0</v>
          </cell>
        </row>
        <row r="812">
          <cell r="W812" t="b">
            <v>0</v>
          </cell>
        </row>
        <row r="813">
          <cell r="W813" t="b">
            <v>0</v>
          </cell>
        </row>
        <row r="814">
          <cell r="W814" t="b">
            <v>0</v>
          </cell>
        </row>
        <row r="815">
          <cell r="W815" t="b">
            <v>0</v>
          </cell>
        </row>
        <row r="816">
          <cell r="W816" t="b">
            <v>0</v>
          </cell>
        </row>
        <row r="817">
          <cell r="W817" t="b">
            <v>0</v>
          </cell>
        </row>
        <row r="818">
          <cell r="W818" t="b">
            <v>0</v>
          </cell>
        </row>
        <row r="819">
          <cell r="W819" t="b">
            <v>0</v>
          </cell>
        </row>
        <row r="820">
          <cell r="W820" t="b">
            <v>0</v>
          </cell>
        </row>
        <row r="821">
          <cell r="W821" t="b">
            <v>0</v>
          </cell>
        </row>
        <row r="822">
          <cell r="W822" t="b">
            <v>0</v>
          </cell>
        </row>
        <row r="823">
          <cell r="W823" t="b">
            <v>0</v>
          </cell>
        </row>
        <row r="824">
          <cell r="W824" t="b">
            <v>0</v>
          </cell>
        </row>
        <row r="825">
          <cell r="W825" t="b">
            <v>0</v>
          </cell>
        </row>
        <row r="826">
          <cell r="W826" t="b">
            <v>0</v>
          </cell>
        </row>
        <row r="827">
          <cell r="W827" t="b">
            <v>0</v>
          </cell>
        </row>
        <row r="828">
          <cell r="W828" t="b">
            <v>0</v>
          </cell>
        </row>
        <row r="829">
          <cell r="W829" t="b">
            <v>0</v>
          </cell>
        </row>
        <row r="830">
          <cell r="W830" t="b">
            <v>0</v>
          </cell>
        </row>
        <row r="831">
          <cell r="W831" t="b">
            <v>0</v>
          </cell>
        </row>
        <row r="832">
          <cell r="W832" t="b">
            <v>0</v>
          </cell>
        </row>
        <row r="833">
          <cell r="W833" t="b">
            <v>0</v>
          </cell>
        </row>
        <row r="834">
          <cell r="W834" t="b">
            <v>0</v>
          </cell>
        </row>
        <row r="835">
          <cell r="W835" t="b">
            <v>0</v>
          </cell>
        </row>
        <row r="836">
          <cell r="W836" t="b">
            <v>0</v>
          </cell>
        </row>
        <row r="837">
          <cell r="W837" t="b">
            <v>0</v>
          </cell>
        </row>
        <row r="838">
          <cell r="W838" t="b">
            <v>0</v>
          </cell>
        </row>
        <row r="839">
          <cell r="W839" t="b">
            <v>0</v>
          </cell>
        </row>
        <row r="840">
          <cell r="W840" t="b">
            <v>0</v>
          </cell>
        </row>
        <row r="841">
          <cell r="W841" t="b">
            <v>0</v>
          </cell>
        </row>
        <row r="842">
          <cell r="W842" t="b">
            <v>0</v>
          </cell>
        </row>
        <row r="843">
          <cell r="W843" t="b">
            <v>0</v>
          </cell>
        </row>
        <row r="844">
          <cell r="W844" t="b">
            <v>0</v>
          </cell>
        </row>
        <row r="845">
          <cell r="W845" t="b">
            <v>0</v>
          </cell>
        </row>
        <row r="846">
          <cell r="W846" t="b">
            <v>0</v>
          </cell>
        </row>
        <row r="847">
          <cell r="W847" t="b">
            <v>0</v>
          </cell>
        </row>
        <row r="848">
          <cell r="W848" t="b">
            <v>0</v>
          </cell>
        </row>
        <row r="849">
          <cell r="W849" t="b">
            <v>0</v>
          </cell>
        </row>
        <row r="850">
          <cell r="W850" t="b">
            <v>0</v>
          </cell>
        </row>
        <row r="851">
          <cell r="W851" t="b">
            <v>0</v>
          </cell>
        </row>
        <row r="852">
          <cell r="W852" t="b">
            <v>0</v>
          </cell>
        </row>
        <row r="853">
          <cell r="W853" t="b">
            <v>0</v>
          </cell>
        </row>
        <row r="854">
          <cell r="W854" t="b">
            <v>0</v>
          </cell>
        </row>
        <row r="855">
          <cell r="W855" t="b">
            <v>0</v>
          </cell>
        </row>
        <row r="856">
          <cell r="W856" t="b">
            <v>0</v>
          </cell>
        </row>
        <row r="857">
          <cell r="W857" t="b">
            <v>0</v>
          </cell>
        </row>
        <row r="858">
          <cell r="W858" t="b">
            <v>0</v>
          </cell>
        </row>
        <row r="859">
          <cell r="W859" t="b">
            <v>0</v>
          </cell>
        </row>
        <row r="860">
          <cell r="W860" t="b">
            <v>0</v>
          </cell>
        </row>
        <row r="861">
          <cell r="W861" t="b">
            <v>0</v>
          </cell>
        </row>
        <row r="862">
          <cell r="W862" t="b">
            <v>0</v>
          </cell>
        </row>
        <row r="863">
          <cell r="W863" t="b">
            <v>0</v>
          </cell>
        </row>
        <row r="864">
          <cell r="W864" t="b">
            <v>0</v>
          </cell>
        </row>
        <row r="865">
          <cell r="W865" t="b">
            <v>0</v>
          </cell>
        </row>
        <row r="866">
          <cell r="W866" t="b">
            <v>0</v>
          </cell>
        </row>
        <row r="867">
          <cell r="W867" t="b">
            <v>0</v>
          </cell>
        </row>
        <row r="868">
          <cell r="W868" t="b">
            <v>0</v>
          </cell>
        </row>
        <row r="869">
          <cell r="W869" t="b">
            <v>0</v>
          </cell>
        </row>
        <row r="870">
          <cell r="W870" t="b">
            <v>0</v>
          </cell>
        </row>
        <row r="871">
          <cell r="W871" t="b">
            <v>0</v>
          </cell>
        </row>
        <row r="872">
          <cell r="W872" t="b">
            <v>0</v>
          </cell>
        </row>
        <row r="873">
          <cell r="W873" t="b">
            <v>0</v>
          </cell>
        </row>
        <row r="874">
          <cell r="W874" t="b">
            <v>0</v>
          </cell>
        </row>
        <row r="875">
          <cell r="W875" t="b">
            <v>0</v>
          </cell>
        </row>
        <row r="876">
          <cell r="W876" t="b">
            <v>0</v>
          </cell>
        </row>
        <row r="877">
          <cell r="W877" t="b">
            <v>0</v>
          </cell>
        </row>
        <row r="878">
          <cell r="W878" t="b">
            <v>0</v>
          </cell>
        </row>
        <row r="879">
          <cell r="W879" t="b">
            <v>0</v>
          </cell>
        </row>
        <row r="880">
          <cell r="W880" t="b">
            <v>0</v>
          </cell>
        </row>
        <row r="881">
          <cell r="W881" t="b">
            <v>0</v>
          </cell>
        </row>
        <row r="882">
          <cell r="W882" t="b">
            <v>0</v>
          </cell>
        </row>
        <row r="883">
          <cell r="W883" t="b">
            <v>0</v>
          </cell>
        </row>
        <row r="884">
          <cell r="W884" t="b">
            <v>0</v>
          </cell>
        </row>
        <row r="885">
          <cell r="W885" t="b">
            <v>0</v>
          </cell>
        </row>
        <row r="886">
          <cell r="W886" t="b">
            <v>0</v>
          </cell>
        </row>
        <row r="887">
          <cell r="W887" t="b">
            <v>0</v>
          </cell>
        </row>
        <row r="888">
          <cell r="W888" t="b">
            <v>0</v>
          </cell>
        </row>
        <row r="889">
          <cell r="W889" t="b">
            <v>0</v>
          </cell>
        </row>
        <row r="890">
          <cell r="W890" t="b">
            <v>0</v>
          </cell>
        </row>
        <row r="891">
          <cell r="W891" t="b">
            <v>0</v>
          </cell>
        </row>
        <row r="892">
          <cell r="W892" t="b">
            <v>0</v>
          </cell>
        </row>
        <row r="893">
          <cell r="W893" t="b">
            <v>0</v>
          </cell>
        </row>
        <row r="894">
          <cell r="W894" t="b">
            <v>0</v>
          </cell>
        </row>
        <row r="895">
          <cell r="W895" t="b">
            <v>0</v>
          </cell>
        </row>
        <row r="896">
          <cell r="W896" t="b">
            <v>0</v>
          </cell>
        </row>
        <row r="897">
          <cell r="W897" t="b">
            <v>0</v>
          </cell>
        </row>
        <row r="898">
          <cell r="W898" t="b">
            <v>0</v>
          </cell>
        </row>
        <row r="899">
          <cell r="W899" t="b">
            <v>0</v>
          </cell>
        </row>
        <row r="900">
          <cell r="W900" t="b">
            <v>0</v>
          </cell>
        </row>
        <row r="901">
          <cell r="W901" t="b">
            <v>0</v>
          </cell>
        </row>
        <row r="902">
          <cell r="W902" t="b">
            <v>0</v>
          </cell>
        </row>
        <row r="903">
          <cell r="W903" t="b">
            <v>0</v>
          </cell>
        </row>
        <row r="904">
          <cell r="W904" t="b">
            <v>0</v>
          </cell>
        </row>
        <row r="905">
          <cell r="W905" t="b">
            <v>0</v>
          </cell>
        </row>
        <row r="906">
          <cell r="W906" t="b">
            <v>0</v>
          </cell>
        </row>
        <row r="907">
          <cell r="W907" t="b">
            <v>0</v>
          </cell>
        </row>
        <row r="908">
          <cell r="W908" t="b">
            <v>0</v>
          </cell>
        </row>
        <row r="909">
          <cell r="W909" t="b">
            <v>0</v>
          </cell>
        </row>
        <row r="910">
          <cell r="W910" t="b">
            <v>0</v>
          </cell>
        </row>
        <row r="911">
          <cell r="W911" t="b">
            <v>0</v>
          </cell>
        </row>
        <row r="912">
          <cell r="W912" t="b">
            <v>0</v>
          </cell>
        </row>
        <row r="913">
          <cell r="W913" t="b">
            <v>0</v>
          </cell>
        </row>
        <row r="914">
          <cell r="W914" t="b">
            <v>0</v>
          </cell>
        </row>
        <row r="915">
          <cell r="W915" t="b">
            <v>0</v>
          </cell>
        </row>
        <row r="916">
          <cell r="W916" t="b">
            <v>0</v>
          </cell>
        </row>
        <row r="917">
          <cell r="W917" t="b">
            <v>0</v>
          </cell>
        </row>
        <row r="918">
          <cell r="W918" t="b">
            <v>0</v>
          </cell>
        </row>
        <row r="919">
          <cell r="W919" t="b">
            <v>0</v>
          </cell>
        </row>
        <row r="920">
          <cell r="W920" t="b">
            <v>0</v>
          </cell>
        </row>
        <row r="921">
          <cell r="W921" t="b">
            <v>0</v>
          </cell>
        </row>
        <row r="922">
          <cell r="W922" t="b">
            <v>0</v>
          </cell>
        </row>
        <row r="923">
          <cell r="W923" t="b">
            <v>0</v>
          </cell>
        </row>
        <row r="924">
          <cell r="W924" t="b">
            <v>0</v>
          </cell>
        </row>
        <row r="925">
          <cell r="W925" t="b">
            <v>0</v>
          </cell>
        </row>
        <row r="926">
          <cell r="W926" t="b">
            <v>0</v>
          </cell>
        </row>
        <row r="927">
          <cell r="W927" t="b">
            <v>0</v>
          </cell>
        </row>
        <row r="928">
          <cell r="W928" t="b">
            <v>0</v>
          </cell>
        </row>
        <row r="929">
          <cell r="W929" t="b">
            <v>0</v>
          </cell>
        </row>
        <row r="930">
          <cell r="W930" t="b">
            <v>0</v>
          </cell>
        </row>
        <row r="931">
          <cell r="W931" t="b">
            <v>0</v>
          </cell>
        </row>
        <row r="932">
          <cell r="W932" t="b">
            <v>0</v>
          </cell>
        </row>
        <row r="933">
          <cell r="W933" t="b">
            <v>0</v>
          </cell>
        </row>
        <row r="934">
          <cell r="W934" t="b">
            <v>0</v>
          </cell>
        </row>
        <row r="935">
          <cell r="W935" t="b">
            <v>0</v>
          </cell>
        </row>
        <row r="936">
          <cell r="W936" t="b">
            <v>0</v>
          </cell>
        </row>
        <row r="937">
          <cell r="W937" t="b">
            <v>0</v>
          </cell>
        </row>
        <row r="938">
          <cell r="W938" t="b">
            <v>0</v>
          </cell>
        </row>
        <row r="939">
          <cell r="W939" t="b">
            <v>0</v>
          </cell>
        </row>
        <row r="940">
          <cell r="W940" t="b">
            <v>0</v>
          </cell>
        </row>
        <row r="941">
          <cell r="W941" t="b">
            <v>0</v>
          </cell>
        </row>
        <row r="942">
          <cell r="W942" t="b">
            <v>0</v>
          </cell>
        </row>
        <row r="943">
          <cell r="W943" t="b">
            <v>0</v>
          </cell>
        </row>
        <row r="944">
          <cell r="W944" t="b">
            <v>0</v>
          </cell>
        </row>
        <row r="945">
          <cell r="W945" t="b">
            <v>0</v>
          </cell>
        </row>
        <row r="946">
          <cell r="W946" t="b">
            <v>0</v>
          </cell>
        </row>
        <row r="947">
          <cell r="W947" t="b">
            <v>0</v>
          </cell>
        </row>
        <row r="948">
          <cell r="W948" t="b">
            <v>0</v>
          </cell>
        </row>
        <row r="949">
          <cell r="W949" t="b">
            <v>0</v>
          </cell>
        </row>
        <row r="950">
          <cell r="W950" t="b">
            <v>0</v>
          </cell>
        </row>
        <row r="951">
          <cell r="W951" t="b">
            <v>0</v>
          </cell>
        </row>
        <row r="952">
          <cell r="W952" t="b">
            <v>0</v>
          </cell>
        </row>
        <row r="953">
          <cell r="W953" t="b">
            <v>0</v>
          </cell>
        </row>
        <row r="954">
          <cell r="W954" t="b">
            <v>0</v>
          </cell>
        </row>
        <row r="955">
          <cell r="W955" t="b">
            <v>0</v>
          </cell>
        </row>
        <row r="956">
          <cell r="W956" t="b">
            <v>0</v>
          </cell>
        </row>
        <row r="957">
          <cell r="W957" t="b">
            <v>0</v>
          </cell>
        </row>
        <row r="958">
          <cell r="W958" t="b">
            <v>0</v>
          </cell>
        </row>
        <row r="959">
          <cell r="W959" t="b">
            <v>0</v>
          </cell>
        </row>
        <row r="960">
          <cell r="W960" t="b">
            <v>0</v>
          </cell>
        </row>
        <row r="961">
          <cell r="W961" t="b">
            <v>0</v>
          </cell>
        </row>
        <row r="962">
          <cell r="W962" t="b">
            <v>0</v>
          </cell>
        </row>
        <row r="963">
          <cell r="W963" t="b">
            <v>0</v>
          </cell>
        </row>
        <row r="964">
          <cell r="W964" t="b">
            <v>0</v>
          </cell>
        </row>
        <row r="965">
          <cell r="W965" t="b">
            <v>0</v>
          </cell>
        </row>
        <row r="966">
          <cell r="W966" t="b">
            <v>0</v>
          </cell>
        </row>
        <row r="967">
          <cell r="W967" t="b">
            <v>0</v>
          </cell>
        </row>
        <row r="968">
          <cell r="W968" t="b">
            <v>0</v>
          </cell>
        </row>
        <row r="969">
          <cell r="W969" t="b">
            <v>0</v>
          </cell>
        </row>
        <row r="970">
          <cell r="W970" t="b">
            <v>0</v>
          </cell>
        </row>
        <row r="971">
          <cell r="W971" t="b">
            <v>0</v>
          </cell>
        </row>
        <row r="972">
          <cell r="W972" t="b">
            <v>0</v>
          </cell>
        </row>
        <row r="973">
          <cell r="W973" t="b">
            <v>0</v>
          </cell>
        </row>
        <row r="974">
          <cell r="W974" t="b">
            <v>0</v>
          </cell>
        </row>
        <row r="975">
          <cell r="W975" t="b">
            <v>0</v>
          </cell>
        </row>
        <row r="976">
          <cell r="W976" t="b">
            <v>0</v>
          </cell>
        </row>
        <row r="977">
          <cell r="W977" t="b">
            <v>0</v>
          </cell>
        </row>
        <row r="978">
          <cell r="W978" t="b">
            <v>0</v>
          </cell>
        </row>
        <row r="979">
          <cell r="W979" t="b">
            <v>0</v>
          </cell>
        </row>
        <row r="980">
          <cell r="W980" t="b">
            <v>0</v>
          </cell>
        </row>
        <row r="981">
          <cell r="W981" t="b">
            <v>0</v>
          </cell>
        </row>
        <row r="982">
          <cell r="W982" t="b">
            <v>0</v>
          </cell>
        </row>
        <row r="983">
          <cell r="W983" t="b">
            <v>0</v>
          </cell>
        </row>
        <row r="984">
          <cell r="W984" t="b">
            <v>0</v>
          </cell>
        </row>
        <row r="985">
          <cell r="W985" t="b">
            <v>0</v>
          </cell>
        </row>
        <row r="986">
          <cell r="W986" t="b">
            <v>0</v>
          </cell>
        </row>
        <row r="987">
          <cell r="W987" t="b">
            <v>0</v>
          </cell>
        </row>
        <row r="988">
          <cell r="W988" t="b">
            <v>0</v>
          </cell>
        </row>
        <row r="989">
          <cell r="W989" t="b">
            <v>0</v>
          </cell>
        </row>
        <row r="990">
          <cell r="W990" t="b">
            <v>0</v>
          </cell>
        </row>
        <row r="991">
          <cell r="W991" t="b">
            <v>0</v>
          </cell>
        </row>
        <row r="992">
          <cell r="W992" t="b">
            <v>0</v>
          </cell>
        </row>
        <row r="993">
          <cell r="W993" t="b">
            <v>0</v>
          </cell>
        </row>
        <row r="994">
          <cell r="W994" t="b">
            <v>0</v>
          </cell>
        </row>
        <row r="995">
          <cell r="W995" t="b">
            <v>0</v>
          </cell>
        </row>
        <row r="996">
          <cell r="W996" t="b">
            <v>0</v>
          </cell>
        </row>
        <row r="997">
          <cell r="W997" t="b">
            <v>0</v>
          </cell>
        </row>
        <row r="998">
          <cell r="W998" t="b">
            <v>0</v>
          </cell>
        </row>
        <row r="999">
          <cell r="W999" t="b">
            <v>0</v>
          </cell>
        </row>
        <row r="1000">
          <cell r="W1000" t="b">
            <v>0</v>
          </cell>
        </row>
        <row r="1001">
          <cell r="W1001" t="b">
            <v>0</v>
          </cell>
        </row>
        <row r="1002">
          <cell r="W1002" t="b">
            <v>0</v>
          </cell>
        </row>
        <row r="1003">
          <cell r="W1003" t="b">
            <v>0</v>
          </cell>
        </row>
        <row r="1004">
          <cell r="W1004" t="b">
            <v>0</v>
          </cell>
        </row>
        <row r="1005">
          <cell r="W1005" t="b">
            <v>0</v>
          </cell>
        </row>
        <row r="1006">
          <cell r="W1006" t="b">
            <v>0</v>
          </cell>
        </row>
        <row r="1007">
          <cell r="W1007" t="b">
            <v>0</v>
          </cell>
        </row>
        <row r="1008">
          <cell r="W1008" t="b">
            <v>0</v>
          </cell>
        </row>
        <row r="1009">
          <cell r="W1009" t="b">
            <v>0</v>
          </cell>
        </row>
        <row r="1010">
          <cell r="W1010" t="b">
            <v>0</v>
          </cell>
        </row>
        <row r="1011">
          <cell r="W1011" t="b">
            <v>0</v>
          </cell>
        </row>
        <row r="1012">
          <cell r="W1012" t="b">
            <v>0</v>
          </cell>
        </row>
        <row r="1013">
          <cell r="W1013" t="b">
            <v>0</v>
          </cell>
        </row>
        <row r="1014">
          <cell r="W1014" t="b">
            <v>0</v>
          </cell>
        </row>
        <row r="1015">
          <cell r="W1015" t="b">
            <v>0</v>
          </cell>
        </row>
        <row r="1016">
          <cell r="W1016" t="b">
            <v>0</v>
          </cell>
        </row>
        <row r="1017">
          <cell r="W1017" t="b">
            <v>0</v>
          </cell>
        </row>
        <row r="1018">
          <cell r="W1018" t="b">
            <v>0</v>
          </cell>
        </row>
        <row r="1019">
          <cell r="W1019" t="b">
            <v>0</v>
          </cell>
        </row>
        <row r="1020">
          <cell r="W1020" t="b">
            <v>0</v>
          </cell>
        </row>
        <row r="1021">
          <cell r="W1021" t="b">
            <v>0</v>
          </cell>
        </row>
        <row r="1022">
          <cell r="W1022" t="b">
            <v>0</v>
          </cell>
        </row>
        <row r="1023">
          <cell r="W1023" t="b">
            <v>0</v>
          </cell>
        </row>
        <row r="1024">
          <cell r="W1024" t="b">
            <v>0</v>
          </cell>
        </row>
        <row r="1025">
          <cell r="W1025" t="b">
            <v>0</v>
          </cell>
        </row>
        <row r="1026">
          <cell r="W1026" t="b">
            <v>0</v>
          </cell>
        </row>
        <row r="1027">
          <cell r="W1027" t="b">
            <v>0</v>
          </cell>
        </row>
        <row r="1028">
          <cell r="W1028" t="b">
            <v>0</v>
          </cell>
        </row>
        <row r="1029">
          <cell r="W1029" t="b">
            <v>0</v>
          </cell>
        </row>
        <row r="1030">
          <cell r="W1030" t="b">
            <v>0</v>
          </cell>
        </row>
        <row r="1031">
          <cell r="W1031" t="b">
            <v>0</v>
          </cell>
        </row>
        <row r="1032">
          <cell r="W1032" t="b">
            <v>0</v>
          </cell>
        </row>
        <row r="1033">
          <cell r="W1033" t="b">
            <v>0</v>
          </cell>
        </row>
        <row r="1034">
          <cell r="W1034" t="b">
            <v>0</v>
          </cell>
        </row>
        <row r="1035">
          <cell r="W1035" t="b">
            <v>0</v>
          </cell>
        </row>
        <row r="1036">
          <cell r="W1036" t="b">
            <v>0</v>
          </cell>
        </row>
        <row r="1037">
          <cell r="W1037" t="b">
            <v>0</v>
          </cell>
        </row>
        <row r="1038">
          <cell r="W1038" t="b">
            <v>0</v>
          </cell>
        </row>
        <row r="1039">
          <cell r="W1039" t="b">
            <v>0</v>
          </cell>
        </row>
        <row r="1040">
          <cell r="W1040" t="b">
            <v>0</v>
          </cell>
        </row>
        <row r="1041">
          <cell r="W1041" t="b">
            <v>0</v>
          </cell>
        </row>
        <row r="1042">
          <cell r="W1042" t="b">
            <v>0</v>
          </cell>
        </row>
        <row r="1043">
          <cell r="W1043" t="b">
            <v>0</v>
          </cell>
        </row>
        <row r="1044">
          <cell r="W1044" t="b">
            <v>0</v>
          </cell>
        </row>
        <row r="1045">
          <cell r="W1045" t="b">
            <v>0</v>
          </cell>
        </row>
        <row r="1046">
          <cell r="W1046" t="b">
            <v>0</v>
          </cell>
        </row>
        <row r="1047">
          <cell r="W1047" t="b">
            <v>0</v>
          </cell>
        </row>
        <row r="1048">
          <cell r="W1048" t="b">
            <v>0</v>
          </cell>
        </row>
        <row r="1049">
          <cell r="W1049" t="b">
            <v>0</v>
          </cell>
        </row>
        <row r="1050">
          <cell r="W1050" t="b">
            <v>0</v>
          </cell>
        </row>
        <row r="1051">
          <cell r="W1051" t="b">
            <v>0</v>
          </cell>
        </row>
        <row r="1052">
          <cell r="W1052" t="b">
            <v>0</v>
          </cell>
        </row>
        <row r="1053">
          <cell r="W1053" t="b">
            <v>0</v>
          </cell>
        </row>
        <row r="1054">
          <cell r="W1054" t="b">
            <v>0</v>
          </cell>
        </row>
        <row r="1055">
          <cell r="W1055" t="b">
            <v>0</v>
          </cell>
        </row>
        <row r="1056">
          <cell r="W1056" t="b">
            <v>0</v>
          </cell>
        </row>
        <row r="1057">
          <cell r="W1057" t="b">
            <v>0</v>
          </cell>
        </row>
        <row r="1058">
          <cell r="W1058" t="b">
            <v>0</v>
          </cell>
        </row>
        <row r="1059">
          <cell r="W1059" t="b">
            <v>0</v>
          </cell>
        </row>
        <row r="1060">
          <cell r="W1060" t="b">
            <v>0</v>
          </cell>
        </row>
        <row r="1061">
          <cell r="W1061" t="b">
            <v>0</v>
          </cell>
        </row>
        <row r="1062">
          <cell r="W1062" t="b">
            <v>0</v>
          </cell>
        </row>
        <row r="1063">
          <cell r="W1063" t="b">
            <v>0</v>
          </cell>
        </row>
        <row r="1064">
          <cell r="W1064" t="b">
            <v>0</v>
          </cell>
        </row>
        <row r="1065">
          <cell r="W1065" t="b">
            <v>0</v>
          </cell>
        </row>
        <row r="1066">
          <cell r="W1066" t="b">
            <v>0</v>
          </cell>
        </row>
        <row r="1067">
          <cell r="W1067" t="b">
            <v>0</v>
          </cell>
        </row>
        <row r="1068">
          <cell r="W1068" t="b">
            <v>0</v>
          </cell>
        </row>
        <row r="1069">
          <cell r="W1069" t="b">
            <v>0</v>
          </cell>
        </row>
        <row r="1070">
          <cell r="W1070" t="b">
            <v>0</v>
          </cell>
        </row>
        <row r="1071">
          <cell r="W1071" t="b">
            <v>0</v>
          </cell>
        </row>
        <row r="1072">
          <cell r="W1072" t="b">
            <v>0</v>
          </cell>
        </row>
        <row r="1073">
          <cell r="W1073" t="b">
            <v>0</v>
          </cell>
        </row>
        <row r="1074">
          <cell r="W1074" t="b">
            <v>0</v>
          </cell>
        </row>
        <row r="1075">
          <cell r="W1075" t="b">
            <v>0</v>
          </cell>
        </row>
        <row r="1076">
          <cell r="W1076" t="b">
            <v>0</v>
          </cell>
        </row>
        <row r="1077">
          <cell r="W1077" t="b">
            <v>0</v>
          </cell>
        </row>
        <row r="1078">
          <cell r="W1078" t="b">
            <v>0</v>
          </cell>
        </row>
        <row r="1079">
          <cell r="W1079" t="b">
            <v>0</v>
          </cell>
        </row>
        <row r="1080">
          <cell r="W1080" t="b">
            <v>0</v>
          </cell>
        </row>
        <row r="1081">
          <cell r="W1081" t="b">
            <v>0</v>
          </cell>
        </row>
        <row r="1082">
          <cell r="W1082" t="b">
            <v>0</v>
          </cell>
        </row>
        <row r="1083">
          <cell r="W1083" t="b">
            <v>0</v>
          </cell>
        </row>
        <row r="1084">
          <cell r="W1084" t="b">
            <v>0</v>
          </cell>
        </row>
        <row r="1085">
          <cell r="W1085" t="b">
            <v>0</v>
          </cell>
        </row>
        <row r="1086">
          <cell r="W1086" t="b">
            <v>0</v>
          </cell>
        </row>
        <row r="1087">
          <cell r="W1087" t="b">
            <v>0</v>
          </cell>
        </row>
        <row r="1088">
          <cell r="W1088" t="b">
            <v>0</v>
          </cell>
        </row>
        <row r="1089">
          <cell r="W1089" t="b">
            <v>0</v>
          </cell>
        </row>
        <row r="1090">
          <cell r="W1090" t="b">
            <v>0</v>
          </cell>
        </row>
        <row r="1091">
          <cell r="W1091" t="b">
            <v>0</v>
          </cell>
        </row>
        <row r="1092">
          <cell r="W1092" t="b">
            <v>0</v>
          </cell>
        </row>
        <row r="1093">
          <cell r="W1093" t="b">
            <v>0</v>
          </cell>
        </row>
        <row r="1094">
          <cell r="W1094" t="b">
            <v>0</v>
          </cell>
        </row>
        <row r="1095">
          <cell r="W1095" t="b">
            <v>0</v>
          </cell>
        </row>
        <row r="1096">
          <cell r="W1096" t="b">
            <v>0</v>
          </cell>
        </row>
        <row r="1097">
          <cell r="W1097" t="b">
            <v>0</v>
          </cell>
        </row>
        <row r="1098">
          <cell r="W1098" t="b">
            <v>0</v>
          </cell>
        </row>
        <row r="1099">
          <cell r="W1099" t="b">
            <v>0</v>
          </cell>
        </row>
        <row r="1100">
          <cell r="W1100" t="b">
            <v>0</v>
          </cell>
        </row>
        <row r="1101">
          <cell r="W1101" t="b">
            <v>0</v>
          </cell>
        </row>
        <row r="1102">
          <cell r="W1102" t="b">
            <v>0</v>
          </cell>
        </row>
        <row r="1103">
          <cell r="W1103" t="b">
            <v>0</v>
          </cell>
        </row>
        <row r="1104">
          <cell r="W1104" t="b">
            <v>0</v>
          </cell>
        </row>
        <row r="1105">
          <cell r="W1105" t="b">
            <v>0</v>
          </cell>
        </row>
        <row r="1106">
          <cell r="W1106" t="b">
            <v>0</v>
          </cell>
        </row>
        <row r="1107">
          <cell r="W1107" t="b">
            <v>0</v>
          </cell>
        </row>
        <row r="1108">
          <cell r="W1108" t="b">
            <v>0</v>
          </cell>
        </row>
        <row r="1109">
          <cell r="W1109" t="b">
            <v>0</v>
          </cell>
        </row>
        <row r="1110">
          <cell r="W1110" t="b">
            <v>0</v>
          </cell>
        </row>
        <row r="1111">
          <cell r="W1111" t="b">
            <v>0</v>
          </cell>
        </row>
        <row r="1112">
          <cell r="W1112" t="b">
            <v>0</v>
          </cell>
        </row>
        <row r="1113">
          <cell r="W1113" t="b">
            <v>0</v>
          </cell>
        </row>
        <row r="1114">
          <cell r="W1114" t="b">
            <v>0</v>
          </cell>
        </row>
        <row r="1115">
          <cell r="W1115" t="b">
            <v>0</v>
          </cell>
        </row>
        <row r="1116">
          <cell r="W1116" t="b">
            <v>0</v>
          </cell>
        </row>
        <row r="1117">
          <cell r="W1117" t="b">
            <v>0</v>
          </cell>
        </row>
        <row r="1118">
          <cell r="W1118" t="b">
            <v>0</v>
          </cell>
        </row>
        <row r="1119">
          <cell r="W1119" t="b">
            <v>0</v>
          </cell>
        </row>
        <row r="1120">
          <cell r="W1120" t="b">
            <v>0</v>
          </cell>
        </row>
        <row r="1121">
          <cell r="W1121" t="b">
            <v>0</v>
          </cell>
        </row>
        <row r="1122">
          <cell r="W1122" t="b">
            <v>0</v>
          </cell>
        </row>
        <row r="1123">
          <cell r="W1123" t="b">
            <v>0</v>
          </cell>
        </row>
        <row r="1124">
          <cell r="W1124" t="b">
            <v>0</v>
          </cell>
        </row>
        <row r="1125">
          <cell r="W1125" t="b">
            <v>0</v>
          </cell>
        </row>
        <row r="1126">
          <cell r="W1126" t="b">
            <v>0</v>
          </cell>
        </row>
        <row r="1127">
          <cell r="W1127" t="b">
            <v>0</v>
          </cell>
        </row>
        <row r="1128">
          <cell r="W1128" t="b">
            <v>0</v>
          </cell>
        </row>
        <row r="1129">
          <cell r="W1129" t="b">
            <v>0</v>
          </cell>
        </row>
        <row r="1130">
          <cell r="W1130" t="b">
            <v>0</v>
          </cell>
        </row>
        <row r="1131">
          <cell r="W1131" t="b">
            <v>0</v>
          </cell>
        </row>
        <row r="1132">
          <cell r="W1132" t="b">
            <v>0</v>
          </cell>
        </row>
        <row r="1133">
          <cell r="W1133" t="b">
            <v>0</v>
          </cell>
        </row>
        <row r="1134">
          <cell r="W1134" t="b">
            <v>0</v>
          </cell>
        </row>
        <row r="1135">
          <cell r="W1135" t="b">
            <v>0</v>
          </cell>
        </row>
        <row r="1136">
          <cell r="W1136" t="b">
            <v>0</v>
          </cell>
        </row>
        <row r="1137">
          <cell r="W1137" t="b">
            <v>0</v>
          </cell>
        </row>
        <row r="1138">
          <cell r="W1138" t="b">
            <v>0</v>
          </cell>
        </row>
        <row r="1139">
          <cell r="W1139" t="b">
            <v>0</v>
          </cell>
        </row>
        <row r="1140">
          <cell r="W1140" t="b">
            <v>0</v>
          </cell>
        </row>
        <row r="1141">
          <cell r="W1141" t="b">
            <v>0</v>
          </cell>
        </row>
        <row r="1142">
          <cell r="W1142" t="b">
            <v>0</v>
          </cell>
        </row>
        <row r="1143">
          <cell r="W1143" t="b">
            <v>0</v>
          </cell>
        </row>
        <row r="1144">
          <cell r="W1144" t="b">
            <v>0</v>
          </cell>
        </row>
        <row r="1145">
          <cell r="W1145" t="b">
            <v>0</v>
          </cell>
        </row>
        <row r="1146">
          <cell r="W1146" t="b">
            <v>0</v>
          </cell>
        </row>
        <row r="1147">
          <cell r="W1147" t="b">
            <v>0</v>
          </cell>
        </row>
        <row r="1148">
          <cell r="W1148" t="b">
            <v>0</v>
          </cell>
        </row>
        <row r="1149">
          <cell r="W1149" t="b">
            <v>0</v>
          </cell>
        </row>
        <row r="1150">
          <cell r="W1150" t="b">
            <v>0</v>
          </cell>
        </row>
        <row r="1151">
          <cell r="W1151" t="b">
            <v>0</v>
          </cell>
        </row>
        <row r="1152">
          <cell r="W1152" t="b">
            <v>0</v>
          </cell>
        </row>
        <row r="1153">
          <cell r="W1153" t="b">
            <v>0</v>
          </cell>
        </row>
        <row r="1154">
          <cell r="W1154" t="b">
            <v>0</v>
          </cell>
        </row>
        <row r="1155">
          <cell r="W1155" t="b">
            <v>0</v>
          </cell>
        </row>
        <row r="1156">
          <cell r="W1156" t="b">
            <v>0</v>
          </cell>
        </row>
        <row r="1157">
          <cell r="W1157" t="b">
            <v>0</v>
          </cell>
        </row>
        <row r="1158">
          <cell r="W1158" t="b">
            <v>0</v>
          </cell>
        </row>
        <row r="1159">
          <cell r="W1159" t="b">
            <v>0</v>
          </cell>
        </row>
        <row r="1160">
          <cell r="W1160" t="b">
            <v>0</v>
          </cell>
        </row>
        <row r="1161">
          <cell r="W1161" t="b">
            <v>0</v>
          </cell>
        </row>
        <row r="1162">
          <cell r="W1162" t="b">
            <v>0</v>
          </cell>
        </row>
        <row r="1163">
          <cell r="W1163" t="b">
            <v>0</v>
          </cell>
        </row>
        <row r="1164">
          <cell r="W1164" t="b">
            <v>0</v>
          </cell>
        </row>
        <row r="1165">
          <cell r="W1165" t="b">
            <v>0</v>
          </cell>
        </row>
        <row r="1166">
          <cell r="W1166" t="b">
            <v>0</v>
          </cell>
        </row>
        <row r="1167">
          <cell r="W1167" t="b">
            <v>0</v>
          </cell>
        </row>
        <row r="1168">
          <cell r="W1168" t="b">
            <v>0</v>
          </cell>
        </row>
        <row r="1169">
          <cell r="W1169" t="b">
            <v>0</v>
          </cell>
        </row>
        <row r="1170">
          <cell r="W1170" t="b">
            <v>0</v>
          </cell>
        </row>
        <row r="1171">
          <cell r="W1171" t="b">
            <v>0</v>
          </cell>
        </row>
        <row r="1172">
          <cell r="W1172" t="b">
            <v>0</v>
          </cell>
        </row>
        <row r="1173">
          <cell r="W1173" t="b">
            <v>0</v>
          </cell>
        </row>
        <row r="1174">
          <cell r="W1174" t="b">
            <v>0</v>
          </cell>
        </row>
        <row r="1175">
          <cell r="W1175" t="b">
            <v>0</v>
          </cell>
        </row>
        <row r="1176">
          <cell r="W1176" t="b">
            <v>0</v>
          </cell>
        </row>
        <row r="1177">
          <cell r="W1177" t="b">
            <v>0</v>
          </cell>
        </row>
        <row r="1178">
          <cell r="W1178" t="b">
            <v>0</v>
          </cell>
        </row>
        <row r="1179">
          <cell r="W1179" t="b">
            <v>0</v>
          </cell>
        </row>
        <row r="1180">
          <cell r="W1180" t="b">
            <v>0</v>
          </cell>
        </row>
        <row r="1181">
          <cell r="W1181" t="b">
            <v>0</v>
          </cell>
        </row>
        <row r="1182">
          <cell r="W1182" t="b">
            <v>0</v>
          </cell>
        </row>
        <row r="1183">
          <cell r="W1183" t="b">
            <v>0</v>
          </cell>
        </row>
        <row r="1184">
          <cell r="W1184" t="b">
            <v>0</v>
          </cell>
        </row>
        <row r="1185">
          <cell r="W1185" t="b">
            <v>0</v>
          </cell>
        </row>
        <row r="1186">
          <cell r="W1186" t="b">
            <v>0</v>
          </cell>
        </row>
        <row r="1187">
          <cell r="W1187" t="b">
            <v>0</v>
          </cell>
        </row>
        <row r="1188">
          <cell r="W1188" t="b">
            <v>0</v>
          </cell>
        </row>
        <row r="1189">
          <cell r="W1189" t="b">
            <v>0</v>
          </cell>
        </row>
        <row r="1190">
          <cell r="W1190" t="b">
            <v>0</v>
          </cell>
        </row>
        <row r="1191">
          <cell r="W1191" t="b">
            <v>0</v>
          </cell>
        </row>
        <row r="1192">
          <cell r="W1192" t="b">
            <v>0</v>
          </cell>
        </row>
        <row r="1193">
          <cell r="W1193" t="b">
            <v>0</v>
          </cell>
        </row>
        <row r="1194">
          <cell r="W1194" t="b">
            <v>0</v>
          </cell>
        </row>
        <row r="1195">
          <cell r="W1195" t="b">
            <v>0</v>
          </cell>
        </row>
        <row r="1196">
          <cell r="W1196" t="b">
            <v>0</v>
          </cell>
        </row>
        <row r="1197">
          <cell r="W1197" t="b">
            <v>0</v>
          </cell>
        </row>
        <row r="1198">
          <cell r="W1198" t="b">
            <v>0</v>
          </cell>
        </row>
        <row r="1199">
          <cell r="W1199" t="b">
            <v>0</v>
          </cell>
        </row>
        <row r="1200">
          <cell r="W1200" t="b">
            <v>0</v>
          </cell>
        </row>
        <row r="1201">
          <cell r="W1201" t="b">
            <v>0</v>
          </cell>
        </row>
        <row r="1202">
          <cell r="W1202" t="b">
            <v>0</v>
          </cell>
        </row>
        <row r="1203">
          <cell r="W1203" t="b">
            <v>0</v>
          </cell>
        </row>
        <row r="1204">
          <cell r="W1204" t="b">
            <v>0</v>
          </cell>
        </row>
        <row r="1205">
          <cell r="W1205" t="b">
            <v>0</v>
          </cell>
        </row>
        <row r="1206">
          <cell r="W1206" t="b">
            <v>0</v>
          </cell>
        </row>
        <row r="1207">
          <cell r="W1207" t="b">
            <v>0</v>
          </cell>
        </row>
        <row r="1208">
          <cell r="W1208" t="b">
            <v>0</v>
          </cell>
        </row>
        <row r="1209">
          <cell r="W1209" t="b">
            <v>0</v>
          </cell>
        </row>
        <row r="1210">
          <cell r="W1210" t="b">
            <v>0</v>
          </cell>
        </row>
        <row r="1211">
          <cell r="W1211" t="b">
            <v>0</v>
          </cell>
        </row>
        <row r="1212">
          <cell r="W1212" t="b">
            <v>0</v>
          </cell>
        </row>
        <row r="1213">
          <cell r="W1213" t="b">
            <v>0</v>
          </cell>
        </row>
        <row r="1214">
          <cell r="W1214" t="b">
            <v>0</v>
          </cell>
        </row>
        <row r="1215">
          <cell r="W1215" t="b">
            <v>0</v>
          </cell>
        </row>
        <row r="1216">
          <cell r="W1216" t="b">
            <v>0</v>
          </cell>
        </row>
        <row r="1217">
          <cell r="W1217" t="b">
            <v>0</v>
          </cell>
        </row>
        <row r="1218">
          <cell r="W1218" t="b">
            <v>0</v>
          </cell>
        </row>
        <row r="1219">
          <cell r="W1219" t="b">
            <v>0</v>
          </cell>
        </row>
        <row r="1220">
          <cell r="W1220" t="b">
            <v>0</v>
          </cell>
        </row>
        <row r="1221">
          <cell r="W1221" t="b">
            <v>0</v>
          </cell>
        </row>
        <row r="1222">
          <cell r="W1222" t="b">
            <v>0</v>
          </cell>
        </row>
        <row r="1223">
          <cell r="W1223" t="b">
            <v>0</v>
          </cell>
        </row>
        <row r="1224">
          <cell r="W1224" t="b">
            <v>0</v>
          </cell>
        </row>
        <row r="1225">
          <cell r="W1225" t="b">
            <v>0</v>
          </cell>
        </row>
        <row r="1226">
          <cell r="W1226" t="b">
            <v>0</v>
          </cell>
        </row>
        <row r="1227">
          <cell r="W1227" t="b">
            <v>0</v>
          </cell>
        </row>
        <row r="1228">
          <cell r="W1228" t="b">
            <v>0</v>
          </cell>
        </row>
        <row r="1229">
          <cell r="W1229" t="b">
            <v>0</v>
          </cell>
        </row>
        <row r="1230">
          <cell r="W1230" t="b">
            <v>0</v>
          </cell>
        </row>
        <row r="1231">
          <cell r="W1231" t="b">
            <v>0</v>
          </cell>
        </row>
      </sheetData>
      <sheetData sheetId="25" refreshError="1">
        <row r="1">
          <cell r="Q1" t="str">
            <v>SmartCharts</v>
          </cell>
        </row>
        <row r="4">
          <cell r="A4">
            <v>0</v>
          </cell>
        </row>
        <row r="5">
          <cell r="A5">
            <v>0</v>
          </cell>
          <cell r="C5" t="str">
            <v>Define value axis here:</v>
          </cell>
        </row>
        <row r="6">
          <cell r="A6">
            <v>0</v>
          </cell>
          <cell r="C6" t="str">
            <v>Tupperware Organic Sales Growth</v>
          </cell>
        </row>
        <row r="7">
          <cell r="A7">
            <v>0</v>
          </cell>
        </row>
        <row r="8">
          <cell r="A8">
            <v>0</v>
          </cell>
        </row>
        <row r="9">
          <cell r="A9">
            <v>0</v>
          </cell>
          <cell r="C9" t="str">
            <v>Input your data here:</v>
          </cell>
        </row>
        <row r="10">
          <cell r="A10">
            <v>0</v>
          </cell>
        </row>
        <row r="11">
          <cell r="A11">
            <v>0</v>
          </cell>
          <cell r="D11" t="str">
            <v>Series 1</v>
          </cell>
          <cell r="AA11" t="str">
            <v>Series 1</v>
          </cell>
        </row>
        <row r="12">
          <cell r="A12">
            <v>0</v>
          </cell>
          <cell r="C12" t="str">
            <v>Q105</v>
          </cell>
          <cell r="D12">
            <v>0.06</v>
          </cell>
          <cell r="Z12" t="str">
            <v>Q105</v>
          </cell>
          <cell r="AA12">
            <v>0.06</v>
          </cell>
        </row>
        <row r="13">
          <cell r="A13">
            <v>0</v>
          </cell>
          <cell r="C13" t="str">
            <v>Q205</v>
          </cell>
          <cell r="D13">
            <v>1.4999999999999999E-2</v>
          </cell>
          <cell r="Z13" t="str">
            <v>Q205</v>
          </cell>
          <cell r="AA13">
            <v>1.4999999999999999E-2</v>
          </cell>
        </row>
        <row r="14">
          <cell r="A14">
            <v>0</v>
          </cell>
          <cell r="C14" t="str">
            <v>Q305</v>
          </cell>
          <cell r="D14">
            <v>0.03</v>
          </cell>
          <cell r="Z14" t="str">
            <v>Q305</v>
          </cell>
          <cell r="AA14">
            <v>0.03</v>
          </cell>
        </row>
        <row r="15">
          <cell r="A15">
            <v>0</v>
          </cell>
          <cell r="C15" t="str">
            <v>Q405</v>
          </cell>
          <cell r="D15">
            <v>-0.06</v>
          </cell>
          <cell r="Z15" t="str">
            <v>Q405</v>
          </cell>
          <cell r="AA15">
            <v>-0.06</v>
          </cell>
        </row>
        <row r="16">
          <cell r="A16">
            <v>0</v>
          </cell>
          <cell r="C16" t="str">
            <v>Q106</v>
          </cell>
          <cell r="D16">
            <v>-1.2999999999999999E-2</v>
          </cell>
          <cell r="Z16" t="str">
            <v>Q106</v>
          </cell>
          <cell r="AA16">
            <v>-1.2999999999999999E-2</v>
          </cell>
        </row>
        <row r="17">
          <cell r="A17">
            <v>0</v>
          </cell>
          <cell r="C17" t="str">
            <v>Q206</v>
          </cell>
          <cell r="D17">
            <v>-0.02</v>
          </cell>
          <cell r="Z17" t="str">
            <v>Q206</v>
          </cell>
          <cell r="AA17">
            <v>-0.02</v>
          </cell>
        </row>
        <row r="18">
          <cell r="A18">
            <v>0</v>
          </cell>
          <cell r="C18" t="str">
            <v>Q306</v>
          </cell>
          <cell r="D18">
            <v>0.02</v>
          </cell>
          <cell r="Z18" t="str">
            <v>Q306</v>
          </cell>
          <cell r="AA18">
            <v>0.02</v>
          </cell>
        </row>
        <row r="19">
          <cell r="A19">
            <v>0</v>
          </cell>
          <cell r="C19" t="str">
            <v>Q406</v>
          </cell>
          <cell r="D19">
            <v>0.03</v>
          </cell>
          <cell r="Z19" t="str">
            <v>Q406</v>
          </cell>
          <cell r="AA19">
            <v>0.03</v>
          </cell>
        </row>
        <row r="20">
          <cell r="C20" t="str">
            <v>Q107</v>
          </cell>
          <cell r="D20">
            <v>0.05</v>
          </cell>
          <cell r="Z20" t="str">
            <v>Q107</v>
          </cell>
          <cell r="AA20">
            <v>0.05</v>
          </cell>
        </row>
        <row r="21">
          <cell r="C21" t="str">
            <v>Q207</v>
          </cell>
          <cell r="D21">
            <v>0.08</v>
          </cell>
          <cell r="Z21" t="str">
            <v>Q207</v>
          </cell>
          <cell r="AA21">
            <v>0.08</v>
          </cell>
        </row>
        <row r="22">
          <cell r="C22" t="str">
            <v>Q307</v>
          </cell>
          <cell r="D22">
            <v>0.1</v>
          </cell>
          <cell r="Z22" t="str">
            <v>Q307</v>
          </cell>
          <cell r="AA22">
            <v>0.1</v>
          </cell>
        </row>
        <row r="23">
          <cell r="C23" t="str">
            <v>Q407</v>
          </cell>
          <cell r="D23">
            <v>0.11</v>
          </cell>
          <cell r="Z23" t="str">
            <v>Q407</v>
          </cell>
          <cell r="AA23">
            <v>0.11</v>
          </cell>
        </row>
        <row r="24">
          <cell r="C24" t="str">
            <v>Q108</v>
          </cell>
          <cell r="D24">
            <v>0.1</v>
          </cell>
          <cell r="Z24" t="str">
            <v>Q108</v>
          </cell>
          <cell r="AA24">
            <v>0.1</v>
          </cell>
        </row>
        <row r="25">
          <cell r="C25" t="str">
            <v>Q208</v>
          </cell>
          <cell r="D25">
            <v>0.1</v>
          </cell>
          <cell r="Z25" t="str">
            <v>Q208</v>
          </cell>
          <cell r="AA25">
            <v>0.1</v>
          </cell>
        </row>
        <row r="26">
          <cell r="C26" t="str">
            <v>Q308</v>
          </cell>
          <cell r="D26">
            <v>0.08</v>
          </cell>
          <cell r="Z26" t="str">
            <v>Q308</v>
          </cell>
          <cell r="AA26">
            <v>0.08</v>
          </cell>
        </row>
        <row r="27">
          <cell r="C27" t="str">
            <v>Q408</v>
          </cell>
          <cell r="D27">
            <v>0.03</v>
          </cell>
          <cell r="Z27" t="str">
            <v>Q408</v>
          </cell>
          <cell r="AA27">
            <v>0.03</v>
          </cell>
        </row>
        <row r="28">
          <cell r="C28" t="str">
            <v>Q109</v>
          </cell>
          <cell r="D28">
            <v>0.01</v>
          </cell>
          <cell r="Z28" t="str">
            <v>Q109</v>
          </cell>
          <cell r="AA28">
            <v>0.01</v>
          </cell>
        </row>
        <row r="29">
          <cell r="C29" t="str">
            <v>Q209</v>
          </cell>
          <cell r="D29">
            <v>0.04</v>
          </cell>
          <cell r="Z29" t="str">
            <v>Q209</v>
          </cell>
          <cell r="AA29">
            <v>0.04</v>
          </cell>
        </row>
        <row r="30">
          <cell r="C30" t="str">
            <v>Q309</v>
          </cell>
          <cell r="D30">
            <v>0.09</v>
          </cell>
          <cell r="Z30" t="str">
            <v>Q309</v>
          </cell>
          <cell r="AA30">
            <v>0.09</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26" refreshError="1">
        <row r="1">
          <cell r="N1" t="str">
            <v>SmartCharts</v>
          </cell>
          <cell r="AW1" t="str">
            <v>.</v>
          </cell>
        </row>
        <row r="2">
          <cell r="AW2" t="str">
            <v>.</v>
          </cell>
        </row>
        <row r="3">
          <cell r="AW3" t="str">
            <v>.</v>
          </cell>
        </row>
        <row r="4">
          <cell r="AW4" t="str">
            <v>.</v>
          </cell>
        </row>
        <row r="5">
          <cell r="C5" t="str">
            <v>Define value axis here:</v>
          </cell>
        </row>
        <row r="6">
          <cell r="C6" t="str">
            <v>Two Year Stacked Organic Sales Growth</v>
          </cell>
        </row>
        <row r="10">
          <cell r="C10" t="str">
            <v>Input your data here:</v>
          </cell>
          <cell r="AW10" t="str">
            <v>.</v>
          </cell>
        </row>
        <row r="11">
          <cell r="C11" t="str">
            <v>Q106</v>
          </cell>
          <cell r="D11">
            <v>2.35E-2</v>
          </cell>
        </row>
        <row r="12">
          <cell r="C12" t="str">
            <v>Q206</v>
          </cell>
          <cell r="D12">
            <v>-2.5000000000000005E-3</v>
          </cell>
          <cell r="AW12" t="str">
            <v>.</v>
          </cell>
        </row>
        <row r="13">
          <cell r="C13" t="str">
            <v>Q306</v>
          </cell>
          <cell r="D13">
            <v>2.5000000000000001E-2</v>
          </cell>
          <cell r="AW13" t="str">
            <v>.</v>
          </cell>
        </row>
        <row r="14">
          <cell r="C14" t="str">
            <v>Q406</v>
          </cell>
          <cell r="D14">
            <v>-1.4999999999999999E-2</v>
          </cell>
          <cell r="AW14" t="str">
            <v>.</v>
          </cell>
        </row>
        <row r="15">
          <cell r="C15" t="str">
            <v>Q107</v>
          </cell>
          <cell r="D15">
            <v>1.8500000000000003E-2</v>
          </cell>
          <cell r="AW15" t="str">
            <v>.</v>
          </cell>
        </row>
        <row r="16">
          <cell r="C16" t="str">
            <v>Q207</v>
          </cell>
          <cell r="D16">
            <v>0.03</v>
          </cell>
          <cell r="AW16" t="str">
            <v>.</v>
          </cell>
        </row>
        <row r="17">
          <cell r="C17" t="str">
            <v>Q307</v>
          </cell>
          <cell r="D17">
            <v>6.0000000000000005E-2</v>
          </cell>
          <cell r="AW17" t="str">
            <v>.</v>
          </cell>
        </row>
        <row r="18">
          <cell r="C18" t="str">
            <v>Q407</v>
          </cell>
          <cell r="D18">
            <v>7.0000000000000007E-2</v>
          </cell>
          <cell r="AW18" t="str">
            <v>.</v>
          </cell>
        </row>
        <row r="19">
          <cell r="C19" t="str">
            <v>Q108</v>
          </cell>
          <cell r="D19">
            <v>7.5000000000000011E-2</v>
          </cell>
          <cell r="AW19" t="str">
            <v>.</v>
          </cell>
        </row>
        <row r="20">
          <cell r="C20" t="str">
            <v>Q208</v>
          </cell>
          <cell r="D20">
            <v>0.09</v>
          </cell>
          <cell r="AW20" t="str">
            <v>.</v>
          </cell>
        </row>
        <row r="21">
          <cell r="C21" t="str">
            <v>Q308</v>
          </cell>
          <cell r="D21">
            <v>0.09</v>
          </cell>
          <cell r="AW21" t="str">
            <v>.</v>
          </cell>
        </row>
        <row r="22">
          <cell r="C22" t="str">
            <v>Q408</v>
          </cell>
          <cell r="D22">
            <v>7.0000000000000007E-2</v>
          </cell>
          <cell r="AW22" t="str">
            <v>.</v>
          </cell>
        </row>
        <row r="23">
          <cell r="C23" t="str">
            <v>Q109</v>
          </cell>
          <cell r="D23">
            <v>5.5E-2</v>
          </cell>
          <cell r="AW23" t="str">
            <v>.</v>
          </cell>
        </row>
        <row r="24">
          <cell r="C24" t="str">
            <v>Q209</v>
          </cell>
          <cell r="D24">
            <v>7.0000000000000007E-2</v>
          </cell>
          <cell r="AW24" t="str">
            <v>.</v>
          </cell>
        </row>
        <row r="25">
          <cell r="C25" t="str">
            <v>Q309</v>
          </cell>
          <cell r="D25">
            <v>8.4999999999999992E-2</v>
          </cell>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27" refreshError="1">
        <row r="1">
          <cell r="N1" t="str">
            <v>SmartCharts</v>
          </cell>
          <cell r="AW1" t="str">
            <v>.</v>
          </cell>
        </row>
        <row r="2">
          <cell r="AW2" t="str">
            <v>.</v>
          </cell>
        </row>
        <row r="3">
          <cell r="AW3" t="str">
            <v>.</v>
          </cell>
        </row>
        <row r="4">
          <cell r="AW4" t="str">
            <v>.</v>
          </cell>
        </row>
        <row r="5">
          <cell r="C5" t="str">
            <v>Define value axis here:</v>
          </cell>
        </row>
        <row r="6">
          <cell r="C6" t="str">
            <v>Consensus vs Historical Growth</v>
          </cell>
        </row>
        <row r="10">
          <cell r="C10" t="str">
            <v>Input your data here:</v>
          </cell>
          <cell r="AW10" t="str">
            <v>.</v>
          </cell>
        </row>
        <row r="11">
          <cell r="C11" t="str">
            <v>Organic Sales Growth</v>
          </cell>
          <cell r="D11">
            <v>0.04</v>
          </cell>
          <cell r="AW11" t="str">
            <v>.</v>
          </cell>
        </row>
        <row r="12">
          <cell r="C12" t="str">
            <v>Organic Profit Growth</v>
          </cell>
          <cell r="D12">
            <v>0.06</v>
          </cell>
          <cell r="AW12" t="str">
            <v>.</v>
          </cell>
        </row>
        <row r="13">
          <cell r="C13" t="str">
            <v>Organic Sales Growth</v>
          </cell>
          <cell r="D13">
            <v>7.5625000000000012E-2</v>
          </cell>
          <cell r="AW13" t="str">
            <v>.</v>
          </cell>
        </row>
        <row r="14">
          <cell r="C14" t="str">
            <v>Organic Profit Growth</v>
          </cell>
          <cell r="D14">
            <v>0.25897239856233301</v>
          </cell>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28" refreshError="1"/>
      <sheetData sheetId="29" refreshError="1">
        <row r="1">
          <cell r="N1" t="str">
            <v>SmartCharts</v>
          </cell>
          <cell r="AW1" t="str">
            <v>.</v>
          </cell>
        </row>
        <row r="2">
          <cell r="AW2" t="str">
            <v>.</v>
          </cell>
        </row>
        <row r="3">
          <cell r="AW3" t="str">
            <v>.</v>
          </cell>
        </row>
        <row r="4">
          <cell r="AW4" t="str">
            <v>.</v>
          </cell>
        </row>
        <row r="5">
          <cell r="C5" t="str">
            <v>Define value axis here:</v>
          </cell>
        </row>
        <row r="6">
          <cell r="C6" t="str">
            <v>LTM vs. NTM y-o-y Organic Sales Growth Comparisons</v>
          </cell>
        </row>
        <row r="10">
          <cell r="C10" t="str">
            <v>Input your data here:</v>
          </cell>
          <cell r="AW10" t="str">
            <v>.</v>
          </cell>
        </row>
        <row r="11">
          <cell r="C11" t="str">
            <v>LTM y-o-y Comparisons</v>
          </cell>
          <cell r="D11">
            <v>0.10270000000000001</v>
          </cell>
        </row>
        <row r="12">
          <cell r="C12" t="str">
            <v>NTM y-o-y Comparisons</v>
          </cell>
          <cell r="D12">
            <v>4.0500000000000001E-2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0" refreshError="1">
        <row r="1">
          <cell r="N1" t="str">
            <v>SmartCharts</v>
          </cell>
          <cell r="AW1" t="str">
            <v>.</v>
          </cell>
        </row>
        <row r="2">
          <cell r="AW2" t="str">
            <v>.</v>
          </cell>
        </row>
        <row r="3">
          <cell r="AW3" t="str">
            <v>.</v>
          </cell>
        </row>
        <row r="4">
          <cell r="AW4" t="str">
            <v>.</v>
          </cell>
        </row>
        <row r="5">
          <cell r="C5" t="str">
            <v>Define value axis here:</v>
          </cell>
        </row>
        <row r="6">
          <cell r="C6" t="str">
            <v>Tupperware Trailing Three Quarters Two Year Avg. Organic Growth vs. MS Five Year CAGr</v>
          </cell>
        </row>
        <row r="10">
          <cell r="C10" t="str">
            <v>Input your data here:</v>
          </cell>
          <cell r="AW10" t="str">
            <v>.</v>
          </cell>
        </row>
        <row r="11">
          <cell r="C11" t="str">
            <v>TUP Trailing Three Quarters Avg.</v>
          </cell>
          <cell r="D11">
            <v>6.4000000000000001E-2</v>
          </cell>
        </row>
        <row r="12">
          <cell r="C12" t="str">
            <v>MS Five Year Forecast</v>
          </cell>
          <cell r="D12">
            <v>6.1051040532418922E-2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1" refreshError="1">
        <row r="1">
          <cell r="P1" t="str">
            <v>SmartCharts</v>
          </cell>
          <cell r="BA1" t="str">
            <v>.</v>
          </cell>
        </row>
        <row r="2">
          <cell r="BA2" t="str">
            <v>.</v>
          </cell>
        </row>
        <row r="3">
          <cell r="BA3" t="str">
            <v>.</v>
          </cell>
        </row>
        <row r="4">
          <cell r="BA4" t="str">
            <v>.</v>
          </cell>
        </row>
        <row r="5">
          <cell r="C5" t="str">
            <v>Define value axis here:</v>
          </cell>
        </row>
        <row r="6">
          <cell r="C6" t="str">
            <v>Organic Currency Neutral Sales Growth</v>
          </cell>
        </row>
        <row r="10">
          <cell r="C10" t="str">
            <v>Input your data here:</v>
          </cell>
          <cell r="BA10" t="str">
            <v>.</v>
          </cell>
        </row>
        <row r="11">
          <cell r="D11" t="str">
            <v>AVP</v>
          </cell>
          <cell r="E11" t="str">
            <v>TUP</v>
          </cell>
          <cell r="BA11" t="str">
            <v>.</v>
          </cell>
        </row>
        <row r="12">
          <cell r="C12">
            <v>2004</v>
          </cell>
          <cell r="D12">
            <v>0.1</v>
          </cell>
          <cell r="E12">
            <v>-0.02</v>
          </cell>
        </row>
        <row r="13">
          <cell r="C13">
            <v>2005</v>
          </cell>
          <cell r="D13">
            <v>2.1999999999999999E-2</v>
          </cell>
          <cell r="E13">
            <v>0.04</v>
          </cell>
        </row>
        <row r="14">
          <cell r="C14">
            <v>2006</v>
          </cell>
          <cell r="D14">
            <v>5.5E-2</v>
          </cell>
          <cell r="E14">
            <v>4.2499999999999994E-3</v>
          </cell>
          <cell r="BA14" t="str">
            <v>.</v>
          </cell>
        </row>
        <row r="15">
          <cell r="C15">
            <v>2007</v>
          </cell>
          <cell r="D15">
            <v>7.9000000000000001E-2</v>
          </cell>
          <cell r="E15">
            <v>0.09</v>
          </cell>
          <cell r="BA15" t="str">
            <v>.</v>
          </cell>
        </row>
        <row r="16">
          <cell r="C16">
            <v>2008</v>
          </cell>
          <cell r="D16">
            <v>4.4999999999999998E-2</v>
          </cell>
          <cell r="E16">
            <v>0.08</v>
          </cell>
          <cell r="BA16" t="str">
            <v>.</v>
          </cell>
        </row>
        <row r="17">
          <cell r="C17" t="str">
            <v>H109</v>
          </cell>
          <cell r="D17">
            <v>5.000000000000001E-2</v>
          </cell>
          <cell r="E17">
            <v>0.06</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32" refreshError="1">
        <row r="1">
          <cell r="N1" t="str">
            <v>SmartCharts</v>
          </cell>
          <cell r="AW1" t="str">
            <v>.</v>
          </cell>
        </row>
        <row r="2">
          <cell r="AW2" t="str">
            <v>.</v>
          </cell>
        </row>
        <row r="3">
          <cell r="AW3" t="str">
            <v>.</v>
          </cell>
        </row>
        <row r="4">
          <cell r="AW4" t="str">
            <v>.</v>
          </cell>
        </row>
        <row r="5">
          <cell r="C5" t="str">
            <v>Define value axis here:</v>
          </cell>
        </row>
        <row r="6">
          <cell r="C6" t="str">
            <v>SMID Cap Household Products Net Debt/EBITDA, CY09E</v>
          </cell>
        </row>
        <row r="10">
          <cell r="C10" t="str">
            <v>Input your data here:</v>
          </cell>
          <cell r="AW10" t="str">
            <v>.</v>
          </cell>
        </row>
        <row r="11">
          <cell r="C11" t="str">
            <v>WTW</v>
          </cell>
          <cell r="D11">
            <v>1.9557211563284245</v>
          </cell>
        </row>
        <row r="12">
          <cell r="C12" t="str">
            <v>ENR</v>
          </cell>
          <cell r="D12">
            <v>0</v>
          </cell>
          <cell r="AW12" t="str">
            <v>.</v>
          </cell>
        </row>
        <row r="13">
          <cell r="C13" t="str">
            <v>NWL</v>
          </cell>
          <cell r="D13">
            <v>0</v>
          </cell>
          <cell r="AW13" t="str">
            <v>.</v>
          </cell>
        </row>
        <row r="14">
          <cell r="C14" t="str">
            <v>CHTT</v>
          </cell>
          <cell r="D14">
            <v>0.95127377885057884</v>
          </cell>
          <cell r="AW14" t="str">
            <v>.</v>
          </cell>
        </row>
        <row r="15">
          <cell r="C15" t="str">
            <v>TUP</v>
          </cell>
          <cell r="D15">
            <v>-0.74238105815828737</v>
          </cell>
          <cell r="AW15" t="str">
            <v>.</v>
          </cell>
        </row>
        <row r="16">
          <cell r="C16" t="str">
            <v>CHD</v>
          </cell>
          <cell r="D16">
            <v>1.3799755700544964</v>
          </cell>
          <cell r="AW16" t="str">
            <v>.</v>
          </cell>
        </row>
        <row r="17">
          <cell r="C17" t="str">
            <v>ACV</v>
          </cell>
          <cell r="D17">
            <v>2.1162753125123137</v>
          </cell>
          <cell r="AW17" t="str">
            <v>.</v>
          </cell>
        </row>
        <row r="18">
          <cell r="AW18" t="str">
            <v>.</v>
          </cell>
        </row>
        <row r="19">
          <cell r="D19">
            <v>1.1656246744525376</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3" refreshError="1">
        <row r="1">
          <cell r="Q1" t="str">
            <v>SmartCharts</v>
          </cell>
        </row>
        <row r="4">
          <cell r="A4">
            <v>0</v>
          </cell>
        </row>
        <row r="5">
          <cell r="A5">
            <v>0</v>
          </cell>
          <cell r="C5" t="str">
            <v>Define value axis here:</v>
          </cell>
        </row>
        <row r="6">
          <cell r="A6">
            <v>0</v>
          </cell>
          <cell r="C6" t="str">
            <v>Tupperware Two-Year Average Organic Sales Growth</v>
          </cell>
        </row>
        <row r="7">
          <cell r="A7">
            <v>0</v>
          </cell>
        </row>
        <row r="8">
          <cell r="A8">
            <v>0</v>
          </cell>
        </row>
        <row r="9">
          <cell r="A9">
            <v>0</v>
          </cell>
          <cell r="C9" t="str">
            <v>Input your data here:</v>
          </cell>
        </row>
        <row r="10">
          <cell r="A10">
            <v>0</v>
          </cell>
        </row>
        <row r="11">
          <cell r="A11">
            <v>0</v>
          </cell>
          <cell r="D11" t="str">
            <v>Series 1</v>
          </cell>
          <cell r="AA11" t="str">
            <v>Series 1</v>
          </cell>
        </row>
        <row r="12">
          <cell r="A12">
            <v>0</v>
          </cell>
          <cell r="C12" t="str">
            <v>Q106</v>
          </cell>
          <cell r="D12">
            <v>2.35E-2</v>
          </cell>
          <cell r="Z12" t="str">
            <v>Q106</v>
          </cell>
          <cell r="AA12">
            <v>2.35E-2</v>
          </cell>
        </row>
        <row r="13">
          <cell r="A13">
            <v>0</v>
          </cell>
          <cell r="C13" t="str">
            <v>Q206</v>
          </cell>
          <cell r="D13">
            <v>-2.5000000000000005E-3</v>
          </cell>
          <cell r="Z13" t="str">
            <v>Q206</v>
          </cell>
          <cell r="AA13">
            <v>-2.5000000000000005E-3</v>
          </cell>
        </row>
        <row r="14">
          <cell r="A14">
            <v>0</v>
          </cell>
          <cell r="C14" t="str">
            <v>Q306</v>
          </cell>
          <cell r="D14">
            <v>2.5000000000000001E-2</v>
          </cell>
          <cell r="Z14" t="str">
            <v>Q306</v>
          </cell>
          <cell r="AA14">
            <v>2.5000000000000001E-2</v>
          </cell>
        </row>
        <row r="15">
          <cell r="A15">
            <v>0</v>
          </cell>
          <cell r="C15" t="str">
            <v>Q406</v>
          </cell>
          <cell r="D15">
            <v>-1.4999999999999999E-2</v>
          </cell>
          <cell r="Z15" t="str">
            <v>Q406</v>
          </cell>
          <cell r="AA15">
            <v>-1.4999999999999999E-2</v>
          </cell>
        </row>
        <row r="16">
          <cell r="C16" t="str">
            <v>Q107</v>
          </cell>
          <cell r="D16">
            <v>1.8500000000000003E-2</v>
          </cell>
          <cell r="Z16" t="str">
            <v>Q107</v>
          </cell>
          <cell r="AA16">
            <v>1.8500000000000003E-2</v>
          </cell>
        </row>
        <row r="17">
          <cell r="C17" t="str">
            <v>Q207</v>
          </cell>
          <cell r="D17">
            <v>0.03</v>
          </cell>
          <cell r="Z17" t="str">
            <v>Q207</v>
          </cell>
          <cell r="AA17">
            <v>0.03</v>
          </cell>
        </row>
        <row r="18">
          <cell r="C18" t="str">
            <v>Q307</v>
          </cell>
          <cell r="D18">
            <v>6.0000000000000005E-2</v>
          </cell>
          <cell r="Z18" t="str">
            <v>Q307</v>
          </cell>
          <cell r="AA18">
            <v>6.0000000000000005E-2</v>
          </cell>
        </row>
        <row r="19">
          <cell r="C19" t="str">
            <v>Q407</v>
          </cell>
          <cell r="D19">
            <v>7.0000000000000007E-2</v>
          </cell>
          <cell r="Z19" t="str">
            <v>Q407</v>
          </cell>
          <cell r="AA19">
            <v>7.0000000000000007E-2</v>
          </cell>
        </row>
        <row r="20">
          <cell r="C20" t="str">
            <v>Q108</v>
          </cell>
          <cell r="D20">
            <v>7.5000000000000011E-2</v>
          </cell>
          <cell r="Z20" t="str">
            <v>Q108</v>
          </cell>
          <cell r="AA20">
            <v>7.5000000000000011E-2</v>
          </cell>
        </row>
        <row r="21">
          <cell r="C21" t="str">
            <v>Q208</v>
          </cell>
          <cell r="D21">
            <v>0.09</v>
          </cell>
          <cell r="Z21" t="str">
            <v>Q208</v>
          </cell>
          <cell r="AA21">
            <v>0.09</v>
          </cell>
        </row>
        <row r="22">
          <cell r="C22" t="str">
            <v>Q308</v>
          </cell>
          <cell r="D22">
            <v>0.09</v>
          </cell>
          <cell r="Z22" t="str">
            <v>Q308</v>
          </cell>
          <cell r="AA22">
            <v>0.09</v>
          </cell>
        </row>
        <row r="23">
          <cell r="C23" t="str">
            <v>Q408</v>
          </cell>
          <cell r="D23">
            <v>7.0000000000000007E-2</v>
          </cell>
          <cell r="Z23" t="str">
            <v>Q408</v>
          </cell>
          <cell r="AA23">
            <v>7.0000000000000007E-2</v>
          </cell>
        </row>
        <row r="24">
          <cell r="C24" t="str">
            <v>Q109</v>
          </cell>
          <cell r="D24">
            <v>5.5E-2</v>
          </cell>
          <cell r="Z24" t="str">
            <v>Q109</v>
          </cell>
          <cell r="AA24">
            <v>5.5E-2</v>
          </cell>
        </row>
        <row r="25">
          <cell r="C25" t="str">
            <v>Q209</v>
          </cell>
          <cell r="D25">
            <v>7.0000000000000007E-2</v>
          </cell>
          <cell r="Z25" t="str">
            <v>Q209</v>
          </cell>
          <cell r="AA25">
            <v>7.0000000000000007E-2</v>
          </cell>
        </row>
        <row r="26">
          <cell r="C26" t="str">
            <v>Q309</v>
          </cell>
          <cell r="D26">
            <v>8.4999999999999992E-2</v>
          </cell>
          <cell r="Z26" t="str">
            <v>Q309</v>
          </cell>
          <cell r="AA26">
            <v>8.4999999999999992E-2</v>
          </cell>
        </row>
        <row r="27">
          <cell r="Z27">
            <v>0</v>
          </cell>
          <cell r="AA27" t="b">
            <v>0</v>
          </cell>
        </row>
        <row r="28">
          <cell r="Z28">
            <v>0</v>
          </cell>
          <cell r="AA28" t="b">
            <v>0</v>
          </cell>
        </row>
        <row r="29">
          <cell r="Z29">
            <v>0</v>
          </cell>
          <cell r="AA29" t="b">
            <v>0</v>
          </cell>
        </row>
        <row r="30">
          <cell r="Z30" t="b">
            <v>0</v>
          </cell>
          <cell r="AA30" t="b">
            <v>0</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34" refreshError="1">
        <row r="1">
          <cell r="Q1" t="str">
            <v>SmartCharts</v>
          </cell>
        </row>
        <row r="5">
          <cell r="C5" t="str">
            <v>Define value axis here:</v>
          </cell>
        </row>
        <row r="6">
          <cell r="C6" t="str">
            <v>TUP EPS vs. Consensus and Company Guidance</v>
          </cell>
        </row>
        <row r="8">
          <cell r="I8" t="str">
            <v>*** NOTE: You must manually delete legend keys for any unused data columns (click once on the legend, then again on the blank legend key, then press Delete)***</v>
          </cell>
        </row>
        <row r="9">
          <cell r="C9" t="str">
            <v>Input your data here:</v>
          </cell>
        </row>
        <row r="10">
          <cell r="D10">
            <v>0.19468159020600856</v>
          </cell>
          <cell r="E10">
            <v>0.22477136013320909</v>
          </cell>
        </row>
        <row r="11">
          <cell r="D11" t="str">
            <v>Versus Consensus</v>
          </cell>
          <cell r="E11" t="str">
            <v>Versus Mid-Point of TUP Guidance</v>
          </cell>
          <cell r="AA11" t="str">
            <v>Versus Consensus</v>
          </cell>
          <cell r="AB11" t="str">
            <v>Versus Mid-Point of TUP Guidance</v>
          </cell>
          <cell r="AC11" t="str">
            <v/>
          </cell>
          <cell r="AD11" t="str">
            <v/>
          </cell>
          <cell r="AE11" t="str">
            <v/>
          </cell>
        </row>
        <row r="12">
          <cell r="C12" t="str">
            <v>1Q07</v>
          </cell>
          <cell r="D12">
            <v>0.26700000000000002</v>
          </cell>
          <cell r="E12">
            <v>0.28799999999999998</v>
          </cell>
          <cell r="AA12">
            <v>0.26700000000000002</v>
          </cell>
          <cell r="AB12">
            <v>0.28799999999999998</v>
          </cell>
          <cell r="AC12" t="str">
            <v/>
          </cell>
          <cell r="AD12" t="str">
            <v/>
          </cell>
          <cell r="AE12" t="str">
            <v/>
          </cell>
        </row>
        <row r="13">
          <cell r="C13" t="str">
            <v>2Q07</v>
          </cell>
          <cell r="D13">
            <v>0.184</v>
          </cell>
          <cell r="E13">
            <v>0.221</v>
          </cell>
          <cell r="AA13">
            <v>0.184</v>
          </cell>
          <cell r="AB13">
            <v>0.221</v>
          </cell>
          <cell r="AC13" t="str">
            <v/>
          </cell>
          <cell r="AD13" t="str">
            <v/>
          </cell>
          <cell r="AE13" t="str">
            <v/>
          </cell>
        </row>
        <row r="14">
          <cell r="C14" t="str">
            <v>3Q07*</v>
          </cell>
          <cell r="D14">
            <v>0.26900000000000002</v>
          </cell>
          <cell r="E14">
            <v>0.53500000000000003</v>
          </cell>
          <cell r="AA14">
            <v>0.26900000000000002</v>
          </cell>
          <cell r="AB14">
            <v>0.53500000000000003</v>
          </cell>
          <cell r="AC14" t="str">
            <v/>
          </cell>
          <cell r="AD14" t="str">
            <v/>
          </cell>
          <cell r="AE14" t="str">
            <v/>
          </cell>
        </row>
        <row r="15">
          <cell r="C15" t="str">
            <v>4Q07*</v>
          </cell>
          <cell r="D15">
            <v>0.125</v>
          </cell>
          <cell r="E15">
            <v>0.14599999999999999</v>
          </cell>
          <cell r="AA15">
            <v>0.125</v>
          </cell>
          <cell r="AB15">
            <v>0.14599999999999999</v>
          </cell>
          <cell r="AC15" t="str">
            <v/>
          </cell>
          <cell r="AD15" t="str">
            <v/>
          </cell>
          <cell r="AE15" t="str">
            <v/>
          </cell>
        </row>
        <row r="16">
          <cell r="C16" t="str">
            <v>1Q08*</v>
          </cell>
          <cell r="D16">
            <v>0.10199999999999999</v>
          </cell>
          <cell r="E16">
            <v>0.161</v>
          </cell>
          <cell r="AA16">
            <v>0.10199999999999999</v>
          </cell>
          <cell r="AB16">
            <v>0.161</v>
          </cell>
          <cell r="AC16" t="str">
            <v/>
          </cell>
          <cell r="AD16" t="str">
            <v/>
          </cell>
          <cell r="AE16" t="str">
            <v/>
          </cell>
        </row>
        <row r="17">
          <cell r="C17" t="str">
            <v>2Q08*</v>
          </cell>
          <cell r="D17">
            <v>0.09</v>
          </cell>
          <cell r="E17">
            <v>0.13200000000000001</v>
          </cell>
          <cell r="AA17">
            <v>0.09</v>
          </cell>
          <cell r="AB17">
            <v>0.13200000000000001</v>
          </cell>
          <cell r="AC17" t="str">
            <v/>
          </cell>
          <cell r="AD17" t="str">
            <v/>
          </cell>
          <cell r="AE17" t="str">
            <v/>
          </cell>
        </row>
        <row r="18">
          <cell r="C18" t="str">
            <v>3Q08*</v>
          </cell>
          <cell r="D18">
            <v>0.14041899215400799</v>
          </cell>
          <cell r="E18">
            <v>7.1719052867621924E-2</v>
          </cell>
          <cell r="AA18">
            <v>0.14041899215400799</v>
          </cell>
          <cell r="AB18">
            <v>7.1719052867621924E-2</v>
          </cell>
          <cell r="AC18" t="str">
            <v/>
          </cell>
          <cell r="AD18" t="str">
            <v/>
          </cell>
          <cell r="AE18" t="str">
            <v/>
          </cell>
        </row>
        <row r="19">
          <cell r="C19" t="str">
            <v>4Q08*</v>
          </cell>
          <cell r="D19">
            <v>6.7194378207650507E-2</v>
          </cell>
          <cell r="E19">
            <v>1.2634294773951504E-2</v>
          </cell>
          <cell r="AA19">
            <v>6.7194378207650507E-2</v>
          </cell>
          <cell r="AB19">
            <v>1.2634294773951504E-2</v>
          </cell>
          <cell r="AC19" t="str">
            <v/>
          </cell>
          <cell r="AD19" t="str">
            <v/>
          </cell>
          <cell r="AE19" t="str">
            <v/>
          </cell>
        </row>
        <row r="20">
          <cell r="C20" t="str">
            <v>1Q09</v>
          </cell>
          <cell r="D20">
            <v>0.29692295221894716</v>
          </cell>
          <cell r="E20">
            <v>0.23178082191780858</v>
          </cell>
          <cell r="AA20">
            <v>0.29692295221894716</v>
          </cell>
          <cell r="AB20">
            <v>0.23178082191780858</v>
          </cell>
          <cell r="AC20" t="str">
            <v/>
          </cell>
          <cell r="AD20" t="str">
            <v/>
          </cell>
          <cell r="AE20" t="str">
            <v/>
          </cell>
        </row>
        <row r="21">
          <cell r="C21" t="str">
            <v>2Q09</v>
          </cell>
          <cell r="D21">
            <v>0.40527957947948012</v>
          </cell>
          <cell r="E21">
            <v>0.44857943177270876</v>
          </cell>
          <cell r="AA21">
            <v>0.40527957947948012</v>
          </cell>
          <cell r="AB21">
            <v>0.44857943177270876</v>
          </cell>
          <cell r="AC21" t="str">
            <v/>
          </cell>
          <cell r="AD21" t="str">
            <v/>
          </cell>
          <cell r="AE21" t="str">
            <v/>
          </cell>
        </row>
        <row r="22">
          <cell r="AA22" t="str">
            <v/>
          </cell>
          <cell r="AB22" t="str">
            <v/>
          </cell>
          <cell r="AC22" t="str">
            <v/>
          </cell>
          <cell r="AD22" t="str">
            <v/>
          </cell>
          <cell r="AE22" t="str">
            <v/>
          </cell>
        </row>
        <row r="23">
          <cell r="AA23" t="str">
            <v/>
          </cell>
          <cell r="AB23" t="str">
            <v/>
          </cell>
          <cell r="AC23" t="str">
            <v/>
          </cell>
          <cell r="AD23" t="str">
            <v/>
          </cell>
          <cell r="AE23" t="str">
            <v/>
          </cell>
        </row>
        <row r="24">
          <cell r="AA24" t="str">
            <v/>
          </cell>
          <cell r="AB24" t="str">
            <v/>
          </cell>
          <cell r="AC24" t="str">
            <v/>
          </cell>
          <cell r="AD24" t="str">
            <v/>
          </cell>
          <cell r="AE24" t="str">
            <v/>
          </cell>
        </row>
        <row r="25">
          <cell r="AA25" t="str">
            <v/>
          </cell>
          <cell r="AB25" t="str">
            <v/>
          </cell>
          <cell r="AC25" t="str">
            <v/>
          </cell>
          <cell r="AD25" t="str">
            <v/>
          </cell>
          <cell r="AE25" t="str">
            <v/>
          </cell>
        </row>
        <row r="26">
          <cell r="AA26" t="str">
            <v/>
          </cell>
          <cell r="AB26" t="str">
            <v/>
          </cell>
          <cell r="AC26" t="str">
            <v/>
          </cell>
          <cell r="AD26" t="str">
            <v/>
          </cell>
          <cell r="AE26" t="str">
            <v/>
          </cell>
        </row>
        <row r="27">
          <cell r="AA27" t="str">
            <v/>
          </cell>
          <cell r="AB27" t="str">
            <v/>
          </cell>
          <cell r="AC27" t="str">
            <v/>
          </cell>
          <cell r="AD27" t="str">
            <v/>
          </cell>
          <cell r="AE27" t="str">
            <v/>
          </cell>
        </row>
        <row r="28">
          <cell r="AA28" t="str">
            <v/>
          </cell>
          <cell r="AB28" t="str">
            <v/>
          </cell>
          <cell r="AC28" t="str">
            <v/>
          </cell>
          <cell r="AD28" t="str">
            <v/>
          </cell>
          <cell r="AE28" t="str">
            <v/>
          </cell>
        </row>
        <row r="29">
          <cell r="AA29" t="str">
            <v/>
          </cell>
          <cell r="AB29" t="str">
            <v/>
          </cell>
          <cell r="AC29" t="str">
            <v/>
          </cell>
          <cell r="AD29" t="str">
            <v/>
          </cell>
          <cell r="AE29" t="str">
            <v/>
          </cell>
        </row>
        <row r="30">
          <cell r="AA30" t="str">
            <v/>
          </cell>
          <cell r="AB30" t="str">
            <v/>
          </cell>
          <cell r="AC30" t="str">
            <v/>
          </cell>
          <cell r="AD30" t="str">
            <v/>
          </cell>
          <cell r="AE30" t="str">
            <v/>
          </cell>
        </row>
        <row r="31">
          <cell r="AA31" t="str">
            <v/>
          </cell>
          <cell r="AB31" t="str">
            <v/>
          </cell>
          <cell r="AC31" t="str">
            <v/>
          </cell>
          <cell r="AD31" t="str">
            <v/>
          </cell>
          <cell r="AE31" t="str">
            <v/>
          </cell>
        </row>
        <row r="43">
          <cell r="N43" t="str">
            <v xml:space="preserve"> </v>
          </cell>
        </row>
      </sheetData>
      <sheetData sheetId="35" refreshError="1">
        <row r="1">
          <cell r="Q1" t="str">
            <v>SmartCharts</v>
          </cell>
        </row>
        <row r="5">
          <cell r="C5" t="str">
            <v>Define value axis here:</v>
          </cell>
        </row>
        <row r="6">
          <cell r="C6" t="str">
            <v>Gap Between TUP Organic Sales Growth and Sales Force Growth (Bps)</v>
          </cell>
        </row>
        <row r="8">
          <cell r="I8" t="str">
            <v>*** NOTE: You must manually delete legend keys for any unused data columns (click once on the legend, then again on the blank legend key, then press Delete)***</v>
          </cell>
        </row>
        <row r="9">
          <cell r="C9" t="str">
            <v>Input your data here:</v>
          </cell>
        </row>
        <row r="11">
          <cell r="D11" t="str">
            <v>Active Sales Force</v>
          </cell>
          <cell r="E11" t="str">
            <v>Total Sales Force</v>
          </cell>
          <cell r="AA11" t="str">
            <v>Active Sales Force</v>
          </cell>
          <cell r="AB11" t="str">
            <v>Total Sales Force</v>
          </cell>
          <cell r="AC11" t="str">
            <v/>
          </cell>
          <cell r="AD11" t="str">
            <v/>
          </cell>
          <cell r="AE11" t="str">
            <v/>
          </cell>
        </row>
        <row r="12">
          <cell r="C12" t="str">
            <v>Q107</v>
          </cell>
          <cell r="D12">
            <v>500</v>
          </cell>
          <cell r="E12">
            <v>500</v>
          </cell>
          <cell r="AA12">
            <v>500</v>
          </cell>
          <cell r="AB12">
            <v>500</v>
          </cell>
          <cell r="AC12" t="str">
            <v/>
          </cell>
          <cell r="AD12" t="str">
            <v/>
          </cell>
          <cell r="AE12" t="str">
            <v/>
          </cell>
        </row>
        <row r="13">
          <cell r="C13" t="str">
            <v>Q207</v>
          </cell>
          <cell r="D13">
            <v>800</v>
          </cell>
          <cell r="E13">
            <v>800</v>
          </cell>
          <cell r="AA13">
            <v>800</v>
          </cell>
          <cell r="AB13">
            <v>800</v>
          </cell>
          <cell r="AC13" t="str">
            <v/>
          </cell>
          <cell r="AD13" t="str">
            <v/>
          </cell>
          <cell r="AE13" t="str">
            <v/>
          </cell>
        </row>
        <row r="14">
          <cell r="C14" t="str">
            <v>Q307</v>
          </cell>
          <cell r="D14">
            <v>1000</v>
          </cell>
          <cell r="E14">
            <v>1000</v>
          </cell>
          <cell r="AA14">
            <v>1000</v>
          </cell>
          <cell r="AB14">
            <v>1000</v>
          </cell>
          <cell r="AC14" t="str">
            <v/>
          </cell>
          <cell r="AD14" t="str">
            <v/>
          </cell>
          <cell r="AE14" t="str">
            <v/>
          </cell>
        </row>
        <row r="15">
          <cell r="C15" t="str">
            <v>Q407</v>
          </cell>
          <cell r="D15">
            <v>1100</v>
          </cell>
          <cell r="E15">
            <v>1100</v>
          </cell>
          <cell r="AA15">
            <v>1100</v>
          </cell>
          <cell r="AB15">
            <v>1100</v>
          </cell>
          <cell r="AC15" t="str">
            <v/>
          </cell>
          <cell r="AD15" t="str">
            <v/>
          </cell>
          <cell r="AE15" t="str">
            <v/>
          </cell>
        </row>
        <row r="16">
          <cell r="C16" t="str">
            <v>Q108</v>
          </cell>
          <cell r="D16">
            <v>1000</v>
          </cell>
          <cell r="E16">
            <v>1000</v>
          </cell>
          <cell r="AA16">
            <v>1000</v>
          </cell>
          <cell r="AB16">
            <v>1000</v>
          </cell>
          <cell r="AC16" t="str">
            <v/>
          </cell>
          <cell r="AD16" t="str">
            <v/>
          </cell>
          <cell r="AE16" t="str">
            <v/>
          </cell>
        </row>
        <row r="17">
          <cell r="C17" t="str">
            <v>Q208</v>
          </cell>
          <cell r="D17">
            <v>1000</v>
          </cell>
          <cell r="E17">
            <v>1000</v>
          </cell>
          <cell r="AA17">
            <v>1000</v>
          </cell>
          <cell r="AB17">
            <v>1000</v>
          </cell>
          <cell r="AC17" t="str">
            <v/>
          </cell>
          <cell r="AD17" t="str">
            <v/>
          </cell>
          <cell r="AE17" t="str">
            <v/>
          </cell>
        </row>
        <row r="18">
          <cell r="C18" t="str">
            <v>Q208</v>
          </cell>
          <cell r="D18">
            <v>800</v>
          </cell>
          <cell r="E18">
            <v>800</v>
          </cell>
          <cell r="AA18">
            <v>800</v>
          </cell>
          <cell r="AB18">
            <v>800</v>
          </cell>
          <cell r="AC18" t="str">
            <v/>
          </cell>
          <cell r="AD18" t="str">
            <v/>
          </cell>
          <cell r="AE18" t="str">
            <v/>
          </cell>
        </row>
        <row r="19">
          <cell r="C19" t="str">
            <v>Q408</v>
          </cell>
          <cell r="D19">
            <v>300</v>
          </cell>
          <cell r="E19">
            <v>300</v>
          </cell>
          <cell r="AA19">
            <v>300</v>
          </cell>
          <cell r="AB19">
            <v>300</v>
          </cell>
          <cell r="AC19" t="str">
            <v/>
          </cell>
          <cell r="AD19" t="str">
            <v/>
          </cell>
          <cell r="AE19" t="str">
            <v/>
          </cell>
        </row>
        <row r="20">
          <cell r="C20" t="str">
            <v>Q109</v>
          </cell>
          <cell r="D20">
            <v>100</v>
          </cell>
          <cell r="E20">
            <v>100</v>
          </cell>
          <cell r="AA20">
            <v>100</v>
          </cell>
          <cell r="AB20">
            <v>100</v>
          </cell>
          <cell r="AC20" t="str">
            <v/>
          </cell>
          <cell r="AD20" t="str">
            <v/>
          </cell>
          <cell r="AE20" t="str">
            <v/>
          </cell>
        </row>
        <row r="21">
          <cell r="C21" t="str">
            <v>Q209</v>
          </cell>
          <cell r="D21">
            <v>400</v>
          </cell>
          <cell r="E21">
            <v>400</v>
          </cell>
          <cell r="AA21">
            <v>400</v>
          </cell>
          <cell r="AB21">
            <v>400</v>
          </cell>
          <cell r="AC21" t="str">
            <v/>
          </cell>
          <cell r="AD21" t="str">
            <v/>
          </cell>
          <cell r="AE21" t="str">
            <v/>
          </cell>
        </row>
        <row r="22">
          <cell r="AA22" t="str">
            <v/>
          </cell>
          <cell r="AB22" t="str">
            <v/>
          </cell>
          <cell r="AC22" t="str">
            <v/>
          </cell>
          <cell r="AD22" t="str">
            <v/>
          </cell>
          <cell r="AE22" t="str">
            <v/>
          </cell>
        </row>
        <row r="23">
          <cell r="AA23" t="str">
            <v/>
          </cell>
          <cell r="AB23" t="str">
            <v/>
          </cell>
          <cell r="AC23" t="str">
            <v/>
          </cell>
          <cell r="AD23" t="str">
            <v/>
          </cell>
          <cell r="AE23" t="str">
            <v/>
          </cell>
        </row>
        <row r="24">
          <cell r="AA24" t="str">
            <v/>
          </cell>
          <cell r="AB24" t="str">
            <v/>
          </cell>
          <cell r="AC24" t="str">
            <v/>
          </cell>
          <cell r="AD24" t="str">
            <v/>
          </cell>
          <cell r="AE24" t="str">
            <v/>
          </cell>
        </row>
        <row r="25">
          <cell r="AA25" t="str">
            <v/>
          </cell>
          <cell r="AB25" t="str">
            <v/>
          </cell>
          <cell r="AC25" t="str">
            <v/>
          </cell>
          <cell r="AD25" t="str">
            <v/>
          </cell>
          <cell r="AE25" t="str">
            <v/>
          </cell>
        </row>
        <row r="26">
          <cell r="AA26" t="str">
            <v/>
          </cell>
          <cell r="AB26" t="str">
            <v/>
          </cell>
          <cell r="AC26" t="str">
            <v/>
          </cell>
          <cell r="AD26" t="str">
            <v/>
          </cell>
          <cell r="AE26" t="str">
            <v/>
          </cell>
        </row>
        <row r="27">
          <cell r="AA27" t="str">
            <v/>
          </cell>
          <cell r="AB27" t="str">
            <v/>
          </cell>
          <cell r="AC27" t="str">
            <v/>
          </cell>
          <cell r="AD27" t="str">
            <v/>
          </cell>
          <cell r="AE27" t="str">
            <v/>
          </cell>
        </row>
        <row r="28">
          <cell r="AA28" t="str">
            <v/>
          </cell>
          <cell r="AB28" t="str">
            <v/>
          </cell>
          <cell r="AC28" t="str">
            <v/>
          </cell>
          <cell r="AD28" t="str">
            <v/>
          </cell>
          <cell r="AE28" t="str">
            <v/>
          </cell>
        </row>
        <row r="29">
          <cell r="AA29" t="str">
            <v/>
          </cell>
          <cell r="AB29" t="str">
            <v/>
          </cell>
          <cell r="AC29" t="str">
            <v/>
          </cell>
          <cell r="AD29" t="str">
            <v/>
          </cell>
          <cell r="AE29" t="str">
            <v/>
          </cell>
        </row>
        <row r="30">
          <cell r="AA30" t="str">
            <v/>
          </cell>
          <cell r="AB30" t="str">
            <v/>
          </cell>
          <cell r="AC30" t="str">
            <v/>
          </cell>
          <cell r="AD30" t="str">
            <v/>
          </cell>
          <cell r="AE30" t="str">
            <v/>
          </cell>
        </row>
        <row r="31">
          <cell r="AA31" t="str">
            <v/>
          </cell>
          <cell r="AB31" t="str">
            <v/>
          </cell>
          <cell r="AC31" t="str">
            <v/>
          </cell>
          <cell r="AD31" t="str">
            <v/>
          </cell>
          <cell r="AE31" t="str">
            <v/>
          </cell>
        </row>
        <row r="43">
          <cell r="N43" t="str">
            <v xml:space="preserve"> </v>
          </cell>
        </row>
      </sheetData>
      <sheetData sheetId="36"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1.4140499264967188E-2</v>
          </cell>
          <cell r="E12">
            <v>0.08</v>
          </cell>
          <cell r="BA12" t="str">
            <v>.</v>
          </cell>
        </row>
        <row r="13">
          <cell r="C13" t="str">
            <v>2Q07</v>
          </cell>
          <cell r="D13">
            <v>0.05</v>
          </cell>
          <cell r="E13">
            <v>0.1</v>
          </cell>
          <cell r="BA13" t="str">
            <v>.</v>
          </cell>
        </row>
        <row r="14">
          <cell r="C14" t="str">
            <v>3Q07</v>
          </cell>
          <cell r="D14">
            <v>0.04</v>
          </cell>
          <cell r="E14">
            <v>0.11</v>
          </cell>
          <cell r="BA14" t="str">
            <v>.</v>
          </cell>
        </row>
        <row r="15">
          <cell r="C15" t="str">
            <v>4Q07</v>
          </cell>
          <cell r="D15">
            <v>0.08</v>
          </cell>
          <cell r="E15">
            <v>0.1</v>
          </cell>
          <cell r="BA15" t="str">
            <v>.</v>
          </cell>
        </row>
        <row r="16">
          <cell r="C16" t="str">
            <v>1Q08</v>
          </cell>
          <cell r="D16">
            <v>0.11</v>
          </cell>
          <cell r="E16">
            <v>0.1</v>
          </cell>
          <cell r="BA16" t="str">
            <v>.</v>
          </cell>
        </row>
        <row r="17">
          <cell r="C17" t="str">
            <v>2Q08</v>
          </cell>
          <cell r="D17">
            <v>0.1</v>
          </cell>
          <cell r="E17">
            <v>0.08</v>
          </cell>
          <cell r="BA17" t="str">
            <v>.</v>
          </cell>
        </row>
        <row r="18">
          <cell r="C18" t="str">
            <v>3Q08</v>
          </cell>
          <cell r="D18">
            <v>5.4281158403853391E-2</v>
          </cell>
          <cell r="E18">
            <v>0.03</v>
          </cell>
          <cell r="BA18" t="str">
            <v>.</v>
          </cell>
        </row>
        <row r="19">
          <cell r="C19" t="str">
            <v>4Q08</v>
          </cell>
          <cell r="D19">
            <v>1.9806104384621381E-2</v>
          </cell>
          <cell r="E19">
            <v>0.01</v>
          </cell>
          <cell r="BA19" t="str">
            <v>.</v>
          </cell>
        </row>
        <row r="20">
          <cell r="C20" t="str">
            <v>1Q09</v>
          </cell>
          <cell r="D20">
            <v>-3.0261344568263127E-3</v>
          </cell>
          <cell r="E20">
            <v>0.04</v>
          </cell>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7"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1.4140499264967188E-2</v>
          </cell>
          <cell r="E12">
            <v>0.1</v>
          </cell>
          <cell r="BA12" t="str">
            <v>.</v>
          </cell>
        </row>
        <row r="13">
          <cell r="C13" t="str">
            <v>2Q07</v>
          </cell>
          <cell r="D13">
            <v>0.05</v>
          </cell>
          <cell r="E13">
            <v>0.11</v>
          </cell>
          <cell r="BA13" t="str">
            <v>.</v>
          </cell>
        </row>
        <row r="14">
          <cell r="C14" t="str">
            <v>3Q07</v>
          </cell>
          <cell r="D14">
            <v>0.04</v>
          </cell>
          <cell r="E14">
            <v>0.1</v>
          </cell>
          <cell r="BA14" t="str">
            <v>.</v>
          </cell>
        </row>
        <row r="15">
          <cell r="C15" t="str">
            <v>4Q07</v>
          </cell>
          <cell r="D15">
            <v>0.08</v>
          </cell>
          <cell r="E15">
            <v>0.1</v>
          </cell>
          <cell r="BA15" t="str">
            <v>.</v>
          </cell>
        </row>
        <row r="16">
          <cell r="C16" t="str">
            <v>1Q08</v>
          </cell>
          <cell r="D16">
            <v>0.11</v>
          </cell>
          <cell r="E16">
            <v>0.08</v>
          </cell>
          <cell r="BA16" t="str">
            <v>.</v>
          </cell>
        </row>
        <row r="17">
          <cell r="C17" t="str">
            <v>2Q08</v>
          </cell>
          <cell r="D17">
            <v>0.1</v>
          </cell>
          <cell r="E17">
            <v>0.03</v>
          </cell>
          <cell r="BA17" t="str">
            <v>.</v>
          </cell>
        </row>
        <row r="18">
          <cell r="C18" t="str">
            <v>3Q08</v>
          </cell>
          <cell r="D18">
            <v>5.4281158403853391E-2</v>
          </cell>
          <cell r="E18">
            <v>0.01</v>
          </cell>
          <cell r="BA18" t="str">
            <v>.</v>
          </cell>
        </row>
        <row r="19">
          <cell r="C19" t="str">
            <v>4Q08</v>
          </cell>
          <cell r="D19">
            <v>1.9806104384621381E-2</v>
          </cell>
          <cell r="E19">
            <v>0.04</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8"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2.1131554061773805E-2</v>
          </cell>
          <cell r="E12">
            <v>0.08</v>
          </cell>
          <cell r="BA12" t="str">
            <v>.</v>
          </cell>
        </row>
        <row r="13">
          <cell r="C13" t="str">
            <v>2Q07</v>
          </cell>
          <cell r="D13">
            <v>7.0302053376806617E-2</v>
          </cell>
          <cell r="E13">
            <v>0.1</v>
          </cell>
          <cell r="BA13" t="str">
            <v>.</v>
          </cell>
        </row>
        <row r="14">
          <cell r="C14" t="str">
            <v>3Q07</v>
          </cell>
          <cell r="D14">
            <v>0.10222899970799126</v>
          </cell>
          <cell r="E14">
            <v>0.11</v>
          </cell>
          <cell r="BA14" t="str">
            <v>.</v>
          </cell>
        </row>
        <row r="15">
          <cell r="C15" t="str">
            <v>4Q07</v>
          </cell>
          <cell r="D15">
            <v>0.14941802371114532</v>
          </cell>
          <cell r="E15">
            <v>0.1</v>
          </cell>
          <cell r="BA15" t="str">
            <v>.</v>
          </cell>
        </row>
        <row r="16">
          <cell r="C16" t="str">
            <v>1Q08</v>
          </cell>
          <cell r="D16">
            <v>0.12997782758676846</v>
          </cell>
          <cell r="E16">
            <v>0.1</v>
          </cell>
          <cell r="BA16" t="str">
            <v>.</v>
          </cell>
        </row>
        <row r="17">
          <cell r="C17" t="str">
            <v>2Q08</v>
          </cell>
          <cell r="D17">
            <v>0.12286789747988336</v>
          </cell>
          <cell r="E17">
            <v>0.08</v>
          </cell>
          <cell r="BA17" t="str">
            <v>.</v>
          </cell>
        </row>
        <row r="18">
          <cell r="C18" t="str">
            <v>3Q08</v>
          </cell>
          <cell r="D18">
            <v>8.7478437998575354E-2</v>
          </cell>
          <cell r="E18">
            <v>0.03</v>
          </cell>
          <cell r="BA18" t="str">
            <v>.</v>
          </cell>
        </row>
        <row r="19">
          <cell r="C19" t="str">
            <v>4Q08</v>
          </cell>
          <cell r="D19">
            <v>6.9472625687823308E-2</v>
          </cell>
          <cell r="E19">
            <v>0.01</v>
          </cell>
          <cell r="BA19" t="str">
            <v>.</v>
          </cell>
        </row>
        <row r="20">
          <cell r="C20" t="str">
            <v>Q109</v>
          </cell>
          <cell r="D20">
            <v>7.2779870190845974E-2</v>
          </cell>
          <cell r="E20">
            <v>0.04</v>
          </cell>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9"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2.1131554061773805E-2</v>
          </cell>
          <cell r="E12">
            <v>0.1</v>
          </cell>
          <cell r="BA12" t="str">
            <v>.</v>
          </cell>
        </row>
        <row r="13">
          <cell r="C13" t="str">
            <v>2Q07</v>
          </cell>
          <cell r="D13">
            <v>7.0302053376806617E-2</v>
          </cell>
          <cell r="E13">
            <v>0.11</v>
          </cell>
          <cell r="BA13" t="str">
            <v>.</v>
          </cell>
        </row>
        <row r="14">
          <cell r="C14" t="str">
            <v>3Q07</v>
          </cell>
          <cell r="D14">
            <v>0.10222899970799126</v>
          </cell>
          <cell r="E14">
            <v>0.1</v>
          </cell>
          <cell r="BA14" t="str">
            <v>.</v>
          </cell>
        </row>
        <row r="15">
          <cell r="C15" t="str">
            <v>4Q07</v>
          </cell>
          <cell r="D15">
            <v>0.14941802371114532</v>
          </cell>
          <cell r="E15">
            <v>0.1</v>
          </cell>
          <cell r="BA15" t="str">
            <v>.</v>
          </cell>
        </row>
        <row r="16">
          <cell r="C16" t="str">
            <v>1Q08</v>
          </cell>
          <cell r="D16">
            <v>0.12997782758676846</v>
          </cell>
          <cell r="E16">
            <v>0.08</v>
          </cell>
          <cell r="BA16" t="str">
            <v>.</v>
          </cell>
        </row>
        <row r="17">
          <cell r="C17" t="str">
            <v>2Q08</v>
          </cell>
          <cell r="D17">
            <v>0.12286789747988336</v>
          </cell>
          <cell r="E17">
            <v>0.03</v>
          </cell>
          <cell r="BA17" t="str">
            <v>.</v>
          </cell>
        </row>
        <row r="18">
          <cell r="C18" t="str">
            <v>3Q08</v>
          </cell>
          <cell r="D18">
            <v>8.7478437998575354E-2</v>
          </cell>
          <cell r="E18">
            <v>0.01</v>
          </cell>
          <cell r="BA18" t="str">
            <v>.</v>
          </cell>
        </row>
        <row r="19">
          <cell r="C19" t="str">
            <v>4Q08</v>
          </cell>
          <cell r="D19">
            <v>6.9472625687823308E-2</v>
          </cell>
          <cell r="E19">
            <v>0.04</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4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YoY EPS Growth </v>
          </cell>
          <cell r="AD8">
            <v>0</v>
          </cell>
        </row>
        <row r="10">
          <cell r="C10" t="str">
            <v>Input your data here:</v>
          </cell>
          <cell r="BC10" t="str">
            <v>.</v>
          </cell>
        </row>
        <row r="11">
          <cell r="D11" t="str">
            <v xml:space="preserve">YoY EPS Growth </v>
          </cell>
          <cell r="E11" t="str">
            <v>YoY Change in Operating Margin (Bps)</v>
          </cell>
          <cell r="BC11" t="str">
            <v>.</v>
          </cell>
        </row>
        <row r="12">
          <cell r="C12">
            <v>2000</v>
          </cell>
          <cell r="D12">
            <v>8.3561204063904659E-2</v>
          </cell>
          <cell r="E12">
            <v>59.181187405928647</v>
          </cell>
        </row>
        <row r="13">
          <cell r="C13">
            <v>2001</v>
          </cell>
          <cell r="D13">
            <v>-6.5956940135242337E-2</v>
          </cell>
          <cell r="E13">
            <v>-138.12129794438715</v>
          </cell>
        </row>
        <row r="14">
          <cell r="C14">
            <v>2002</v>
          </cell>
          <cell r="D14">
            <v>-0.18646113912624163</v>
          </cell>
          <cell r="E14">
            <v>-175.09606092472819</v>
          </cell>
          <cell r="BC14" t="str">
            <v>.</v>
          </cell>
        </row>
        <row r="15">
          <cell r="C15">
            <v>2003</v>
          </cell>
          <cell r="D15">
            <v>-0.35244332686153579</v>
          </cell>
          <cell r="E15">
            <v>-327.42963971231291</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1" refreshError="1">
        <row r="1">
          <cell r="N1" t="str">
            <v>SmartCharts</v>
          </cell>
          <cell r="AW1" t="str">
            <v>.</v>
          </cell>
        </row>
        <row r="2">
          <cell r="AW2" t="str">
            <v>.</v>
          </cell>
        </row>
        <row r="3">
          <cell r="AW3" t="str">
            <v>.</v>
          </cell>
        </row>
        <row r="4">
          <cell r="AW4" t="str">
            <v>.</v>
          </cell>
        </row>
        <row r="5">
          <cell r="C5" t="str">
            <v>Define value axis here:</v>
          </cell>
        </row>
        <row r="6">
          <cell r="C6" t="str">
            <v xml:space="preserve">TUP's Emerging Markets as % of Sales </v>
          </cell>
        </row>
        <row r="10">
          <cell r="C10" t="str">
            <v>Input your data here:</v>
          </cell>
          <cell r="AW10" t="str">
            <v>.</v>
          </cell>
        </row>
        <row r="11">
          <cell r="C11">
            <v>2004</v>
          </cell>
          <cell r="D11">
            <v>0.2</v>
          </cell>
        </row>
        <row r="12">
          <cell r="C12">
            <v>2005</v>
          </cell>
          <cell r="D12">
            <v>0.25</v>
          </cell>
          <cell r="F12">
            <v>45</v>
          </cell>
          <cell r="G12">
            <v>50</v>
          </cell>
          <cell r="H12">
            <v>50</v>
          </cell>
          <cell r="AW12" t="str">
            <v>.</v>
          </cell>
        </row>
        <row r="13">
          <cell r="C13">
            <v>2006</v>
          </cell>
          <cell r="D13">
            <v>0.42</v>
          </cell>
          <cell r="AW13" t="str">
            <v>.</v>
          </cell>
        </row>
        <row r="14">
          <cell r="C14">
            <v>2007</v>
          </cell>
          <cell r="D14">
            <v>0.45</v>
          </cell>
          <cell r="AW14" t="str">
            <v>.</v>
          </cell>
        </row>
        <row r="15">
          <cell r="C15">
            <v>2008</v>
          </cell>
          <cell r="D15">
            <v>0.5</v>
          </cell>
          <cell r="AW15" t="str">
            <v>.</v>
          </cell>
        </row>
        <row r="16">
          <cell r="C16" t="str">
            <v>2009 YTD</v>
          </cell>
          <cell r="D16">
            <v>0.5</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2"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Organic Sales Growth</v>
          </cell>
          <cell r="AD8">
            <v>0</v>
          </cell>
        </row>
        <row r="10">
          <cell r="C10" t="str">
            <v>Input your data here:</v>
          </cell>
          <cell r="BC10" t="str">
            <v>.</v>
          </cell>
        </row>
        <row r="11">
          <cell r="D11" t="str">
            <v>Organic Sales Growth</v>
          </cell>
          <cell r="E11" t="str">
            <v>Two-Year Average Organic Sales Growth</v>
          </cell>
          <cell r="BC11" t="str">
            <v>.</v>
          </cell>
        </row>
        <row r="12">
          <cell r="C12">
            <v>2003</v>
          </cell>
          <cell r="D12">
            <v>-1.4318078840054316E-2</v>
          </cell>
          <cell r="E12">
            <v>-1.6696559664763525E-2</v>
          </cell>
        </row>
        <row r="13">
          <cell r="C13">
            <v>2004</v>
          </cell>
          <cell r="D13">
            <v>-2.1859296482412138E-2</v>
          </cell>
          <cell r="E13">
            <v>-1.8088687661233227E-2</v>
          </cell>
        </row>
        <row r="14">
          <cell r="C14">
            <v>2005</v>
          </cell>
          <cell r="D14">
            <v>4.0676304827248266E-2</v>
          </cell>
          <cell r="E14">
            <v>9.408504172418064E-3</v>
          </cell>
          <cell r="BC14" t="str">
            <v>.</v>
          </cell>
        </row>
        <row r="15">
          <cell r="C15">
            <v>2006</v>
          </cell>
          <cell r="D15">
            <v>0</v>
          </cell>
          <cell r="E15">
            <v>2.0338152413624133E-2</v>
          </cell>
          <cell r="BC15" t="str">
            <v>.</v>
          </cell>
        </row>
        <row r="16">
          <cell r="C16">
            <v>2007</v>
          </cell>
          <cell r="D16">
            <v>9.1930951425130525E-2</v>
          </cell>
          <cell r="E16">
            <v>4.5965475712565262E-2</v>
          </cell>
          <cell r="BC16" t="str">
            <v>.</v>
          </cell>
        </row>
        <row r="17">
          <cell r="C17">
            <v>2008</v>
          </cell>
          <cell r="D17">
            <v>7.6864843040274744E-2</v>
          </cell>
          <cell r="E17">
            <v>8.4397897232702634E-2</v>
          </cell>
          <cell r="BC17" t="str">
            <v>.</v>
          </cell>
        </row>
        <row r="18">
          <cell r="C18" t="str">
            <v>H109</v>
          </cell>
          <cell r="D18">
            <v>2.5899999999999999E-2</v>
          </cell>
          <cell r="E18">
            <v>6.2950000000000006E-2</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3"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4Q09e</v>
          </cell>
          <cell r="D12">
            <v>2.8846153846153966E-2</v>
          </cell>
        </row>
        <row r="13">
          <cell r="C13" t="str">
            <v>2010e</v>
          </cell>
          <cell r="D13">
            <v>5.7902042310969293E-2</v>
          </cell>
        </row>
        <row r="14">
          <cell r="C14" t="str">
            <v>2011e</v>
          </cell>
          <cell r="D14">
            <v>0.1155739511645566</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4"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Market Implied 5-Yr Operating Profit Growth</v>
          </cell>
          <cell r="D12">
            <v>0.06</v>
          </cell>
        </row>
        <row r="13">
          <cell r="C13" t="str">
            <v>MS 5-Yr Operating Profit Growth</v>
          </cell>
          <cell r="D13">
            <v>0.1</v>
          </cell>
        </row>
        <row r="14">
          <cell r="C14" t="str">
            <v>3Q07-3Q09 Actual 2-Yr Avg Operating Profit Growth</v>
          </cell>
          <cell r="D14">
            <v>0.31</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5"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Market Implied 5-Yr Organic Sales Growth</v>
          </cell>
          <cell r="D12">
            <v>0.04</v>
          </cell>
        </row>
        <row r="13">
          <cell r="C13" t="str">
            <v>MS 5-Yr Organic Sales Growth</v>
          </cell>
          <cell r="D13">
            <v>0.06</v>
          </cell>
        </row>
        <row r="14">
          <cell r="C14" t="str">
            <v>3Q07-3Q09 Actual 2-Yr Avg Organic Sales Growth</v>
          </cell>
          <cell r="D14">
            <v>0.08</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6" refreshError="1">
        <row r="1">
          <cell r="Q1" t="str">
            <v>SmartCharts</v>
          </cell>
          <cell r="BD1" t="str">
            <v>.</v>
          </cell>
        </row>
        <row r="2">
          <cell r="BD2" t="str">
            <v>.</v>
          </cell>
        </row>
        <row r="3">
          <cell r="BD3" t="str">
            <v>.</v>
          </cell>
        </row>
        <row r="6">
          <cell r="Q6" t="str">
            <v>MORE</v>
          </cell>
        </row>
        <row r="7">
          <cell r="J7" t="str">
            <v xml:space="preserve">Adjust spacing between legend entries using these buttons: </v>
          </cell>
        </row>
        <row r="8">
          <cell r="Q8" t="str">
            <v>LESS</v>
          </cell>
          <cell r="AC8" t="str">
            <v>Bear</v>
          </cell>
          <cell r="AE8">
            <v>0</v>
          </cell>
        </row>
        <row r="10">
          <cell r="C10" t="str">
            <v>Input your data here:</v>
          </cell>
          <cell r="BD10" t="str">
            <v>.</v>
          </cell>
        </row>
        <row r="11">
          <cell r="D11" t="str">
            <v>Bear</v>
          </cell>
          <cell r="E11" t="str">
            <v>Base</v>
          </cell>
          <cell r="F11" t="str">
            <v>Bull</v>
          </cell>
          <cell r="BD11" t="str">
            <v>.</v>
          </cell>
        </row>
        <row r="12">
          <cell r="C12" t="str">
            <v>2010e</v>
          </cell>
          <cell r="D12">
            <v>-3.0898876404494402E-2</v>
          </cell>
          <cell r="E12">
            <v>5.7902042310969293E-2</v>
          </cell>
          <cell r="F12">
            <v>0.101123595505618</v>
          </cell>
        </row>
        <row r="13">
          <cell r="C13" t="str">
            <v>2012e</v>
          </cell>
          <cell r="D13">
            <v>-2.6974951830443294E-2</v>
          </cell>
          <cell r="E13">
            <v>-3.7774278351248691E-2</v>
          </cell>
          <cell r="F13">
            <v>6.9364161849710948E-2</v>
          </cell>
        </row>
        <row r="14">
          <cell r="BD14" t="str">
            <v>.</v>
          </cell>
        </row>
        <row r="15">
          <cell r="BD15" t="str">
            <v>.</v>
          </cell>
        </row>
        <row r="16">
          <cell r="BD16" t="str">
            <v>.</v>
          </cell>
        </row>
        <row r="17">
          <cell r="BD17" t="str">
            <v>.</v>
          </cell>
        </row>
        <row r="18">
          <cell r="BD18" t="str">
            <v>.</v>
          </cell>
        </row>
        <row r="19">
          <cell r="BD19"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BD37" t="str">
            <v>.</v>
          </cell>
        </row>
        <row r="38">
          <cell r="BD38" t="str">
            <v>.</v>
          </cell>
        </row>
        <row r="39">
          <cell r="BD39" t="str">
            <v>.</v>
          </cell>
        </row>
        <row r="40">
          <cell r="BD40" t="str">
            <v>.</v>
          </cell>
        </row>
        <row r="41">
          <cell r="BD41" t="str">
            <v>.</v>
          </cell>
        </row>
        <row r="42">
          <cell r="H42" t="str">
            <v>Do not change the width of the exhibit or font sizes (they are optimized for export to Word).</v>
          </cell>
          <cell r="BD42" t="str">
            <v>.</v>
          </cell>
        </row>
        <row r="43">
          <cell r="BD43" t="str">
            <v>.</v>
          </cell>
        </row>
        <row r="44">
          <cell r="H44" t="str">
            <v>Do not delete any rows or columns (some gray cells are used for calculations).</v>
          </cell>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BD997" t="str">
            <v>.</v>
          </cell>
        </row>
        <row r="998">
          <cell r="A998" t="str">
            <v>.</v>
          </cell>
          <cell r="B998" t="str">
            <v>.</v>
          </cell>
          <cell r="C998" t="str">
            <v>.</v>
          </cell>
          <cell r="D998" t="str">
            <v>.</v>
          </cell>
          <cell r="E998" t="str">
            <v>.</v>
          </cell>
          <cell r="F998" t="str">
            <v>.</v>
          </cell>
          <cell r="G998" t="str">
            <v>.</v>
          </cell>
          <cell r="R998" t="str">
            <v>.</v>
          </cell>
          <cell r="S998" t="str">
            <v>.</v>
          </cell>
          <cell r="T998" t="str">
            <v>.</v>
          </cell>
          <cell r="U998" t="str">
            <v>.</v>
          </cell>
          <cell r="V998" t="str">
            <v>.</v>
          </cell>
          <cell r="W998" t="str">
            <v>.</v>
          </cell>
          <cell r="AA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cell r="BD998" t="str">
            <v>.</v>
          </cell>
        </row>
      </sheetData>
      <sheetData sheetId="47" refreshError="1"/>
      <sheetData sheetId="48" refreshError="1"/>
      <sheetData sheetId="49" refreshError="1"/>
      <sheetData sheetId="50" refreshError="1"/>
      <sheetData sheetId="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ed Base"/>
      <sheetName val="NY UPLOAD"/>
      <sheetName val="Model_Template"/>
      <sheetName val="CCE"/>
      <sheetName val="CCE Channels"/>
      <sheetName val="BS_CF"/>
      <sheetName val="mwareTaxoPres"/>
      <sheetName val="CCE Pension Template"/>
      <sheetName val="VALUATION '05"/>
      <sheetName val="mwarePreview"/>
      <sheetName val="2006 Template"/>
      <sheetName val="VALUATION '05 sensitivity_a"/>
      <sheetName val="Margin Link"/>
      <sheetName val="Summary Template"/>
      <sheetName val="mwareValPrintout"/>
      <sheetName val="VALUATION '04"/>
      <sheetName val="VALUATION '03"/>
      <sheetName val="VALUATION"/>
      <sheetName val="VALUATION '03 Sensitivity"/>
      <sheetName val="CCE Topline"/>
      <sheetName val="CCE Pension"/>
      <sheetName val="EVA CALCULATIONS"/>
      <sheetName val="DISCLOSED FUNDING"/>
      <sheetName val="ONGOING"/>
      <sheetName val="TOPLINE"/>
      <sheetName val="1Q03"/>
      <sheetName val="From CCE Model Extra"/>
      <sheetName val="Q2 "/>
      <sheetName val="Commments"/>
      <sheetName val="MARKETING SUPPORT"/>
      <sheetName val="Sheet4"/>
      <sheetName val="Sensitivity"/>
      <sheetName val="GUIDANCE"/>
      <sheetName val="02"/>
      <sheetName val="EXHIBITS"/>
      <sheetName val="ACCOUNTING CHANGE"/>
      <sheetName val="Sheet5"/>
      <sheetName val="Sheet3"/>
      <sheetName val="EUROPE 20% premium"/>
      <sheetName val="OUTLOOK"/>
      <sheetName val="TOP VOL PRICING"/>
      <sheetName val="EUROPE"/>
      <sheetName val="CCE DCF"/>
      <sheetName val="CCE MARGINAL RETURNS"/>
      <sheetName val="CRISIS"/>
      <sheetName val="Sheet1"/>
      <sheetName val="DCF"/>
      <sheetName val="Sheet2"/>
      <sheetName val="Coke Canada"/>
      <sheetName val="NPV"/>
      <sheetName val="mwareDates_38446_3792434"/>
      <sheetName val="mwareDates"/>
      <sheetName val="mwareSettings"/>
      <sheetName val="NY UPLOAD shadow"/>
      <sheetName val="mStartup"/>
    </sheetNames>
    <sheetDataSet>
      <sheetData sheetId="0" refreshError="1"/>
      <sheetData sheetId="1" refreshError="1"/>
      <sheetData sheetId="2" refreshError="1"/>
      <sheetData sheetId="3" refreshError="1">
        <row r="1">
          <cell r="A1" t="str">
            <v>Coca Cola Enterprises</v>
          </cell>
          <cell r="HN1" t="str">
            <v>ElementName</v>
          </cell>
          <cell r="HO1" t="str">
            <v>ScaleOverride</v>
          </cell>
          <cell r="HP1" t="str">
            <v>UnitOverride</v>
          </cell>
          <cell r="HQ1" t="str">
            <v>ReverseSign</v>
          </cell>
          <cell r="HR1" t="str">
            <v>IsDrivingAssumption</v>
          </cell>
          <cell r="HS1" t="str">
            <v>SegmentID</v>
          </cell>
        </row>
        <row r="3">
          <cell r="A3" t="str">
            <v>Earnings Forecast</v>
          </cell>
        </row>
        <row r="4">
          <cell r="B4" t="str">
            <v>Proforma</v>
          </cell>
          <cell r="H4" t="str">
            <v>Proforma</v>
          </cell>
          <cell r="M4" t="str">
            <v>Proforma</v>
          </cell>
          <cell r="O4" t="str">
            <v>Proforma</v>
          </cell>
          <cell r="R4" t="str">
            <v xml:space="preserve"> </v>
          </cell>
          <cell r="AJ4">
            <v>1991</v>
          </cell>
          <cell r="AO4" t="str">
            <v>1991 (Proforma)</v>
          </cell>
          <cell r="AT4">
            <v>1992</v>
          </cell>
          <cell r="AY4">
            <v>1993</v>
          </cell>
          <cell r="BD4">
            <v>1994</v>
          </cell>
          <cell r="BI4">
            <v>1995</v>
          </cell>
          <cell r="BN4" t="str">
            <v>1995 (Proforma)</v>
          </cell>
          <cell r="BS4">
            <v>1996</v>
          </cell>
          <cell r="BX4" t="str">
            <v>1996 (Proforma)</v>
          </cell>
          <cell r="CC4" t="str">
            <v>1997 (Reported)</v>
          </cell>
          <cell r="CH4" t="str">
            <v>1997 (Proforma)</v>
          </cell>
          <cell r="CM4" t="str">
            <v xml:space="preserve"> </v>
          </cell>
          <cell r="CN4" t="str">
            <v>1998 Proforma (Estimated)</v>
          </cell>
          <cell r="CR4" t="str">
            <v xml:space="preserve"> </v>
          </cell>
          <cell r="CS4" t="str">
            <v xml:space="preserve">           '1999 Estimated</v>
          </cell>
          <cell r="CW4" t="str">
            <v>2000P</v>
          </cell>
          <cell r="DB4" t="str">
            <v>2001P</v>
          </cell>
          <cell r="DG4" t="str">
            <v>2002</v>
          </cell>
          <cell r="DL4" t="str">
            <v>2003</v>
          </cell>
          <cell r="DQ4" t="str">
            <v>2004</v>
          </cell>
          <cell r="DV4" t="str">
            <v>2005</v>
          </cell>
          <cell r="EA4">
            <v>2006</v>
          </cell>
        </row>
        <row r="5">
          <cell r="A5" t="str">
            <v>($ millions)</v>
          </cell>
          <cell r="B5" t="str">
            <v>1986</v>
          </cell>
          <cell r="C5">
            <v>1987</v>
          </cell>
          <cell r="D5">
            <v>1988</v>
          </cell>
          <cell r="E5">
            <v>1989</v>
          </cell>
          <cell r="F5">
            <v>1990</v>
          </cell>
          <cell r="G5">
            <v>1991</v>
          </cell>
          <cell r="H5">
            <v>1991</v>
          </cell>
          <cell r="I5">
            <v>1992</v>
          </cell>
          <cell r="J5">
            <v>1993</v>
          </cell>
          <cell r="K5">
            <v>1994</v>
          </cell>
          <cell r="L5">
            <v>1995</v>
          </cell>
          <cell r="M5">
            <v>1995</v>
          </cell>
          <cell r="N5">
            <v>1996</v>
          </cell>
          <cell r="O5">
            <v>1996</v>
          </cell>
          <cell r="P5" t="str">
            <v>1997A</v>
          </cell>
          <cell r="Q5" t="str">
            <v>1998P</v>
          </cell>
          <cell r="R5" t="str">
            <v>1999P</v>
          </cell>
          <cell r="S5" t="str">
            <v>2000P</v>
          </cell>
          <cell r="T5" t="str">
            <v>2001P</v>
          </cell>
          <cell r="U5" t="str">
            <v>2002A</v>
          </cell>
          <cell r="V5">
            <v>2003</v>
          </cell>
          <cell r="W5">
            <v>2004</v>
          </cell>
          <cell r="X5">
            <v>2005</v>
          </cell>
          <cell r="Y5" t="str">
            <v>2006E</v>
          </cell>
          <cell r="Z5" t="str">
            <v>2007E</v>
          </cell>
          <cell r="AA5" t="str">
            <v>2008E</v>
          </cell>
          <cell r="AB5" t="str">
            <v>2009E</v>
          </cell>
          <cell r="AC5" t="str">
            <v>2010E</v>
          </cell>
          <cell r="AD5" t="str">
            <v>2011E</v>
          </cell>
          <cell r="AE5" t="str">
            <v>2012E</v>
          </cell>
          <cell r="AF5" t="str">
            <v>2013E</v>
          </cell>
          <cell r="AG5" t="str">
            <v>2014E</v>
          </cell>
          <cell r="AH5" t="str">
            <v>2015E</v>
          </cell>
          <cell r="AJ5" t="str">
            <v>1Q</v>
          </cell>
          <cell r="AK5" t="str">
            <v>2Q</v>
          </cell>
          <cell r="AL5" t="str">
            <v>3Q</v>
          </cell>
          <cell r="AM5" t="str">
            <v>4Q</v>
          </cell>
          <cell r="AN5" t="str">
            <v>FY</v>
          </cell>
          <cell r="AO5" t="str">
            <v>1Q</v>
          </cell>
          <cell r="AP5" t="str">
            <v>2Q</v>
          </cell>
          <cell r="AQ5" t="str">
            <v>3Q</v>
          </cell>
          <cell r="AR5" t="str">
            <v>4Q</v>
          </cell>
          <cell r="AS5" t="str">
            <v>FY</v>
          </cell>
          <cell r="AT5" t="str">
            <v>1Q</v>
          </cell>
          <cell r="AU5" t="str">
            <v>2Q</v>
          </cell>
          <cell r="AV5" t="str">
            <v>3Q</v>
          </cell>
          <cell r="AW5" t="str">
            <v>4Q</v>
          </cell>
          <cell r="AX5" t="str">
            <v>FY</v>
          </cell>
          <cell r="AY5" t="str">
            <v>1Q</v>
          </cell>
          <cell r="AZ5" t="str">
            <v>2Q</v>
          </cell>
          <cell r="BA5" t="str">
            <v>3Q</v>
          </cell>
          <cell r="BB5" t="str">
            <v>4Q</v>
          </cell>
          <cell r="BC5" t="str">
            <v>FY</v>
          </cell>
          <cell r="BD5" t="str">
            <v>1Q</v>
          </cell>
          <cell r="BE5" t="str">
            <v>2Q</v>
          </cell>
          <cell r="BF5" t="str">
            <v>3Q</v>
          </cell>
          <cell r="BG5" t="str">
            <v>4Q</v>
          </cell>
          <cell r="BH5" t="str">
            <v>FY</v>
          </cell>
          <cell r="BI5" t="str">
            <v>1Q</v>
          </cell>
          <cell r="BJ5" t="str">
            <v>2Q</v>
          </cell>
          <cell r="BK5" t="str">
            <v>3Q</v>
          </cell>
          <cell r="BL5" t="str">
            <v>4Q</v>
          </cell>
          <cell r="BM5" t="str">
            <v>FY</v>
          </cell>
          <cell r="BN5" t="str">
            <v>1Q</v>
          </cell>
          <cell r="BO5" t="str">
            <v>2Q</v>
          </cell>
          <cell r="BP5" t="str">
            <v>3Q</v>
          </cell>
          <cell r="BQ5" t="str">
            <v>4Q</v>
          </cell>
          <cell r="BR5" t="str">
            <v>FY</v>
          </cell>
          <cell r="BS5" t="str">
            <v>1Q</v>
          </cell>
          <cell r="BT5" t="str">
            <v>2Q</v>
          </cell>
          <cell r="BU5" t="str">
            <v>3Q</v>
          </cell>
          <cell r="BV5" t="str">
            <v>4Q</v>
          </cell>
          <cell r="BW5" t="str">
            <v>FY</v>
          </cell>
          <cell r="BX5" t="str">
            <v>1Q</v>
          </cell>
          <cell r="BY5" t="str">
            <v>2Q</v>
          </cell>
          <cell r="BZ5" t="str">
            <v>3Q</v>
          </cell>
          <cell r="CA5" t="str">
            <v>4Q</v>
          </cell>
          <cell r="CB5" t="str">
            <v>FY</v>
          </cell>
          <cell r="CC5" t="str">
            <v>1Q</v>
          </cell>
          <cell r="CD5" t="str">
            <v>2Q</v>
          </cell>
          <cell r="CE5" t="str">
            <v>3Q</v>
          </cell>
          <cell r="CF5" t="str">
            <v>4Q</v>
          </cell>
          <cell r="CG5" t="str">
            <v>FY</v>
          </cell>
          <cell r="CH5" t="str">
            <v>1Q</v>
          </cell>
          <cell r="CI5" t="str">
            <v>2Q</v>
          </cell>
          <cell r="CJ5" t="str">
            <v>3Q</v>
          </cell>
          <cell r="CK5" t="str">
            <v>4Q</v>
          </cell>
          <cell r="CL5" t="str">
            <v>FY</v>
          </cell>
          <cell r="CM5" t="str">
            <v>1Q</v>
          </cell>
          <cell r="CN5" t="str">
            <v>2Q</v>
          </cell>
          <cell r="CO5" t="str">
            <v>3Q</v>
          </cell>
          <cell r="CP5" t="str">
            <v>4Q</v>
          </cell>
          <cell r="CQ5" t="str">
            <v>FY</v>
          </cell>
          <cell r="CR5" t="str">
            <v>1Q</v>
          </cell>
          <cell r="CS5" t="str">
            <v>2Q</v>
          </cell>
          <cell r="CT5" t="str">
            <v>3Q</v>
          </cell>
          <cell r="CU5" t="str">
            <v>4Q</v>
          </cell>
          <cell r="CV5" t="str">
            <v>FY</v>
          </cell>
          <cell r="CW5" t="str">
            <v>1Q</v>
          </cell>
          <cell r="CX5" t="str">
            <v>2Q</v>
          </cell>
          <cell r="CY5" t="str">
            <v>3Q</v>
          </cell>
          <cell r="CZ5" t="str">
            <v>4Q</v>
          </cell>
          <cell r="DA5" t="str">
            <v>FY</v>
          </cell>
          <cell r="DB5" t="str">
            <v>1QP</v>
          </cell>
          <cell r="DC5" t="str">
            <v>2QP</v>
          </cell>
          <cell r="DD5" t="str">
            <v>3QP</v>
          </cell>
          <cell r="DE5" t="str">
            <v>4QP</v>
          </cell>
          <cell r="DF5" t="str">
            <v>FY</v>
          </cell>
          <cell r="DG5" t="str">
            <v>1Q</v>
          </cell>
          <cell r="DH5" t="str">
            <v>2Q</v>
          </cell>
          <cell r="DI5" t="str">
            <v>3Q</v>
          </cell>
          <cell r="DJ5" t="str">
            <v>4Q</v>
          </cell>
          <cell r="DK5" t="str">
            <v>FY</v>
          </cell>
          <cell r="DL5" t="str">
            <v>1Q</v>
          </cell>
          <cell r="DM5" t="str">
            <v>2Q</v>
          </cell>
          <cell r="DN5" t="str">
            <v>3Q</v>
          </cell>
          <cell r="DO5" t="str">
            <v>4Q</v>
          </cell>
          <cell r="DP5" t="str">
            <v>FY</v>
          </cell>
          <cell r="DQ5" t="str">
            <v>1Q</v>
          </cell>
          <cell r="DR5" t="str">
            <v>2Q</v>
          </cell>
          <cell r="DS5" t="str">
            <v>3Q</v>
          </cell>
          <cell r="DT5" t="str">
            <v>4Q</v>
          </cell>
          <cell r="DU5" t="str">
            <v>FY</v>
          </cell>
          <cell r="DV5" t="str">
            <v>1Q</v>
          </cell>
          <cell r="DW5" t="str">
            <v>2Q</v>
          </cell>
          <cell r="DX5" t="str">
            <v>3Q</v>
          </cell>
          <cell r="DY5" t="str">
            <v>4Q</v>
          </cell>
          <cell r="DZ5" t="str">
            <v>FY</v>
          </cell>
          <cell r="EA5" t="str">
            <v>1Q</v>
          </cell>
          <cell r="EB5" t="str">
            <v>2Q</v>
          </cell>
          <cell r="EC5" t="str">
            <v>3Qe</v>
          </cell>
          <cell r="ED5" t="str">
            <v>4Qe</v>
          </cell>
          <cell r="EE5" t="str">
            <v>FYe</v>
          </cell>
        </row>
        <row r="7">
          <cell r="A7" t="str">
            <v>Retail case volume (M):</v>
          </cell>
          <cell r="B7">
            <v>880</v>
          </cell>
          <cell r="C7">
            <v>1000</v>
          </cell>
          <cell r="D7">
            <v>1100</v>
          </cell>
          <cell r="E7">
            <v>1100</v>
          </cell>
          <cell r="F7">
            <v>1100</v>
          </cell>
          <cell r="G7">
            <v>1111</v>
          </cell>
          <cell r="H7">
            <v>1400</v>
          </cell>
          <cell r="I7">
            <v>1500</v>
          </cell>
          <cell r="J7">
            <v>1600</v>
          </cell>
          <cell r="K7">
            <v>1700</v>
          </cell>
          <cell r="L7">
            <v>1900</v>
          </cell>
          <cell r="M7">
            <v>3028.7081339712922</v>
          </cell>
          <cell r="N7">
            <v>2100</v>
          </cell>
          <cell r="O7">
            <v>3165</v>
          </cell>
          <cell r="P7">
            <v>3385.8770137821066</v>
          </cell>
          <cell r="Q7">
            <v>3800</v>
          </cell>
          <cell r="R7">
            <v>3806.5130553449999</v>
          </cell>
          <cell r="S7">
            <v>4017.6370713020706</v>
          </cell>
          <cell r="T7">
            <v>4133.5216140213934</v>
          </cell>
          <cell r="U7">
            <v>4291.1702010481349</v>
          </cell>
          <cell r="V7">
            <v>4381.523099052305</v>
          </cell>
          <cell r="W7">
            <v>4306.9727249310145</v>
          </cell>
          <cell r="X7">
            <v>4300.7353530410055</v>
          </cell>
          <cell r="Y7">
            <v>4348.9555265290173</v>
          </cell>
          <cell r="Z7">
            <v>4377.5014286721416</v>
          </cell>
          <cell r="AA7">
            <v>4424.5936922286646</v>
          </cell>
          <cell r="AB7">
            <v>4471.0798781578242</v>
          </cell>
          <cell r="AC7">
            <v>4516.9242429368805</v>
          </cell>
          <cell r="AD7">
            <v>4562.0934853662493</v>
          </cell>
          <cell r="AE7">
            <v>4606.5569246442265</v>
          </cell>
          <cell r="AF7">
            <v>4650.2866678189384</v>
          </cell>
          <cell r="AG7">
            <v>4693.2577654766692</v>
          </cell>
          <cell r="AH7">
            <v>4735.4483545933017</v>
          </cell>
          <cell r="AJ7" t="str">
            <v xml:space="preserve"> </v>
          </cell>
          <cell r="AN7">
            <v>1111</v>
          </cell>
          <cell r="AS7">
            <v>1400</v>
          </cell>
          <cell r="AX7">
            <v>1500</v>
          </cell>
          <cell r="BC7">
            <v>1600</v>
          </cell>
          <cell r="BH7">
            <v>1700</v>
          </cell>
          <cell r="BM7">
            <v>1900</v>
          </cell>
          <cell r="BR7">
            <v>3028.7081339712922</v>
          </cell>
          <cell r="BW7">
            <v>2100</v>
          </cell>
          <cell r="BX7">
            <v>674.15970501081176</v>
          </cell>
          <cell r="BY7">
            <v>748.90167253771813</v>
          </cell>
          <cell r="BZ7">
            <v>910.32451175550614</v>
          </cell>
          <cell r="CA7">
            <v>829.57411069596401</v>
          </cell>
          <cell r="CB7">
            <v>3163</v>
          </cell>
          <cell r="CH7">
            <v>740.79695223424631</v>
          </cell>
          <cell r="CI7">
            <v>771.29981040967778</v>
          </cell>
          <cell r="CJ7">
            <v>993.53572840597019</v>
          </cell>
          <cell r="CK7">
            <v>880.24452273221277</v>
          </cell>
          <cell r="CL7">
            <v>3385.877013782107</v>
          </cell>
          <cell r="CM7">
            <v>868.28</v>
          </cell>
          <cell r="CN7">
            <v>862.4</v>
          </cell>
          <cell r="CO7">
            <v>1091.72</v>
          </cell>
          <cell r="CP7">
            <v>980</v>
          </cell>
          <cell r="CQ7">
            <v>3802.3999999999996</v>
          </cell>
          <cell r="CR7">
            <v>878.22441084000002</v>
          </cell>
          <cell r="CS7">
            <v>819.09096191999993</v>
          </cell>
          <cell r="CT7">
            <v>1116.4159345850001</v>
          </cell>
          <cell r="CU7">
            <v>992.78174799999988</v>
          </cell>
          <cell r="CV7">
            <v>3806.5130553449999</v>
          </cell>
          <cell r="CW7">
            <v>907.49002722169701</v>
          </cell>
          <cell r="CX7">
            <v>887.72791244341317</v>
          </cell>
          <cell r="CY7">
            <v>1147.3488856564036</v>
          </cell>
          <cell r="CZ7">
            <v>1075.070245980557</v>
          </cell>
          <cell r="DA7">
            <v>4017.6370713020706</v>
          </cell>
          <cell r="DB7">
            <v>923.82224757755375</v>
          </cell>
          <cell r="DC7">
            <v>916.2804254990026</v>
          </cell>
          <cell r="DD7">
            <v>1204.7464658566803</v>
          </cell>
          <cell r="DE7">
            <v>1088.6724750881569</v>
          </cell>
          <cell r="DF7">
            <v>4133.5216140213934</v>
          </cell>
          <cell r="DG7">
            <v>978.85264294987155</v>
          </cell>
          <cell r="DH7">
            <v>930.11869798701059</v>
          </cell>
          <cell r="DI7">
            <v>1263.1860371813323</v>
          </cell>
          <cell r="DJ7">
            <v>1119.0128229299203</v>
          </cell>
          <cell r="DK7">
            <v>4291.1702010481349</v>
          </cell>
          <cell r="DL7">
            <v>1002.8934658548754</v>
          </cell>
          <cell r="DM7">
            <v>945.53449512435316</v>
          </cell>
          <cell r="DN7">
            <v>1302.3723766637713</v>
          </cell>
          <cell r="DO7">
            <v>1130.240599386372</v>
          </cell>
          <cell r="DP7">
            <v>4381.523099052305</v>
          </cell>
          <cell r="DQ7">
            <v>1073.9091642036865</v>
          </cell>
          <cell r="DR7">
            <v>935.62494820368158</v>
          </cell>
          <cell r="DS7">
            <v>1220.0057272848383</v>
          </cell>
          <cell r="DT7">
            <v>1077.4328852388076</v>
          </cell>
          <cell r="DU7">
            <v>4306.9727249310145</v>
          </cell>
          <cell r="DV7">
            <v>1036.5251184797307</v>
          </cell>
          <cell r="DW7">
            <v>954.03645457776338</v>
          </cell>
          <cell r="DX7">
            <v>1222.7106738078915</v>
          </cell>
          <cell r="DY7">
            <v>1087.4631061756197</v>
          </cell>
          <cell r="DZ7">
            <v>4300.7353530410055</v>
          </cell>
          <cell r="EA7">
            <v>1052.4148016000509</v>
          </cell>
          <cell r="EB7">
            <v>983.79650859015612</v>
          </cell>
          <cell r="EC7">
            <v>1254.9750826264669</v>
          </cell>
          <cell r="ED7">
            <v>1068.9025526330386</v>
          </cell>
          <cell r="EE7">
            <v>4360.0889454497128</v>
          </cell>
          <cell r="EI7">
            <v>9.2741594635836755E-3</v>
          </cell>
        </row>
        <row r="8">
          <cell r="A8" t="str">
            <v>% Change vs. Year Ago</v>
          </cell>
          <cell r="C8">
            <v>0.13636363636363646</v>
          </cell>
          <cell r="D8">
            <v>0.10000000000000009</v>
          </cell>
          <cell r="E8">
            <v>0</v>
          </cell>
          <cell r="F8">
            <v>0</v>
          </cell>
          <cell r="G8">
            <v>1.0000000000000009E-2</v>
          </cell>
          <cell r="I8">
            <v>7.1428571428571397E-2</v>
          </cell>
          <cell r="J8">
            <v>6.6666666666666652E-2</v>
          </cell>
          <cell r="K8">
            <v>6.25E-2</v>
          </cell>
          <cell r="L8">
            <v>0.11764705882352944</v>
          </cell>
          <cell r="M8">
            <v>4.4999999999999998E-2</v>
          </cell>
          <cell r="N8">
            <v>0.10526315789473695</v>
          </cell>
          <cell r="O8">
            <v>4.4999999999999998E-2</v>
          </cell>
          <cell r="P8">
            <v>6.9787366123888361E-2</v>
          </cell>
          <cell r="Q8">
            <v>0.12230892750451905</v>
          </cell>
          <cell r="R8">
            <v>1.7139619328947475E-3</v>
          </cell>
          <cell r="S8">
            <v>5.5463888573983988E-2</v>
          </cell>
          <cell r="T8">
            <v>2.8843954957276985E-2</v>
          </cell>
          <cell r="U8">
            <v>3.8139049882303544E-2</v>
          </cell>
          <cell r="V8">
            <v>1.4999999999999999E-2</v>
          </cell>
          <cell r="W8">
            <v>-1.7014716671792773E-2</v>
          </cell>
          <cell r="X8">
            <v>-1.4482032481663021E-3</v>
          </cell>
          <cell r="Y8">
            <v>1.1212076431049267E-2</v>
          </cell>
          <cell r="Z8">
            <v>6.5638523937510129E-3</v>
          </cell>
          <cell r="AA8">
            <v>1.075779513127606E-2</v>
          </cell>
          <cell r="AB8">
            <v>1.0506317452562364E-2</v>
          </cell>
          <cell r="AC8">
            <v>1.0253532933512499E-2</v>
          </cell>
          <cell r="AD8">
            <v>1.0000000000000009E-2</v>
          </cell>
          <cell r="AE8">
            <v>9.7462797333289775E-3</v>
          </cell>
          <cell r="AF8">
            <v>9.4929345040253299E-3</v>
          </cell>
          <cell r="AG8">
            <v>9.2405266013169118E-3</v>
          </cell>
          <cell r="AH8">
            <v>8.9896168556911071E-3</v>
          </cell>
          <cell r="AJ8" t="str">
            <v xml:space="preserve"> </v>
          </cell>
          <cell r="CA8" t="str">
            <v xml:space="preserve"> </v>
          </cell>
          <cell r="CH8">
            <v>9.8844897919797559E-2</v>
          </cell>
          <cell r="CI8">
            <v>2.9907982173496217E-2</v>
          </cell>
          <cell r="CJ8">
            <v>9.140830063995109E-2</v>
          </cell>
          <cell r="CK8">
            <v>6.1080030563802401E-2</v>
          </cell>
          <cell r="CL8">
            <v>7.0463804546982978E-2</v>
          </cell>
          <cell r="CM8" t="str">
            <v xml:space="preserve"> </v>
          </cell>
          <cell r="CN8" t="str">
            <v xml:space="preserve"> </v>
          </cell>
          <cell r="CO8" t="str">
            <v xml:space="preserve"> </v>
          </cell>
          <cell r="CP8" t="str">
            <v xml:space="preserve"> </v>
          </cell>
          <cell r="CQ8" t="str">
            <v xml:space="preserve"> </v>
          </cell>
          <cell r="CR8">
            <v>0.01</v>
          </cell>
          <cell r="CS8">
            <v>-0.06</v>
          </cell>
          <cell r="CT8">
            <v>2.2621125000000131E-2</v>
          </cell>
          <cell r="CU8">
            <v>1.3042599999999904E-2</v>
          </cell>
          <cell r="CV8">
            <v>1.0816998067011419E-3</v>
          </cell>
          <cell r="CW8">
            <v>-0.02</v>
          </cell>
          <cell r="CX8">
            <v>0.03</v>
          </cell>
          <cell r="CY8">
            <v>-1.4999999999999999E-2</v>
          </cell>
          <cell r="CZ8">
            <v>2.5000000000000001E-2</v>
          </cell>
          <cell r="DA8">
            <v>5.0000000000000001E-3</v>
          </cell>
          <cell r="DB8">
            <v>1.7997134806933657E-2</v>
          </cell>
          <cell r="DC8">
            <v>3.5000000000000003E-2</v>
          </cell>
          <cell r="DD8">
            <v>5.0026265696365924E-2</v>
          </cell>
          <cell r="DE8">
            <v>1.265240960621461E-2</v>
          </cell>
          <cell r="DF8">
            <v>2.8843954957276985E-2</v>
          </cell>
          <cell r="DG8">
            <v>5.9568164240056509E-2</v>
          </cell>
          <cell r="DH8">
            <v>3.5000000000000003E-2</v>
          </cell>
          <cell r="DI8">
            <v>4.8507775686311261E-2</v>
          </cell>
          <cell r="DJ8">
            <v>2.7869123667617623E-2</v>
          </cell>
          <cell r="DK8">
            <v>3.8139049882303544E-2</v>
          </cell>
          <cell r="DL8">
            <v>2.4560206358083203E-2</v>
          </cell>
          <cell r="DM8">
            <v>1.657401057596819E-2</v>
          </cell>
          <cell r="DN8">
            <v>3.1021827608132213E-2</v>
          </cell>
          <cell r="DO8">
            <v>1.0033644142748877E-2</v>
          </cell>
          <cell r="DP8">
            <v>1.4999999999999999E-2</v>
          </cell>
          <cell r="DQ8">
            <v>7.0000000000000007E-2</v>
          </cell>
          <cell r="DR8">
            <v>-1.0480365308479067E-2</v>
          </cell>
          <cell r="DS8">
            <v>-6.3243547586542048E-2</v>
          </cell>
          <cell r="DT8">
            <v>-4.6722542241213638E-2</v>
          </cell>
          <cell r="DU8">
            <v>-1.7014716671792773E-2</v>
          </cell>
          <cell r="DV8">
            <v>-3.4811180470441738E-2</v>
          </cell>
          <cell r="DW8">
            <v>1.9678297815198587E-2</v>
          </cell>
          <cell r="DX8">
            <v>2.2171588727482039E-3</v>
          </cell>
          <cell r="DY8">
            <v>9.3093695897252804E-3</v>
          </cell>
          <cell r="DZ8">
            <v>-1.4482032481663021E-3</v>
          </cell>
          <cell r="EA8">
            <v>0.01</v>
          </cell>
          <cell r="EB8">
            <v>2.5000000000000001E-2</v>
          </cell>
          <cell r="EC8">
            <v>1.6E-2</v>
          </cell>
          <cell r="ED8">
            <v>-1.7067754700989091E-2</v>
          </cell>
          <cell r="EE8">
            <v>1.3800800918089218E-2</v>
          </cell>
          <cell r="HN8" t="str">
            <v>mstag:volumeGrowth</v>
          </cell>
          <cell r="HO8">
            <v>0</v>
          </cell>
          <cell r="HP8" t="str">
            <v>ms_eqr_gcim_Decimal:ms_eqr_gcim_decimal</v>
          </cell>
          <cell r="HQ8" t="b">
            <v>0</v>
          </cell>
          <cell r="HR8" t="b">
            <v>0</v>
          </cell>
        </row>
        <row r="9">
          <cell r="A9" t="str">
            <v xml:space="preserve">        Bottle and Can</v>
          </cell>
          <cell r="B9">
            <v>774.4</v>
          </cell>
          <cell r="C9">
            <v>890</v>
          </cell>
          <cell r="D9">
            <v>990</v>
          </cell>
          <cell r="E9">
            <v>990</v>
          </cell>
          <cell r="F9">
            <v>968</v>
          </cell>
          <cell r="G9">
            <v>977.68</v>
          </cell>
          <cell r="H9">
            <v>1232</v>
          </cell>
          <cell r="I9">
            <v>1305</v>
          </cell>
          <cell r="J9">
            <v>1415.3110047846892</v>
          </cell>
          <cell r="K9">
            <v>1479</v>
          </cell>
          <cell r="L9">
            <v>1634</v>
          </cell>
          <cell r="M9">
            <v>2544.1148325358854</v>
          </cell>
          <cell r="N9">
            <v>1911</v>
          </cell>
          <cell r="O9">
            <v>2684.0411483253588</v>
          </cell>
          <cell r="P9">
            <v>2979.571772128254</v>
          </cell>
          <cell r="U9">
            <v>0</v>
          </cell>
          <cell r="AJ9" t="str">
            <v xml:space="preserve"> </v>
          </cell>
        </row>
        <row r="10">
          <cell r="A10" t="str">
            <v xml:space="preserve">        (% Change)</v>
          </cell>
          <cell r="C10">
            <v>0.14927685950413228</v>
          </cell>
          <cell r="D10">
            <v>0.11235955056179781</v>
          </cell>
          <cell r="E10">
            <v>0</v>
          </cell>
          <cell r="F10">
            <v>-2.2222222222222254E-2</v>
          </cell>
          <cell r="G10">
            <v>1.0000000000000009E-2</v>
          </cell>
          <cell r="I10">
            <v>-5.0000000000000001E-3</v>
          </cell>
          <cell r="J10">
            <v>8.4529505582137343E-2</v>
          </cell>
          <cell r="K10">
            <v>4.4999999999999998E-2</v>
          </cell>
          <cell r="L10">
            <v>0.10480054090601754</v>
          </cell>
          <cell r="M10">
            <v>4.4999999999999998E-2</v>
          </cell>
          <cell r="N10">
            <v>0.16952264381884952</v>
          </cell>
          <cell r="O10">
            <v>5.5E-2</v>
          </cell>
          <cell r="P10">
            <v>0.06</v>
          </cell>
          <cell r="U10">
            <v>0</v>
          </cell>
          <cell r="AT10">
            <v>2.8000000000000001E-2</v>
          </cell>
          <cell r="AU10">
            <v>0.24</v>
          </cell>
          <cell r="AV10">
            <v>0.25</v>
          </cell>
          <cell r="AX10">
            <v>-5.0000000000000001E-3</v>
          </cell>
          <cell r="AY10">
            <v>7.0000000000000007E-2</v>
          </cell>
          <cell r="AZ10">
            <v>0.05</v>
          </cell>
          <cell r="BA10">
            <v>6.5000000000000002E-2</v>
          </cell>
          <cell r="BC10">
            <v>8.4529505582137343E-2</v>
          </cell>
          <cell r="BD10">
            <v>0.09</v>
          </cell>
          <cell r="BE10">
            <v>3.5000000000000003E-2</v>
          </cell>
          <cell r="BF10">
            <v>7.4999999999999997E-2</v>
          </cell>
          <cell r="BH10">
            <v>4.4999999999999998E-2</v>
          </cell>
          <cell r="BI10">
            <v>1.4999999999999999E-2</v>
          </cell>
          <cell r="BJ10">
            <v>6.5000000000000002E-2</v>
          </cell>
          <cell r="BK10">
            <v>0.08</v>
          </cell>
          <cell r="BM10">
            <v>0.10480054090601754</v>
          </cell>
          <cell r="BN10">
            <v>5.0000000000000001E-3</v>
          </cell>
          <cell r="BO10">
            <v>4.4999999999999998E-2</v>
          </cell>
          <cell r="BP10">
            <v>0.06</v>
          </cell>
          <cell r="BS10">
            <v>0.105</v>
          </cell>
          <cell r="BT10">
            <v>0.09</v>
          </cell>
          <cell r="BU10">
            <v>0.115</v>
          </cell>
          <cell r="BW10">
            <v>0.16952264381884952</v>
          </cell>
          <cell r="BX10">
            <v>0.08</v>
          </cell>
          <cell r="BY10">
            <v>6.5000000000000002E-2</v>
          </cell>
          <cell r="BZ10">
            <v>3.5000000000000003E-2</v>
          </cell>
          <cell r="CA10">
            <v>0.04</v>
          </cell>
          <cell r="CC10">
            <v>0.32</v>
          </cell>
          <cell r="CD10">
            <v>0.39</v>
          </cell>
          <cell r="CE10">
            <v>0.45</v>
          </cell>
          <cell r="CG10">
            <v>0.06</v>
          </cell>
          <cell r="CH10">
            <v>0.1</v>
          </cell>
          <cell r="CI10">
            <v>0.02</v>
          </cell>
          <cell r="CJ10">
            <v>0.09</v>
          </cell>
          <cell r="CK10">
            <v>6.1080030563802401E-2</v>
          </cell>
          <cell r="CL10" t="str">
            <v xml:space="preserve"> </v>
          </cell>
        </row>
        <row r="11">
          <cell r="A11" t="str">
            <v xml:space="preserve">        Fountain</v>
          </cell>
          <cell r="B11">
            <v>105.6</v>
          </cell>
          <cell r="C11">
            <v>110</v>
          </cell>
          <cell r="D11">
            <v>110</v>
          </cell>
          <cell r="E11">
            <v>110</v>
          </cell>
          <cell r="F11">
            <v>132</v>
          </cell>
          <cell r="G11">
            <v>180.54924960749943</v>
          </cell>
          <cell r="H11">
            <v>168</v>
          </cell>
          <cell r="I11">
            <v>196.79868207217439</v>
          </cell>
          <cell r="J11">
            <v>213.5265700483092</v>
          </cell>
          <cell r="K11">
            <v>221</v>
          </cell>
          <cell r="L11">
            <v>266</v>
          </cell>
          <cell r="M11">
            <v>424.01913875598098</v>
          </cell>
          <cell r="N11">
            <v>189</v>
          </cell>
          <cell r="O11">
            <v>379.8</v>
          </cell>
          <cell r="P11">
            <v>406.30524165385276</v>
          </cell>
          <cell r="U11">
            <v>0</v>
          </cell>
          <cell r="CL11" t="str">
            <v xml:space="preserve"> </v>
          </cell>
        </row>
        <row r="12">
          <cell r="A12" t="str">
            <v xml:space="preserve">        (% Change)</v>
          </cell>
          <cell r="I12">
            <v>0.09</v>
          </cell>
          <cell r="J12">
            <v>8.5000000000000006E-2</v>
          </cell>
          <cell r="K12">
            <v>3.5000000000000003E-2</v>
          </cell>
          <cell r="M12">
            <v>0.08</v>
          </cell>
          <cell r="O12">
            <v>0.05</v>
          </cell>
          <cell r="Q12" t="str">
            <v xml:space="preserve"> </v>
          </cell>
          <cell r="U12">
            <v>0</v>
          </cell>
          <cell r="CA12">
            <v>2.5000000000000001E-2</v>
          </cell>
          <cell r="CC12">
            <v>0.23</v>
          </cell>
          <cell r="CD12">
            <v>0.28999999999999998</v>
          </cell>
          <cell r="CE12">
            <v>0.46</v>
          </cell>
          <cell r="CH12">
            <v>0.06</v>
          </cell>
          <cell r="CI12">
            <v>0.03</v>
          </cell>
          <cell r="CJ12">
            <v>0.05</v>
          </cell>
          <cell r="CK12">
            <v>6.1080030563802401E-2</v>
          </cell>
          <cell r="CL12" t="str">
            <v xml:space="preserve"> </v>
          </cell>
        </row>
        <row r="13">
          <cell r="A13" t="str">
            <v>North America</v>
          </cell>
          <cell r="B13">
            <v>880</v>
          </cell>
          <cell r="C13">
            <v>1000</v>
          </cell>
          <cell r="D13">
            <v>1100</v>
          </cell>
          <cell r="E13">
            <v>1100</v>
          </cell>
          <cell r="F13">
            <v>1100</v>
          </cell>
          <cell r="G13">
            <v>1111</v>
          </cell>
          <cell r="H13">
            <v>1400</v>
          </cell>
          <cell r="I13">
            <v>1500</v>
          </cell>
          <cell r="J13">
            <v>1564.8</v>
          </cell>
          <cell r="K13">
            <v>1609.8999999999999</v>
          </cell>
          <cell r="L13">
            <v>1799.3</v>
          </cell>
          <cell r="M13">
            <v>2725.8373205741632</v>
          </cell>
          <cell r="N13">
            <v>1911</v>
          </cell>
          <cell r="O13">
            <v>2397</v>
          </cell>
          <cell r="P13">
            <v>2550.1378</v>
          </cell>
          <cell r="Q13">
            <v>2925</v>
          </cell>
          <cell r="R13">
            <v>2898.0728023450001</v>
          </cell>
          <cell r="S13">
            <v>3072.2632672910704</v>
          </cell>
          <cell r="T13">
            <v>3120.3233492290674</v>
          </cell>
          <cell r="U13">
            <v>3231.2655828082079</v>
          </cell>
          <cell r="V13">
            <v>3251.1034657191935</v>
          </cell>
          <cell r="W13">
            <v>3221.5364505487723</v>
          </cell>
          <cell r="X13">
            <v>3239.4574229732207</v>
          </cell>
          <cell r="Y13">
            <v>3271.7516720714939</v>
          </cell>
          <cell r="Z13">
            <v>3271.7516720714939</v>
          </cell>
          <cell r="AA13">
            <v>3304.469188792209</v>
          </cell>
          <cell r="AB13">
            <v>3337.5138806801306</v>
          </cell>
          <cell r="AC13">
            <v>3370.8890194869323</v>
          </cell>
          <cell r="AD13">
            <v>3404.5979096818019</v>
          </cell>
          <cell r="AE13">
            <v>3438.6438887786198</v>
          </cell>
          <cell r="AF13">
            <v>3473.0303276664063</v>
          </cell>
          <cell r="AG13">
            <v>3507.7606309430698</v>
          </cell>
          <cell r="AH13">
            <v>3542.8382372525007</v>
          </cell>
          <cell r="EI13">
            <v>6.6556046521124568E-3</v>
          </cell>
        </row>
        <row r="14">
          <cell r="A14" t="str">
            <v xml:space="preserve">        Bottle and Can (% Change)</v>
          </cell>
          <cell r="O14">
            <v>0.06</v>
          </cell>
          <cell r="P14">
            <v>6.3887275761368434E-2</v>
          </cell>
          <cell r="Q14">
            <v>0.14699684071974461</v>
          </cell>
          <cell r="R14">
            <v>-9.2058795401709359E-3</v>
          </cell>
          <cell r="S14">
            <v>6.0105620812949345E-2</v>
          </cell>
          <cell r="T14">
            <v>1.5643217314632363E-2</v>
          </cell>
          <cell r="U14">
            <v>3.5554723393186327E-2</v>
          </cell>
          <cell r="V14">
            <v>0</v>
          </cell>
          <cell r="W14">
            <v>-9.0944553079244095E-3</v>
          </cell>
          <cell r="X14">
            <v>5.5639114064300887E-3</v>
          </cell>
          <cell r="Y14">
            <v>9.9690302669985797E-3</v>
          </cell>
          <cell r="Z14">
            <v>0</v>
          </cell>
          <cell r="AA14">
            <v>1.0000000000000009E-2</v>
          </cell>
          <cell r="AB14">
            <v>9.9999999999997868E-3</v>
          </cell>
          <cell r="AC14">
            <v>1.0000000000000231E-2</v>
          </cell>
          <cell r="AD14">
            <v>1.0000000000000009E-2</v>
          </cell>
          <cell r="AE14">
            <v>1.0000000000000009E-2</v>
          </cell>
          <cell r="AF14">
            <v>1.0000000000000009E-2</v>
          </cell>
          <cell r="AG14">
            <v>9.9999999999997868E-3</v>
          </cell>
          <cell r="AH14">
            <v>1.0000000000000009E-2</v>
          </cell>
          <cell r="BZ14">
            <v>4.4999999999999998E-2</v>
          </cell>
          <cell r="CA14">
            <v>3.5000000000000003E-2</v>
          </cell>
          <cell r="CC14">
            <v>0.09</v>
          </cell>
          <cell r="CE14">
            <v>0.23</v>
          </cell>
          <cell r="CH14">
            <v>0.09</v>
          </cell>
          <cell r="CI14">
            <v>0.03</v>
          </cell>
          <cell r="CJ14">
            <v>7.0000000000000007E-2</v>
          </cell>
          <cell r="CK14">
            <v>0.06</v>
          </cell>
          <cell r="CL14" t="str">
            <v xml:space="preserve"> </v>
          </cell>
          <cell r="CM14" t="str">
            <v xml:space="preserve"> </v>
          </cell>
          <cell r="CN14" t="str">
            <v xml:space="preserve"> </v>
          </cell>
          <cell r="CO14" t="str">
            <v xml:space="preserve"> </v>
          </cell>
          <cell r="CP14" t="str">
            <v xml:space="preserve"> </v>
          </cell>
          <cell r="CQ14" t="str">
            <v xml:space="preserve"> </v>
          </cell>
          <cell r="CR14">
            <v>0.01</v>
          </cell>
          <cell r="CS14">
            <v>-0.05</v>
          </cell>
          <cell r="CT14">
            <v>-1.5750000000000042E-2</v>
          </cell>
          <cell r="CU14">
            <v>9.6700000000000674E-3</v>
          </cell>
          <cell r="CV14">
            <v>-1.0013579845396636E-2</v>
          </cell>
          <cell r="CW14">
            <v>-0.03</v>
          </cell>
          <cell r="CX14">
            <v>-5.0000000000000001E-3</v>
          </cell>
          <cell r="CY14">
            <v>-1.4999999999999999E-2</v>
          </cell>
          <cell r="CZ14">
            <v>1.4999999999999999E-2</v>
          </cell>
          <cell r="DA14">
            <v>-0.01</v>
          </cell>
          <cell r="DB14">
            <v>5.0000000000000001E-3</v>
          </cell>
          <cell r="DC14">
            <v>2.5000000000000001E-2</v>
          </cell>
          <cell r="DD14">
            <v>2.7160829077707671E-2</v>
          </cell>
          <cell r="DE14">
            <v>5.3186062575236726E-3</v>
          </cell>
          <cell r="DF14">
            <v>1.5351064956250271E-2</v>
          </cell>
          <cell r="DG14">
            <v>5.4832212715818951E-2</v>
          </cell>
          <cell r="DH14">
            <v>1.5138387987202462E-2</v>
          </cell>
          <cell r="DI14">
            <v>5.516761271383519E-2</v>
          </cell>
          <cell r="DJ14">
            <v>2.0000000000000018E-2</v>
          </cell>
          <cell r="DK14">
            <v>3.5554723393186327E-2</v>
          </cell>
          <cell r="DL14">
            <v>1.5026406589499164E-2</v>
          </cell>
          <cell r="DM14">
            <v>-3.7657866573972409E-3</v>
          </cell>
          <cell r="DN14">
            <v>6.0816893410653439E-3</v>
          </cell>
          <cell r="DO14">
            <v>-0.01</v>
          </cell>
          <cell r="DP14">
            <v>0</v>
          </cell>
          <cell r="DQ14">
            <v>6.5000000000000002E-2</v>
          </cell>
          <cell r="DR14">
            <v>9.9999999999997868E-3</v>
          </cell>
          <cell r="DS14">
            <v>-4.1398800425164084E-2</v>
          </cell>
          <cell r="DT14">
            <v>-5.4863096587325799E-2</v>
          </cell>
          <cell r="DU14">
            <v>-9.0975222989940763E-3</v>
          </cell>
          <cell r="DV14">
            <v>-2.8129281905474257E-2</v>
          </cell>
          <cell r="DW14">
            <v>1.6090540026928224E-2</v>
          </cell>
          <cell r="DX14">
            <v>1.0064214312398123E-2</v>
          </cell>
          <cell r="DY14">
            <v>2.4884690834546586E-2</v>
          </cell>
          <cell r="DZ14">
            <v>5.5639114064300887E-3</v>
          </cell>
          <cell r="EA14">
            <v>0.01</v>
          </cell>
          <cell r="EB14">
            <v>2.5000000000000001E-2</v>
          </cell>
          <cell r="EC14">
            <v>5.0000000000000001E-3</v>
          </cell>
          <cell r="ED14">
            <v>-2.2857304384658939E-2</v>
          </cell>
          <cell r="EE14">
            <v>9.9711052960880231E-3</v>
          </cell>
        </row>
        <row r="15">
          <cell r="A15" t="str">
            <v>International</v>
          </cell>
          <cell r="I15" t="str">
            <v>--</v>
          </cell>
          <cell r="J15">
            <v>35.520000000000003</v>
          </cell>
          <cell r="K15">
            <v>90.1</v>
          </cell>
          <cell r="L15">
            <v>100.7</v>
          </cell>
          <cell r="M15">
            <v>272.58373205741628</v>
          </cell>
          <cell r="N15">
            <v>189</v>
          </cell>
          <cell r="O15">
            <v>766</v>
          </cell>
          <cell r="P15">
            <v>835.73921378210684</v>
          </cell>
          <cell r="Q15">
            <v>875</v>
          </cell>
          <cell r="R15">
            <v>908.44025299999998</v>
          </cell>
          <cell r="S15">
            <v>945.37380401100006</v>
          </cell>
          <cell r="T15">
            <v>1017.0596607923261</v>
          </cell>
          <cell r="U15">
            <v>1059.9046182399265</v>
          </cell>
          <cell r="V15">
            <v>1129.912852568405</v>
          </cell>
          <cell r="W15">
            <v>1085.4462454875379</v>
          </cell>
          <cell r="X15">
            <v>1061.2845856724368</v>
          </cell>
          <cell r="Y15">
            <v>1077.2038544575232</v>
          </cell>
          <cell r="Z15">
            <v>1105.7497566006475</v>
          </cell>
          <cell r="AA15">
            <v>1120.1245034364558</v>
          </cell>
          <cell r="AB15">
            <v>1133.5659974776934</v>
          </cell>
          <cell r="AC15">
            <v>1146.0352234499478</v>
          </cell>
          <cell r="AD15">
            <v>1157.4955756844472</v>
          </cell>
          <cell r="AE15">
            <v>1167.9130358656071</v>
          </cell>
          <cell r="AF15">
            <v>1177.2563401525319</v>
          </cell>
          <cell r="AG15">
            <v>1185.4971345335996</v>
          </cell>
          <cell r="AH15">
            <v>1192.6101173408013</v>
          </cell>
          <cell r="EI15">
            <v>1.714523878664842E-2</v>
          </cell>
        </row>
        <row r="16">
          <cell r="A16" t="str">
            <v xml:space="preserve">        Bottle and Can (% Change)</v>
          </cell>
          <cell r="O16">
            <v>0.02</v>
          </cell>
          <cell r="P16">
            <v>9.1043360028860043E-2</v>
          </cell>
          <cell r="Q16">
            <v>4.6977317290425979E-2</v>
          </cell>
          <cell r="R16">
            <v>3.821743199999994E-2</v>
          </cell>
          <cell r="S16">
            <v>4.0656004496753662E-2</v>
          </cell>
          <cell r="T16">
            <v>7.5828054973788861E-2</v>
          </cell>
          <cell r="U16">
            <v>4.2126297108492805E-2</v>
          </cell>
          <cell r="V16">
            <v>5.5E-2</v>
          </cell>
          <cell r="W16">
            <v>-3.9354014762988165E-2</v>
          </cell>
          <cell r="X16">
            <v>-2.2259655801055933E-2</v>
          </cell>
          <cell r="Y16">
            <v>1.4999999999999999E-2</v>
          </cell>
          <cell r="Z16">
            <v>2.6499999999999999E-2</v>
          </cell>
          <cell r="AA16">
            <v>1.2999999999999999E-2</v>
          </cell>
          <cell r="AB16">
            <v>1.2E-2</v>
          </cell>
          <cell r="AC16">
            <v>1.0999999999999999E-2</v>
          </cell>
          <cell r="AD16">
            <v>9.9999999999999985E-3</v>
          </cell>
          <cell r="AE16">
            <v>8.9999999999999976E-3</v>
          </cell>
          <cell r="AF16">
            <v>7.9999999999999967E-3</v>
          </cell>
          <cell r="AG16">
            <v>6.9999999999999967E-3</v>
          </cell>
          <cell r="AH16">
            <v>5.9999999999999967E-3</v>
          </cell>
          <cell r="BD16">
            <v>0.24197002141327623</v>
          </cell>
          <cell r="BE16">
            <v>0.25321199143468953</v>
          </cell>
          <cell r="BF16">
            <v>0.25428265524625265</v>
          </cell>
          <cell r="BG16">
            <v>0.25053533190578159</v>
          </cell>
          <cell r="BI16">
            <v>0.2379784102060844</v>
          </cell>
          <cell r="BJ16">
            <v>0.24877330716388615</v>
          </cell>
          <cell r="BK16">
            <v>0.25171736997055938</v>
          </cell>
          <cell r="BL16">
            <v>0.26153091265947009</v>
          </cell>
          <cell r="BN16">
            <v>0.23130193905817176</v>
          </cell>
          <cell r="BO16">
            <v>0.24722991689750692</v>
          </cell>
          <cell r="BP16">
            <v>0.26004155124653738</v>
          </cell>
          <cell r="BQ16">
            <v>0.26142659279778391</v>
          </cell>
          <cell r="BZ16">
            <v>-6.5000000000000002E-2</v>
          </cell>
          <cell r="CA16">
            <v>6.5000000000000002E-2</v>
          </cell>
          <cell r="CC16" t="str">
            <v>na</v>
          </cell>
          <cell r="CE16" t="str">
            <v>na</v>
          </cell>
          <cell r="CH16">
            <v>0.14000000000000001</v>
          </cell>
          <cell r="CI16">
            <v>0</v>
          </cell>
          <cell r="CJ16">
            <v>0.15</v>
          </cell>
          <cell r="CK16">
            <v>7.0000000000000007E-2</v>
          </cell>
          <cell r="CL16" t="str">
            <v xml:space="preserve"> </v>
          </cell>
          <cell r="CM16" t="str">
            <v xml:space="preserve"> </v>
          </cell>
          <cell r="CN16" t="str">
            <v xml:space="preserve"> </v>
          </cell>
          <cell r="CO16" t="str">
            <v xml:space="preserve"> </v>
          </cell>
          <cell r="CP16" t="str">
            <v xml:space="preserve"> </v>
          </cell>
          <cell r="CQ16" t="str">
            <v xml:space="preserve"> </v>
          </cell>
          <cell r="CR16">
            <v>0.02</v>
          </cell>
          <cell r="CS16">
            <v>-7.0000000000000007E-2</v>
          </cell>
          <cell r="CT16">
            <v>0.14999999999999991</v>
          </cell>
          <cell r="CU16">
            <v>2.4999999999999911E-2</v>
          </cell>
          <cell r="CV16">
            <v>3.8201319115527266E-2</v>
          </cell>
          <cell r="CW16">
            <v>0</v>
          </cell>
          <cell r="CX16">
            <v>0.15450000000000008</v>
          </cell>
          <cell r="CY16">
            <v>-1.4999999999999999E-2</v>
          </cell>
          <cell r="CZ16">
            <v>6.4999999999999947E-2</v>
          </cell>
          <cell r="DA16">
            <v>0.05</v>
          </cell>
          <cell r="DB16">
            <v>6.4999999999999947E-2</v>
          </cell>
          <cell r="DC16">
            <v>6.1042921732206601E-2</v>
          </cell>
          <cell r="DD16">
            <v>0.125</v>
          </cell>
          <cell r="DE16">
            <v>0.02</v>
          </cell>
          <cell r="DF16">
            <v>7.5828054973788861E-2</v>
          </cell>
          <cell r="DG16">
            <v>7.4999999999999997E-2</v>
          </cell>
          <cell r="DH16">
            <v>1.4999999999999999E-2</v>
          </cell>
          <cell r="DI16">
            <v>0.03</v>
          </cell>
          <cell r="DJ16">
            <v>5.5E-2</v>
          </cell>
          <cell r="DK16">
            <v>4.2126297108492805E-2</v>
          </cell>
          <cell r="DL16">
            <v>5.5E-2</v>
          </cell>
          <cell r="DM16">
            <v>7.4999999999999997E-2</v>
          </cell>
          <cell r="DN16">
            <v>0.10199999999999999</v>
          </cell>
          <cell r="DO16">
            <v>-1.4999999999999999E-2</v>
          </cell>
          <cell r="DP16">
            <v>5.5E-2</v>
          </cell>
          <cell r="DQ16">
            <v>8.5000000000000006E-2</v>
          </cell>
          <cell r="DR16">
            <v>-6.5000000000000002E-2</v>
          </cell>
          <cell r="DS16">
            <v>-0.12</v>
          </cell>
          <cell r="DT16">
            <v>-0.02</v>
          </cell>
          <cell r="DU16">
            <v>-3.9354014762988165E-2</v>
          </cell>
          <cell r="DV16">
            <v>-5.5000000000000049E-2</v>
          </cell>
          <cell r="DW16">
            <v>3.0000000000000027E-2</v>
          </cell>
          <cell r="DX16">
            <v>-2.0000000000000018E-2</v>
          </cell>
          <cell r="DY16">
            <v>-4.0000000000000036E-2</v>
          </cell>
          <cell r="DZ16">
            <v>-2.2259655801055933E-2</v>
          </cell>
          <cell r="EA16">
            <v>0.01</v>
          </cell>
          <cell r="EB16">
            <v>2.5000000000000001E-2</v>
          </cell>
          <cell r="EC16">
            <v>5.5E-2</v>
          </cell>
          <cell r="ED16">
            <v>2.4999999999999467E-3</v>
          </cell>
          <cell r="EE16">
            <v>2.5490512225465611E-2</v>
          </cell>
          <cell r="EJ16">
            <v>2.8333333333333321E-2</v>
          </cell>
          <cell r="EK16">
            <v>1.3333333333333341E-2</v>
          </cell>
          <cell r="EL16">
            <v>-1.2666666666666673E-2</v>
          </cell>
          <cell r="EM16">
            <v>-2.5000000000000012E-2</v>
          </cell>
          <cell r="EQ16">
            <v>0.5</v>
          </cell>
          <cell r="ER16">
            <v>0.35</v>
          </cell>
          <cell r="ES16">
            <v>0.01</v>
          </cell>
        </row>
        <row r="17">
          <cell r="Q17" t="str">
            <v xml:space="preserve"> </v>
          </cell>
          <cell r="R17" t="str">
            <v xml:space="preserve"> </v>
          </cell>
          <cell r="U17">
            <v>0</v>
          </cell>
          <cell r="BY17" t="str">
            <v xml:space="preserve"> </v>
          </cell>
          <cell r="CE17" t="str">
            <v xml:space="preserve"> </v>
          </cell>
          <cell r="CK17" t="str">
            <v xml:space="preserve"> </v>
          </cell>
          <cell r="CO17" t="str">
            <v xml:space="preserve"> </v>
          </cell>
          <cell r="EQ17">
            <v>0.5</v>
          </cell>
        </row>
        <row r="18">
          <cell r="A18" t="str">
            <v>Operations Summary:</v>
          </cell>
          <cell r="P18" t="str">
            <v xml:space="preserve"> </v>
          </cell>
          <cell r="W18" t="str">
            <v xml:space="preserve"> </v>
          </cell>
          <cell r="X18" t="str">
            <v xml:space="preserve"> </v>
          </cell>
          <cell r="AA18" t="str">
            <v xml:space="preserve"> </v>
          </cell>
          <cell r="AB18" t="str">
            <v xml:space="preserve"> </v>
          </cell>
          <cell r="AC18" t="str">
            <v xml:space="preserve"> </v>
          </cell>
          <cell r="AD18" t="str">
            <v xml:space="preserve"> </v>
          </cell>
          <cell r="AE18" t="str">
            <v xml:space="preserve"> </v>
          </cell>
          <cell r="BD18" t="str">
            <v xml:space="preserve"> </v>
          </cell>
          <cell r="BE18" t="str">
            <v xml:space="preserve"> </v>
          </cell>
          <cell r="BF18" t="str">
            <v xml:space="preserve"> </v>
          </cell>
          <cell r="BG18" t="str">
            <v xml:space="preserve"> </v>
          </cell>
          <cell r="CM18" t="str">
            <v xml:space="preserve"> </v>
          </cell>
          <cell r="CO18" t="str">
            <v xml:space="preserve"> </v>
          </cell>
          <cell r="CP18" t="str">
            <v xml:space="preserve"> </v>
          </cell>
          <cell r="EQ18">
            <v>1.75</v>
          </cell>
          <cell r="ER18">
            <v>0.55000000000000004</v>
          </cell>
          <cell r="ES18">
            <v>0.03</v>
          </cell>
        </row>
        <row r="19">
          <cell r="A19" t="str">
            <v>Net Operating Revenues</v>
          </cell>
          <cell r="B19">
            <v>3191</v>
          </cell>
          <cell r="C19">
            <v>3327</v>
          </cell>
          <cell r="D19">
            <v>3821</v>
          </cell>
          <cell r="E19">
            <v>3822</v>
          </cell>
          <cell r="F19">
            <v>3933</v>
          </cell>
          <cell r="G19">
            <v>3914.8999999999996</v>
          </cell>
          <cell r="H19">
            <v>5027.6000000000004</v>
          </cell>
          <cell r="I19">
            <v>5127.3999999999996</v>
          </cell>
          <cell r="J19">
            <v>5465</v>
          </cell>
          <cell r="K19">
            <v>6011</v>
          </cell>
          <cell r="L19">
            <v>6773</v>
          </cell>
          <cell r="M19">
            <v>9795</v>
          </cell>
          <cell r="N19">
            <v>7921</v>
          </cell>
          <cell r="O19">
            <v>11878</v>
          </cell>
          <cell r="P19">
            <v>12377.345325876375</v>
          </cell>
          <cell r="Q19">
            <v>13951</v>
          </cell>
          <cell r="R19">
            <v>14406.617791099998</v>
          </cell>
          <cell r="S19">
            <v>15666.52237397546</v>
          </cell>
          <cell r="T19">
            <v>16015</v>
          </cell>
          <cell r="U19">
            <v>16056.868734587035</v>
          </cell>
          <cell r="V19">
            <v>17329.394088988207</v>
          </cell>
          <cell r="W19">
            <v>18158.698522501727</v>
          </cell>
          <cell r="X19">
            <v>18706.372501597332</v>
          </cell>
          <cell r="Y19">
            <v>19598.268574836024</v>
          </cell>
          <cell r="Z19">
            <v>20420.41494727492</v>
          </cell>
          <cell r="AA19">
            <v>21027.56765634695</v>
          </cell>
          <cell r="AB19">
            <v>21646.931704552459</v>
          </cell>
          <cell r="AC19">
            <v>22278.471541027302</v>
          </cell>
          <cell r="AD19">
            <v>22922.149147674743</v>
          </cell>
          <cell r="AE19">
            <v>23577.925502289785</v>
          </cell>
          <cell r="AF19">
            <v>24245.762145829183</v>
          </cell>
          <cell r="AG19">
            <v>24925.622849454659</v>
          </cell>
          <cell r="AH19">
            <v>25617.475376178798</v>
          </cell>
          <cell r="AJ19">
            <v>890.4</v>
          </cell>
          <cell r="AK19">
            <v>1077.7</v>
          </cell>
          <cell r="AL19">
            <v>1017.6</v>
          </cell>
          <cell r="AM19">
            <v>929.2</v>
          </cell>
          <cell r="AN19">
            <v>3914.8999999999996</v>
          </cell>
          <cell r="AO19">
            <v>1143.9000000000001</v>
          </cell>
          <cell r="AP19">
            <v>1385.7</v>
          </cell>
          <cell r="AQ19">
            <v>1310.5999999999999</v>
          </cell>
          <cell r="AR19">
            <v>1187.4000000000001</v>
          </cell>
          <cell r="AS19">
            <v>5027.6000000000004</v>
          </cell>
          <cell r="AT19">
            <v>1111.5999999999999</v>
          </cell>
          <cell r="AU19">
            <v>1385.8</v>
          </cell>
          <cell r="AV19">
            <v>1351</v>
          </cell>
          <cell r="AW19">
            <v>1279</v>
          </cell>
          <cell r="AX19">
            <v>5127.3999999999996</v>
          </cell>
          <cell r="AY19">
            <v>1208</v>
          </cell>
          <cell r="AZ19">
            <v>1448</v>
          </cell>
          <cell r="BA19">
            <v>1487</v>
          </cell>
          <cell r="BB19">
            <v>1322</v>
          </cell>
          <cell r="BC19">
            <v>5465</v>
          </cell>
          <cell r="BD19">
            <v>1320</v>
          </cell>
          <cell r="BE19">
            <v>1610</v>
          </cell>
          <cell r="BF19">
            <v>1595</v>
          </cell>
          <cell r="BG19">
            <v>1486</v>
          </cell>
          <cell r="BH19">
            <v>6011</v>
          </cell>
          <cell r="BI19">
            <v>1462</v>
          </cell>
          <cell r="BJ19">
            <v>1827</v>
          </cell>
          <cell r="BK19">
            <v>1841</v>
          </cell>
          <cell r="BL19">
            <v>1643</v>
          </cell>
          <cell r="BM19">
            <v>6773</v>
          </cell>
          <cell r="BN19">
            <v>2040</v>
          </cell>
          <cell r="BO19">
            <v>2671</v>
          </cell>
          <cell r="BP19">
            <v>2748</v>
          </cell>
          <cell r="BQ19">
            <v>2336</v>
          </cell>
          <cell r="BR19">
            <v>9795</v>
          </cell>
          <cell r="BS19">
            <v>1600</v>
          </cell>
          <cell r="BT19">
            <v>2016</v>
          </cell>
          <cell r="BU19">
            <v>2187</v>
          </cell>
          <cell r="BV19">
            <v>2118</v>
          </cell>
          <cell r="BW19">
            <v>7921</v>
          </cell>
          <cell r="BX19">
            <v>2533</v>
          </cell>
          <cell r="BY19">
            <v>3306</v>
          </cell>
          <cell r="BZ19">
            <v>3134</v>
          </cell>
          <cell r="CA19">
            <v>2905</v>
          </cell>
          <cell r="CB19">
            <v>11878</v>
          </cell>
          <cell r="CC19">
            <v>2141</v>
          </cell>
          <cell r="CD19">
            <v>2905</v>
          </cell>
          <cell r="CE19">
            <v>3183</v>
          </cell>
          <cell r="CH19">
            <v>2640</v>
          </cell>
          <cell r="CI19">
            <v>3361</v>
          </cell>
          <cell r="CJ19">
            <v>3327</v>
          </cell>
          <cell r="CK19">
            <v>3049.3453258763748</v>
          </cell>
          <cell r="CL19">
            <v>12377.345325876375</v>
          </cell>
          <cell r="CM19">
            <v>3150</v>
          </cell>
          <cell r="CN19">
            <v>3825</v>
          </cell>
          <cell r="CO19">
            <v>3609</v>
          </cell>
          <cell r="CP19">
            <v>3367</v>
          </cell>
          <cell r="CQ19">
            <v>13951</v>
          </cell>
          <cell r="CR19">
            <v>3268.8809687999997</v>
          </cell>
          <cell r="CS19">
            <v>3797.4091919999996</v>
          </cell>
          <cell r="CT19">
            <v>3830.8286279999993</v>
          </cell>
          <cell r="CU19">
            <v>3509.4990023</v>
          </cell>
          <cell r="CV19">
            <v>14406.617791099998</v>
          </cell>
          <cell r="CW19">
            <v>3502.8992500776594</v>
          </cell>
          <cell r="CX19">
            <v>4277.8381636638806</v>
          </cell>
          <cell r="CY19">
            <v>4096.4883638292104</v>
          </cell>
          <cell r="CZ19">
            <v>3789.2965964047085</v>
          </cell>
          <cell r="DA19">
            <v>15666.52237397546</v>
          </cell>
          <cell r="DB19">
            <v>3523</v>
          </cell>
          <cell r="DC19">
            <v>4319</v>
          </cell>
          <cell r="DD19">
            <v>4238</v>
          </cell>
          <cell r="DE19">
            <v>3935</v>
          </cell>
          <cell r="DF19">
            <v>16015</v>
          </cell>
          <cell r="DG19">
            <v>3465.8265595918233</v>
          </cell>
          <cell r="DH19">
            <v>4233.7718602234381</v>
          </cell>
          <cell r="DI19">
            <v>4328.2794134547848</v>
          </cell>
          <cell r="DJ19">
            <v>4028.990901316989</v>
          </cell>
          <cell r="DK19">
            <v>16056.868734587035</v>
          </cell>
          <cell r="DL19">
            <v>3666.7393528883695</v>
          </cell>
          <cell r="DM19">
            <v>4616.7421485023942</v>
          </cell>
          <cell r="DN19">
            <v>4734.2407164181968</v>
          </cell>
          <cell r="DO19">
            <v>4311.6718711792473</v>
          </cell>
          <cell r="DP19">
            <v>17329.394088988207</v>
          </cell>
          <cell r="DQ19">
            <v>4240.232035402938</v>
          </cell>
          <cell r="DR19">
            <v>4844.2611180830345</v>
          </cell>
          <cell r="DS19">
            <v>4670.314711781778</v>
          </cell>
          <cell r="DT19">
            <v>4403.8906572339747</v>
          </cell>
          <cell r="DU19">
            <v>18158.698522501727</v>
          </cell>
          <cell r="DV19">
            <v>4196.2026254199845</v>
          </cell>
          <cell r="DW19">
            <v>5127.5935832324021</v>
          </cell>
          <cell r="DX19">
            <v>4895.4320408898275</v>
          </cell>
          <cell r="DY19">
            <v>4487.1442520551191</v>
          </cell>
          <cell r="DZ19">
            <v>18706.372501597332</v>
          </cell>
          <cell r="EA19">
            <v>4332.6744650612054</v>
          </cell>
          <cell r="EB19">
            <v>5467.2615134218022</v>
          </cell>
          <cell r="EC19">
            <v>5206.1355045062546</v>
          </cell>
          <cell r="ED19">
            <v>4592.1970918467614</v>
          </cell>
          <cell r="EE19">
            <v>19598.268574836024</v>
          </cell>
          <cell r="EG19">
            <v>2.6128245307764493</v>
          </cell>
          <cell r="EH19">
            <v>2.7114887743221785</v>
          </cell>
          <cell r="EQ19">
            <v>3</v>
          </cell>
          <cell r="ER19">
            <v>0.1</v>
          </cell>
          <cell r="ES19">
            <v>0.05</v>
          </cell>
          <cell r="FP19">
            <v>8000000</v>
          </cell>
          <cell r="HN19" t="str">
            <v>mstag:revenueNet</v>
          </cell>
          <cell r="HO19">
            <v>6</v>
          </cell>
          <cell r="HP19" t="str">
            <v>ISO4217:USD</v>
          </cell>
          <cell r="HQ19" t="b">
            <v>0</v>
          </cell>
          <cell r="HR19" t="b">
            <v>0</v>
          </cell>
        </row>
        <row r="20">
          <cell r="A20" t="str">
            <v>% Change vs. Year Ago</v>
          </cell>
          <cell r="D20">
            <v>0.14848211602043881</v>
          </cell>
          <cell r="E20">
            <v>2.6171159382371023E-4</v>
          </cell>
          <cell r="F20">
            <v>2.9042386185243352E-2</v>
          </cell>
          <cell r="G20">
            <v>-4.6020849224511773E-3</v>
          </cell>
          <cell r="I20">
            <v>0.30971416894428971</v>
          </cell>
          <cell r="J20">
            <v>6.584233724694788E-2</v>
          </cell>
          <cell r="K20">
            <v>9.9908508691674225E-2</v>
          </cell>
          <cell r="L20">
            <v>0.12676759274663119</v>
          </cell>
          <cell r="M20">
            <v>0.11</v>
          </cell>
          <cell r="N20">
            <v>0.16949653034106005</v>
          </cell>
          <cell r="O20">
            <v>0.21265952016334855</v>
          </cell>
          <cell r="P20">
            <v>4.2039512197034501E-2</v>
          </cell>
          <cell r="Q20">
            <v>0.12713991835015737</v>
          </cell>
          <cell r="R20">
            <v>3.2658432449286678E-2</v>
          </cell>
          <cell r="S20">
            <v>6.5463888573983983E-2</v>
          </cell>
          <cell r="T20">
            <v>2.2243457591035964E-2</v>
          </cell>
          <cell r="U20">
            <v>2.6143449632864968E-3</v>
          </cell>
          <cell r="V20">
            <v>7.9251152602382025E-2</v>
          </cell>
          <cell r="W20">
            <v>4.7855362354561004E-2</v>
          </cell>
          <cell r="X20">
            <v>3.0160420275546995E-2</v>
          </cell>
          <cell r="Y20">
            <v>4.7678729436320788E-2</v>
          </cell>
          <cell r="Z20">
            <v>4.1949949267177766E-2</v>
          </cell>
          <cell r="AA20">
            <v>2.9732633280943777E-2</v>
          </cell>
          <cell r="AB20">
            <v>2.9454859369745456E-2</v>
          </cell>
          <cell r="AC20">
            <v>2.9174565942850395E-2</v>
          </cell>
          <cell r="AD20">
            <v>2.8892359400063183E-2</v>
          </cell>
          <cell r="AE20">
            <v>2.8608851220286446E-2</v>
          </cell>
          <cell r="AF20">
            <v>2.8324656614702626E-2</v>
          </cell>
          <cell r="AG20">
            <v>2.8040393184440626E-2</v>
          </cell>
          <cell r="AH20">
            <v>2.775667957839123E-2</v>
          </cell>
          <cell r="AT20">
            <v>1.2484276729559747</v>
          </cell>
          <cell r="AU20">
            <v>1.2858866103739444</v>
          </cell>
          <cell r="AV20">
            <v>1.327633647798742</v>
          </cell>
          <cell r="AW20">
            <v>1.3764528626775721</v>
          </cell>
          <cell r="AX20">
            <v>0.30971416894428971</v>
          </cell>
          <cell r="AY20">
            <v>1.0867218423893488</v>
          </cell>
          <cell r="AZ20">
            <v>1.0448838216192813</v>
          </cell>
          <cell r="BA20">
            <v>1.1006661732050333</v>
          </cell>
          <cell r="BB20">
            <v>1.0336200156372166</v>
          </cell>
          <cell r="BC20">
            <v>6.584233724694788E-2</v>
          </cell>
          <cell r="BD20">
            <v>1.0927152317880795</v>
          </cell>
          <cell r="BE20">
            <v>1.1118784530386741</v>
          </cell>
          <cell r="BF20">
            <v>1.0726294552790854</v>
          </cell>
          <cell r="BG20">
            <v>1.1240544629349472</v>
          </cell>
          <cell r="BH20">
            <v>9.9908508691674225E-2</v>
          </cell>
          <cell r="BI20">
            <v>1.1075757575757577</v>
          </cell>
          <cell r="BJ20">
            <v>1.1347826086956523</v>
          </cell>
          <cell r="BK20">
            <v>1.1542319749216301</v>
          </cell>
          <cell r="BL20">
            <v>1.1056527590847913</v>
          </cell>
          <cell r="BM20">
            <v>0.12676759274663119</v>
          </cell>
          <cell r="BS20">
            <v>1.094391244870041</v>
          </cell>
          <cell r="BT20">
            <v>1.103448275862069</v>
          </cell>
          <cell r="BU20">
            <v>1.1879413362303095</v>
          </cell>
          <cell r="BV20">
            <v>1.2891052951917226</v>
          </cell>
          <cell r="BW20">
            <v>0.16949653034106005</v>
          </cell>
          <cell r="BX20">
            <v>0.2416666666666667</v>
          </cell>
          <cell r="BY20">
            <v>0.23773867465368781</v>
          </cell>
          <cell r="BZ20">
            <v>0.14046579330422126</v>
          </cell>
          <cell r="CA20">
            <v>0.24357876712328763</v>
          </cell>
          <cell r="CB20">
            <v>0.21265952016334855</v>
          </cell>
          <cell r="CC20">
            <v>0.33812500000000001</v>
          </cell>
          <cell r="CD20">
            <v>0.44097222222222232</v>
          </cell>
          <cell r="CE20">
            <v>0.45541838134430734</v>
          </cell>
          <cell r="CH20">
            <v>4.2242400315831041E-2</v>
          </cell>
          <cell r="CI20">
            <v>1.6636418632788974E-2</v>
          </cell>
          <cell r="CJ20">
            <v>6.1582641991065667E-2</v>
          </cell>
          <cell r="CK20">
            <v>4.9688580336101573E-2</v>
          </cell>
          <cell r="CM20">
            <v>0.19318181818181812</v>
          </cell>
          <cell r="CN20">
            <v>0.13805415055043135</v>
          </cell>
          <cell r="CO20">
            <v>8.4761045987375994E-2</v>
          </cell>
          <cell r="CP20">
            <v>0.10417143359528547</v>
          </cell>
          <cell r="CQ20">
            <v>0.12713991835015737</v>
          </cell>
          <cell r="CR20">
            <v>3.7739990095237985E-2</v>
          </cell>
          <cell r="CS20">
            <v>-7.2132831372549999E-3</v>
          </cell>
          <cell r="CT20">
            <v>6.1465399833748657E-2</v>
          </cell>
          <cell r="CU20">
            <v>4.2322246005346065E-2</v>
          </cell>
          <cell r="CV20">
            <v>3.2658432449286678E-2</v>
          </cell>
          <cell r="CW20">
            <v>7.158972244974926E-2</v>
          </cell>
          <cell r="CX20">
            <v>0.12651493356997201</v>
          </cell>
          <cell r="CY20">
            <v>6.9347851764360202E-2</v>
          </cell>
          <cell r="CZ20">
            <v>7.9725793887201357E-2</v>
          </cell>
          <cell r="DA20">
            <v>8.7453183054095884E-2</v>
          </cell>
          <cell r="DB20">
            <v>5.7383180295278446E-3</v>
          </cell>
          <cell r="DC20">
            <v>9.622111627725749E-3</v>
          </cell>
          <cell r="DD20">
            <v>3.4544620563381923E-2</v>
          </cell>
          <cell r="DE20">
            <v>3.84513061694709E-2</v>
          </cell>
          <cell r="DF20">
            <v>2.2243457591035964E-2</v>
          </cell>
          <cell r="DG20">
            <v>-1.6228623448247714E-2</v>
          </cell>
          <cell r="DH20">
            <v>-1.9733303953823111E-2</v>
          </cell>
          <cell r="DI20">
            <v>2.1302362778382378E-2</v>
          </cell>
          <cell r="DJ20">
            <v>2.3885870728586722E-2</v>
          </cell>
          <cell r="DK20">
            <v>2.6143449632864968E-3</v>
          </cell>
          <cell r="DL20">
            <v>5.7969661736393396E-2</v>
          </cell>
          <cell r="DM20">
            <v>9.0456052173473633E-2</v>
          </cell>
          <cell r="DN20">
            <v>9.3792767098503482E-2</v>
          </cell>
          <cell r="DO20">
            <v>7.0161729521368787E-2</v>
          </cell>
          <cell r="DP20">
            <v>7.9251152602382025E-2</v>
          </cell>
          <cell r="DQ20">
            <v>0.15640399475430833</v>
          </cell>
          <cell r="DR20">
            <v>4.9281281531922794E-2</v>
          </cell>
          <cell r="DS20">
            <v>-1.3502905421502009E-2</v>
          </cell>
          <cell r="DT20">
            <v>2.1388173499739205E-2</v>
          </cell>
          <cell r="DU20">
            <v>4.7855362354561004E-2</v>
          </cell>
          <cell r="DV20">
            <v>-1.0383726554428874E-2</v>
          </cell>
          <cell r="DW20">
            <v>5.8488272667986951E-2</v>
          </cell>
          <cell r="DX20">
            <v>4.8201747205631973E-2</v>
          </cell>
          <cell r="DY20">
            <v>1.8904555380908405E-2</v>
          </cell>
          <cell r="DZ20">
            <v>3.0160420275546995E-2</v>
          </cell>
          <cell r="EA20">
            <v>3.2522700122842974E-2</v>
          </cell>
          <cell r="EB20">
            <v>6.6243145966197181E-2</v>
          </cell>
          <cell r="EC20">
            <v>6.346803735017259E-2</v>
          </cell>
          <cell r="ED20">
            <v>2.3411959565045937E-2</v>
          </cell>
          <cell r="EE20">
            <v>4.7678729436320788E-2</v>
          </cell>
          <cell r="EH20">
            <v>3.7761526801192824E-2</v>
          </cell>
          <cell r="EK20">
            <v>2.7114887743221785</v>
          </cell>
          <cell r="EQ20">
            <v>1.4375000000000002</v>
          </cell>
          <cell r="ES20">
            <v>2.5000000000000001E-2</v>
          </cell>
          <cell r="FP20">
            <v>1600000</v>
          </cell>
        </row>
        <row r="21">
          <cell r="A21" t="str">
            <v>Cost of Sales</v>
          </cell>
          <cell r="B21">
            <v>1872</v>
          </cell>
          <cell r="C21">
            <v>1953</v>
          </cell>
          <cell r="D21">
            <v>2303</v>
          </cell>
          <cell r="E21">
            <v>2350</v>
          </cell>
          <cell r="F21">
            <v>2400</v>
          </cell>
          <cell r="G21">
            <v>2420.1999999999998</v>
          </cell>
          <cell r="H21">
            <v>3170.3</v>
          </cell>
          <cell r="I21">
            <v>3219</v>
          </cell>
          <cell r="J21">
            <v>3372</v>
          </cell>
          <cell r="K21">
            <v>3703</v>
          </cell>
          <cell r="L21">
            <v>4267</v>
          </cell>
          <cell r="M21">
            <v>6245</v>
          </cell>
          <cell r="N21">
            <v>4896</v>
          </cell>
          <cell r="O21">
            <v>7487</v>
          </cell>
          <cell r="P21">
            <v>7810</v>
          </cell>
          <cell r="Q21">
            <v>8892</v>
          </cell>
          <cell r="R21">
            <v>8932.8978246702245</v>
          </cell>
          <cell r="S21">
            <v>9633.6179527012846</v>
          </cell>
          <cell r="T21">
            <v>10021.244148407768</v>
          </cell>
          <cell r="U21">
            <v>9457.1334846449517</v>
          </cell>
          <cell r="V21">
            <v>10164.19576605831</v>
          </cell>
          <cell r="W21">
            <v>10730.679727075858</v>
          </cell>
          <cell r="X21">
            <v>11237.066830803053</v>
          </cell>
          <cell r="Y21">
            <v>11822.332230633121</v>
          </cell>
          <cell r="Z21">
            <v>12466.881426389376</v>
          </cell>
          <cell r="AA21">
            <v>12838.592665947363</v>
          </cell>
          <cell r="AB21">
            <v>13217.781695373738</v>
          </cell>
          <cell r="AC21">
            <v>13604.426172704119</v>
          </cell>
          <cell r="AD21">
            <v>13998.50218107567</v>
          </cell>
          <cell r="AE21">
            <v>14399.985119517163</v>
          </cell>
          <cell r="AF21">
            <v>14808.850657236962</v>
          </cell>
          <cell r="AG21">
            <v>15225.075748727058</v>
          </cell>
          <cell r="AH21">
            <v>15648.639706512899</v>
          </cell>
          <cell r="AJ21">
            <v>520.79999999999995</v>
          </cell>
          <cell r="AK21">
            <v>660.3</v>
          </cell>
          <cell r="AL21">
            <v>652.4</v>
          </cell>
          <cell r="AM21">
            <v>586.70000000000005</v>
          </cell>
          <cell r="AN21">
            <v>2420.1999999999998</v>
          </cell>
          <cell r="AO21">
            <v>689.4</v>
          </cell>
          <cell r="AP21">
            <v>867.6</v>
          </cell>
          <cell r="AQ21">
            <v>849.8</v>
          </cell>
          <cell r="AR21">
            <v>763.5</v>
          </cell>
          <cell r="AS21">
            <v>3170.3</v>
          </cell>
          <cell r="AT21">
            <v>688</v>
          </cell>
          <cell r="AU21">
            <v>865.6</v>
          </cell>
          <cell r="AV21">
            <v>860</v>
          </cell>
          <cell r="AW21">
            <v>825</v>
          </cell>
          <cell r="AX21">
            <v>3219</v>
          </cell>
          <cell r="AY21">
            <v>731</v>
          </cell>
          <cell r="AZ21">
            <v>892</v>
          </cell>
          <cell r="BA21">
            <v>946</v>
          </cell>
          <cell r="BB21">
            <v>803</v>
          </cell>
          <cell r="BC21">
            <v>3372</v>
          </cell>
          <cell r="BD21">
            <v>799</v>
          </cell>
          <cell r="BE21">
            <v>987</v>
          </cell>
          <cell r="BF21">
            <v>994</v>
          </cell>
          <cell r="BG21">
            <v>923</v>
          </cell>
          <cell r="BH21">
            <v>3703</v>
          </cell>
          <cell r="BI21">
            <v>901</v>
          </cell>
          <cell r="BJ21">
            <v>1153</v>
          </cell>
          <cell r="BK21">
            <v>1183</v>
          </cell>
          <cell r="BL21">
            <v>1030</v>
          </cell>
          <cell r="BM21">
            <v>4267</v>
          </cell>
          <cell r="BN21">
            <v>1277</v>
          </cell>
          <cell r="BO21">
            <v>1702</v>
          </cell>
          <cell r="BP21">
            <v>1778</v>
          </cell>
          <cell r="BQ21">
            <v>1488</v>
          </cell>
          <cell r="BR21">
            <v>6245</v>
          </cell>
          <cell r="BS21">
            <v>970</v>
          </cell>
          <cell r="BT21">
            <v>1253</v>
          </cell>
          <cell r="BU21">
            <v>1363</v>
          </cell>
          <cell r="BV21">
            <v>1310</v>
          </cell>
          <cell r="BW21">
            <v>4896</v>
          </cell>
          <cell r="BX21">
            <v>1595</v>
          </cell>
          <cell r="BY21">
            <v>2099</v>
          </cell>
          <cell r="BZ21">
            <v>1978</v>
          </cell>
          <cell r="CA21">
            <v>1815</v>
          </cell>
          <cell r="CB21">
            <v>7487</v>
          </cell>
          <cell r="CC21">
            <v>1341</v>
          </cell>
          <cell r="CD21">
            <v>1821</v>
          </cell>
          <cell r="CE21">
            <v>2017</v>
          </cell>
          <cell r="CH21">
            <v>1667</v>
          </cell>
          <cell r="CI21">
            <v>2114</v>
          </cell>
          <cell r="CJ21">
            <v>2112</v>
          </cell>
          <cell r="CK21">
            <v>1917</v>
          </cell>
          <cell r="CL21">
            <v>7810</v>
          </cell>
          <cell r="CM21">
            <v>2005</v>
          </cell>
          <cell r="CN21">
            <v>2408</v>
          </cell>
          <cell r="CO21">
            <v>2264</v>
          </cell>
          <cell r="CP21">
            <v>2215</v>
          </cell>
          <cell r="CQ21">
            <v>8892</v>
          </cell>
          <cell r="CR21">
            <v>2045.5824506350791</v>
          </cell>
          <cell r="CS21">
            <v>2345.4072513451197</v>
          </cell>
          <cell r="CT21">
            <v>2362.9743459868323</v>
          </cell>
          <cell r="CU21">
            <v>2178.933776703193</v>
          </cell>
          <cell r="CV21">
            <v>8932.8978246702245</v>
          </cell>
          <cell r="CW21">
            <v>2136.5455934545253</v>
          </cell>
          <cell r="CX21">
            <v>2638</v>
          </cell>
          <cell r="CY21">
            <v>2508.1080339747205</v>
          </cell>
          <cell r="CZ21">
            <v>2350.9643252720384</v>
          </cell>
          <cell r="DA21">
            <v>9633.6179527012846</v>
          </cell>
          <cell r="DB21">
            <v>2195</v>
          </cell>
          <cell r="DC21">
            <v>2699</v>
          </cell>
          <cell r="DD21">
            <v>2660.2441484077685</v>
          </cell>
          <cell r="DE21">
            <v>2467</v>
          </cell>
          <cell r="DF21">
            <v>10021.244148407768</v>
          </cell>
          <cell r="DG21">
            <v>2062.4575390891673</v>
          </cell>
          <cell r="DH21">
            <v>2470.7596465582137</v>
          </cell>
          <cell r="DI21">
            <v>2548.1445602689701</v>
          </cell>
          <cell r="DJ21">
            <v>2375.7717387286002</v>
          </cell>
          <cell r="DK21">
            <v>9457.1334846449517</v>
          </cell>
          <cell r="DL21">
            <v>2147.1731148464196</v>
          </cell>
          <cell r="DM21">
            <v>2689.9382502837107</v>
          </cell>
          <cell r="DN21">
            <v>2778.0235243118095</v>
          </cell>
          <cell r="DO21">
            <v>2549.0608766163714</v>
          </cell>
          <cell r="DP21">
            <v>10164.19576605831</v>
          </cell>
          <cell r="DQ21">
            <v>2460.0951053480685</v>
          </cell>
          <cell r="DR21">
            <v>2843.3948063254493</v>
          </cell>
          <cell r="DS21">
            <v>2761.0386913358352</v>
          </cell>
          <cell r="DT21">
            <v>2666.151124066505</v>
          </cell>
          <cell r="DU21">
            <v>10730.679727075858</v>
          </cell>
          <cell r="DV21">
            <v>2518.2154260121006</v>
          </cell>
          <cell r="DW21">
            <v>3066.4092524772909</v>
          </cell>
          <cell r="DX21">
            <v>2922.1941922286587</v>
          </cell>
          <cell r="DY21">
            <v>2730.247960085002</v>
          </cell>
          <cell r="DZ21">
            <v>11237.066830803053</v>
          </cell>
          <cell r="EA21">
            <v>2595.5052122112202</v>
          </cell>
          <cell r="EB21">
            <v>3290.8408948019051</v>
          </cell>
          <cell r="EC21">
            <v>3171.0609957006518</v>
          </cell>
          <cell r="ED21">
            <v>2764.925127919345</v>
          </cell>
          <cell r="EE21">
            <v>11822.332230633121</v>
          </cell>
          <cell r="EG21">
            <v>851.2079206055846</v>
          </cell>
          <cell r="EI21">
            <v>0.52941176470588247</v>
          </cell>
          <cell r="EJ21">
            <v>450.63948737942724</v>
          </cell>
          <cell r="EK21">
            <v>0.10335557210357481</v>
          </cell>
          <cell r="EL21">
            <v>3.8117647058823534E-2</v>
          </cell>
          <cell r="FP21">
            <v>1066.6666666666667</v>
          </cell>
          <cell r="HN21" t="str">
            <v>mstag:costOfSalesWithDepreciation</v>
          </cell>
          <cell r="HO21">
            <v>6</v>
          </cell>
          <cell r="HP21" t="str">
            <v>ISO4217:USD</v>
          </cell>
          <cell r="HQ21" t="b">
            <v>0</v>
          </cell>
          <cell r="HR21" t="b">
            <v>0</v>
          </cell>
        </row>
        <row r="22">
          <cell r="A22" t="str">
            <v>Gross Profit</v>
          </cell>
          <cell r="B22">
            <v>1319</v>
          </cell>
          <cell r="C22">
            <v>1374</v>
          </cell>
          <cell r="D22">
            <v>1518</v>
          </cell>
          <cell r="E22">
            <v>1472</v>
          </cell>
          <cell r="F22">
            <v>1533</v>
          </cell>
          <cell r="G22">
            <v>1494.7000000000003</v>
          </cell>
          <cell r="H22">
            <v>1857.3000000000002</v>
          </cell>
          <cell r="I22">
            <v>1908.3999999999996</v>
          </cell>
          <cell r="J22">
            <v>2093</v>
          </cell>
          <cell r="K22">
            <v>2308</v>
          </cell>
          <cell r="L22">
            <v>2506</v>
          </cell>
          <cell r="M22">
            <v>3550</v>
          </cell>
          <cell r="N22">
            <v>3025</v>
          </cell>
          <cell r="O22">
            <v>4391</v>
          </cell>
          <cell r="P22">
            <v>4567.3453258763748</v>
          </cell>
          <cell r="Q22">
            <v>5059</v>
          </cell>
          <cell r="R22">
            <v>5473.719966429775</v>
          </cell>
          <cell r="S22">
            <v>6032.9044212741755</v>
          </cell>
          <cell r="T22">
            <v>5993.7558515922319</v>
          </cell>
          <cell r="U22">
            <v>6599.735249942084</v>
          </cell>
          <cell r="V22">
            <v>7165.1983229298967</v>
          </cell>
          <cell r="W22">
            <v>7428.018795425869</v>
          </cell>
          <cell r="X22">
            <v>7469.3056707942815</v>
          </cell>
          <cell r="Y22">
            <v>7775.9363442029016</v>
          </cell>
          <cell r="Z22">
            <v>7953.5335208855431</v>
          </cell>
          <cell r="AA22">
            <v>8188.9749903995871</v>
          </cell>
          <cell r="AB22">
            <v>8429.1500091787202</v>
          </cell>
          <cell r="AC22">
            <v>8674.0453683231826</v>
          </cell>
          <cell r="AD22">
            <v>8923.6469665990735</v>
          </cell>
          <cell r="AE22">
            <v>9177.9403827726219</v>
          </cell>
          <cell r="AF22">
            <v>9436.9114885922208</v>
          </cell>
          <cell r="AG22">
            <v>9700.547100727601</v>
          </cell>
          <cell r="AH22">
            <v>9968.8356696658993</v>
          </cell>
          <cell r="AJ22">
            <v>369.6</v>
          </cell>
          <cell r="AK22">
            <v>417.40000000000009</v>
          </cell>
          <cell r="AL22">
            <v>365.20000000000005</v>
          </cell>
          <cell r="AM22">
            <v>342.5</v>
          </cell>
          <cell r="AN22">
            <v>1494.7000000000003</v>
          </cell>
          <cell r="AO22">
            <v>454.50000000000011</v>
          </cell>
          <cell r="AP22">
            <v>518.1</v>
          </cell>
          <cell r="AQ22">
            <v>460.79999999999995</v>
          </cell>
          <cell r="AR22">
            <v>423.90000000000009</v>
          </cell>
          <cell r="AS22">
            <v>1857.3000000000002</v>
          </cell>
          <cell r="AT22">
            <v>423.59999999999991</v>
          </cell>
          <cell r="AU22">
            <v>520.19999999999993</v>
          </cell>
          <cell r="AV22">
            <v>491</v>
          </cell>
          <cell r="AW22">
            <v>454</v>
          </cell>
          <cell r="AX22">
            <v>1908.3999999999996</v>
          </cell>
          <cell r="AY22">
            <v>477</v>
          </cell>
          <cell r="AZ22">
            <v>556</v>
          </cell>
          <cell r="BA22">
            <v>541</v>
          </cell>
          <cell r="BB22">
            <v>519</v>
          </cell>
          <cell r="BC22">
            <v>2093</v>
          </cell>
          <cell r="BD22">
            <v>521</v>
          </cell>
          <cell r="BE22">
            <v>623</v>
          </cell>
          <cell r="BF22">
            <v>601</v>
          </cell>
          <cell r="BG22">
            <v>563</v>
          </cell>
          <cell r="BH22">
            <v>2308</v>
          </cell>
          <cell r="BI22">
            <v>561</v>
          </cell>
          <cell r="BJ22">
            <v>674</v>
          </cell>
          <cell r="BK22">
            <v>658</v>
          </cell>
          <cell r="BL22">
            <v>613</v>
          </cell>
          <cell r="BM22">
            <v>2506</v>
          </cell>
          <cell r="BN22">
            <v>763</v>
          </cell>
          <cell r="BO22">
            <v>969</v>
          </cell>
          <cell r="BP22">
            <v>970</v>
          </cell>
          <cell r="BQ22">
            <v>848</v>
          </cell>
          <cell r="BR22">
            <v>3550</v>
          </cell>
          <cell r="BS22">
            <v>630</v>
          </cell>
          <cell r="BT22">
            <v>763</v>
          </cell>
          <cell r="BU22">
            <v>824</v>
          </cell>
          <cell r="BV22">
            <v>808</v>
          </cell>
          <cell r="BW22">
            <v>3025</v>
          </cell>
          <cell r="BX22">
            <v>938</v>
          </cell>
          <cell r="BY22">
            <v>1207</v>
          </cell>
          <cell r="BZ22">
            <v>1156</v>
          </cell>
          <cell r="CA22">
            <v>1090</v>
          </cell>
          <cell r="CB22">
            <v>4391</v>
          </cell>
          <cell r="CC22">
            <v>800</v>
          </cell>
          <cell r="CD22">
            <v>1084</v>
          </cell>
          <cell r="CE22">
            <v>1166</v>
          </cell>
          <cell r="CH22">
            <v>973</v>
          </cell>
          <cell r="CI22">
            <v>1247</v>
          </cell>
          <cell r="CJ22">
            <v>1215</v>
          </cell>
          <cell r="CK22">
            <v>1132.3453258763748</v>
          </cell>
          <cell r="CL22">
            <v>4567.3453258763748</v>
          </cell>
          <cell r="CM22">
            <v>1145</v>
          </cell>
          <cell r="CN22">
            <v>1417</v>
          </cell>
          <cell r="CO22">
            <v>1345</v>
          </cell>
          <cell r="CP22">
            <v>1152</v>
          </cell>
          <cell r="CQ22">
            <v>5059</v>
          </cell>
          <cell r="CR22">
            <v>1223.2985181649206</v>
          </cell>
          <cell r="CS22">
            <v>1452.0019406548799</v>
          </cell>
          <cell r="CT22">
            <v>1467.854282013167</v>
          </cell>
          <cell r="CU22">
            <v>1330.5652255968071</v>
          </cell>
          <cell r="CV22">
            <v>5473.719966429775</v>
          </cell>
          <cell r="CW22">
            <v>1366.3536566231342</v>
          </cell>
          <cell r="CX22">
            <v>1639.8381636638806</v>
          </cell>
          <cell r="CY22">
            <v>1588.3803298544899</v>
          </cell>
          <cell r="CZ22">
            <v>1438.33227113267</v>
          </cell>
          <cell r="DA22">
            <v>6032.9044212741755</v>
          </cell>
          <cell r="DB22">
            <v>1328</v>
          </cell>
          <cell r="DC22">
            <v>1620</v>
          </cell>
          <cell r="DD22">
            <v>1577.7558515922315</v>
          </cell>
          <cell r="DE22">
            <v>1468</v>
          </cell>
          <cell r="DF22">
            <v>5993.7558515922319</v>
          </cell>
          <cell r="DG22">
            <v>1403.369020502656</v>
          </cell>
          <cell r="DH22">
            <v>1763.0122136652244</v>
          </cell>
          <cell r="DI22">
            <v>1780.1348531858148</v>
          </cell>
          <cell r="DJ22">
            <v>1653.2191625883888</v>
          </cell>
          <cell r="DK22">
            <v>6599.735249942084</v>
          </cell>
          <cell r="DL22">
            <v>1519.5662380419499</v>
          </cell>
          <cell r="DM22">
            <v>1926.8038982186836</v>
          </cell>
          <cell r="DN22">
            <v>1956.2171921063873</v>
          </cell>
          <cell r="DO22">
            <v>1762.6109945628759</v>
          </cell>
          <cell r="DP22">
            <v>7165.1983229298967</v>
          </cell>
          <cell r="DQ22">
            <v>1780.1369300548695</v>
          </cell>
          <cell r="DR22">
            <v>2000.8663117575852</v>
          </cell>
          <cell r="DS22">
            <v>1909.2760204459428</v>
          </cell>
          <cell r="DT22">
            <v>1737.7395331674697</v>
          </cell>
          <cell r="DU22">
            <v>7428.018795425869</v>
          </cell>
          <cell r="DV22">
            <v>1677.987199407884</v>
          </cell>
          <cell r="DW22">
            <v>2061.1843307551112</v>
          </cell>
          <cell r="DX22">
            <v>1973.2378486611688</v>
          </cell>
          <cell r="DY22">
            <v>1756.8962919701171</v>
          </cell>
          <cell r="DZ22">
            <v>7469.3056707942815</v>
          </cell>
          <cell r="EA22">
            <v>1737.1692528499852</v>
          </cell>
          <cell r="EB22">
            <v>2176.4206186198971</v>
          </cell>
          <cell r="EC22">
            <v>2035.0745088056028</v>
          </cell>
          <cell r="ED22">
            <v>1827.2719639274164</v>
          </cell>
          <cell r="EE22">
            <v>7775.9363442029016</v>
          </cell>
        </row>
        <row r="23">
          <cell r="A23" t="str">
            <v>Selling, General &amp; Admin.</v>
          </cell>
          <cell r="B23">
            <v>1024</v>
          </cell>
          <cell r="C23">
            <v>1037</v>
          </cell>
          <cell r="D23">
            <v>1164</v>
          </cell>
          <cell r="E23">
            <v>1162</v>
          </cell>
          <cell r="F23">
            <v>1208</v>
          </cell>
          <cell r="G23">
            <v>1374.5</v>
          </cell>
          <cell r="H23">
            <v>1686.9</v>
          </cell>
          <cell r="I23">
            <v>1601.6</v>
          </cell>
          <cell r="J23">
            <v>1708</v>
          </cell>
          <cell r="K23">
            <v>1868</v>
          </cell>
          <cell r="L23">
            <v>2038</v>
          </cell>
          <cell r="M23">
            <v>2888</v>
          </cell>
          <cell r="N23">
            <v>2480</v>
          </cell>
          <cell r="O23">
            <v>3708</v>
          </cell>
          <cell r="P23">
            <v>3854</v>
          </cell>
          <cell r="Q23">
            <v>4187.6000000000004</v>
          </cell>
          <cell r="R23">
            <v>4523.1856521727877</v>
          </cell>
          <cell r="S23">
            <v>4816.5572276211933</v>
          </cell>
          <cell r="T23">
            <v>4885</v>
          </cell>
          <cell r="U23">
            <v>5235.572535727686</v>
          </cell>
          <cell r="V23">
            <v>5677.8454108445858</v>
          </cell>
          <cell r="W23">
            <v>5950.8229871158019</v>
          </cell>
          <cell r="X23">
            <v>5991.7857088513165</v>
          </cell>
          <cell r="Y23">
            <v>6297.0033880669253</v>
          </cell>
          <cell r="Z23">
            <v>6454.1880492315049</v>
          </cell>
          <cell r="AA23">
            <v>6613.134611484471</v>
          </cell>
          <cell r="AB23">
            <v>6774.1872696175169</v>
          </cell>
          <cell r="AC23">
            <v>6937.2923680452041</v>
          </cell>
          <cell r="AD23">
            <v>7102.3962257284011</v>
          </cell>
          <cell r="AE23">
            <v>7269.4456039810912</v>
          </cell>
          <cell r="AF23">
            <v>7438.3881929208328</v>
          </cell>
          <cell r="AG23">
            <v>7609.1731143558964</v>
          </cell>
          <cell r="AH23">
            <v>7781.7514387298252</v>
          </cell>
          <cell r="AJ23">
            <v>295.10000000000002</v>
          </cell>
          <cell r="AK23">
            <v>302.2</v>
          </cell>
          <cell r="AL23">
            <v>299.60000000000002</v>
          </cell>
          <cell r="AM23">
            <v>477.6</v>
          </cell>
          <cell r="AN23">
            <v>1374.5</v>
          </cell>
          <cell r="AO23">
            <v>371.5</v>
          </cell>
          <cell r="AP23">
            <v>380.6</v>
          </cell>
          <cell r="AQ23">
            <v>378.6</v>
          </cell>
          <cell r="AR23">
            <v>556.20000000000005</v>
          </cell>
          <cell r="AS23">
            <v>1686.9</v>
          </cell>
          <cell r="AT23">
            <v>383</v>
          </cell>
          <cell r="AU23">
            <v>390.6</v>
          </cell>
          <cell r="AV23">
            <v>409</v>
          </cell>
          <cell r="AW23">
            <v>419</v>
          </cell>
          <cell r="AX23">
            <v>1601.6</v>
          </cell>
          <cell r="AY23">
            <v>408</v>
          </cell>
          <cell r="AZ23">
            <v>423</v>
          </cell>
          <cell r="BA23">
            <v>440</v>
          </cell>
          <cell r="BB23">
            <v>437</v>
          </cell>
          <cell r="BC23">
            <v>1708</v>
          </cell>
          <cell r="BD23">
            <v>452</v>
          </cell>
          <cell r="BE23">
            <v>473</v>
          </cell>
          <cell r="BF23">
            <v>475</v>
          </cell>
          <cell r="BG23">
            <v>468</v>
          </cell>
          <cell r="BH23">
            <v>1868</v>
          </cell>
          <cell r="BI23">
            <v>485</v>
          </cell>
          <cell r="BJ23">
            <v>507</v>
          </cell>
          <cell r="BK23">
            <v>513</v>
          </cell>
          <cell r="BL23">
            <v>533</v>
          </cell>
          <cell r="BM23">
            <v>2038</v>
          </cell>
          <cell r="BN23">
            <v>668</v>
          </cell>
          <cell r="BO23">
            <v>714</v>
          </cell>
          <cell r="BP23">
            <v>751</v>
          </cell>
          <cell r="BQ23">
            <v>755</v>
          </cell>
          <cell r="BR23">
            <v>2888</v>
          </cell>
          <cell r="BS23">
            <v>539</v>
          </cell>
          <cell r="BT23">
            <v>578</v>
          </cell>
          <cell r="BU23">
            <v>667</v>
          </cell>
          <cell r="BV23">
            <v>696</v>
          </cell>
          <cell r="BW23">
            <v>2480</v>
          </cell>
          <cell r="BX23">
            <v>872</v>
          </cell>
          <cell r="BY23">
            <v>925</v>
          </cell>
          <cell r="BZ23">
            <v>958</v>
          </cell>
          <cell r="CA23">
            <v>953</v>
          </cell>
          <cell r="CB23">
            <v>3708</v>
          </cell>
          <cell r="CC23">
            <v>742</v>
          </cell>
          <cell r="CD23">
            <v>774</v>
          </cell>
          <cell r="CE23">
            <v>939</v>
          </cell>
          <cell r="CH23">
            <v>937</v>
          </cell>
          <cell r="CI23">
            <v>921</v>
          </cell>
          <cell r="CJ23">
            <v>989</v>
          </cell>
          <cell r="CK23">
            <v>1007</v>
          </cell>
          <cell r="CL23">
            <v>3854</v>
          </cell>
          <cell r="CM23">
            <v>1055</v>
          </cell>
          <cell r="CN23">
            <v>1075</v>
          </cell>
          <cell r="CO23">
            <v>1035</v>
          </cell>
          <cell r="CP23">
            <v>1022.6</v>
          </cell>
          <cell r="CQ23">
            <v>4187.6000000000004</v>
          </cell>
          <cell r="CR23">
            <v>1130.3851671155683</v>
          </cell>
          <cell r="CS23">
            <v>1109.1542174126282</v>
          </cell>
          <cell r="CT23">
            <v>1119.646267644591</v>
          </cell>
          <cell r="CU23">
            <v>1164</v>
          </cell>
          <cell r="CV23">
            <v>4523.1856521727877</v>
          </cell>
          <cell r="CW23">
            <v>1202.9524538237645</v>
          </cell>
          <cell r="CX23">
            <v>1212.6047529413645</v>
          </cell>
          <cell r="CY23">
            <v>1192.8732698797548</v>
          </cell>
          <cell r="CZ23">
            <v>1208.1267509763097</v>
          </cell>
          <cell r="DA23">
            <v>4816.5572276211933</v>
          </cell>
          <cell r="DB23">
            <v>1183</v>
          </cell>
          <cell r="DC23">
            <v>1237</v>
          </cell>
          <cell r="DD23">
            <v>1224</v>
          </cell>
          <cell r="DE23">
            <v>1241</v>
          </cell>
          <cell r="DF23">
            <v>4885</v>
          </cell>
          <cell r="DG23">
            <v>1222.9102458463301</v>
          </cell>
          <cell r="DH23">
            <v>1271.3559309263776</v>
          </cell>
          <cell r="DI23">
            <v>1339.1444392755327</v>
          </cell>
          <cell r="DJ23">
            <v>1402.1619196794452</v>
          </cell>
          <cell r="DK23">
            <v>5235.572535727686</v>
          </cell>
          <cell r="DL23">
            <v>1348.7900222422256</v>
          </cell>
          <cell r="DM23">
            <v>1398.563138513352</v>
          </cell>
          <cell r="DN23">
            <v>1431.7547651116879</v>
          </cell>
          <cell r="DO23">
            <v>1498.7374849773209</v>
          </cell>
          <cell r="DP23">
            <v>5677.8454108445858</v>
          </cell>
          <cell r="DQ23">
            <v>1475.8177798716888</v>
          </cell>
          <cell r="DR23">
            <v>1509.2419308668691</v>
          </cell>
          <cell r="DS23">
            <v>1459.9314694493537</v>
          </cell>
          <cell r="DT23">
            <v>1505.8318069278898</v>
          </cell>
          <cell r="DU23">
            <v>5950.8229871158019</v>
          </cell>
          <cell r="DV23">
            <v>1457.7277920849619</v>
          </cell>
          <cell r="DW23">
            <v>1526.5738743822567</v>
          </cell>
          <cell r="DX23">
            <v>1502.2095825366982</v>
          </cell>
          <cell r="DY23">
            <v>1505.2744598473992</v>
          </cell>
          <cell r="DZ23">
            <v>5991.7857088513165</v>
          </cell>
          <cell r="EA23">
            <v>1522.1500906580018</v>
          </cell>
          <cell r="EB23">
            <v>1629.1034238135794</v>
          </cell>
          <cell r="EC23">
            <v>1581.1524581484298</v>
          </cell>
          <cell r="ED23">
            <v>1564.5974154469141</v>
          </cell>
          <cell r="EE23">
            <v>6297.0033880669253</v>
          </cell>
          <cell r="EH23">
            <v>5.0939351646826836E-2</v>
          </cell>
          <cell r="EI23">
            <v>0.2432877046873598</v>
          </cell>
          <cell r="EJ23">
            <v>0.25477778221059172</v>
          </cell>
          <cell r="EK23">
            <v>0.25071149996528935</v>
          </cell>
          <cell r="EL23">
            <v>0.25122301313675899</v>
          </cell>
          <cell r="HN23" t="str">
            <v>mstag:sellingGeneralAndAdministrativeExpenses</v>
          </cell>
          <cell r="HO23">
            <v>6</v>
          </cell>
          <cell r="HP23" t="str">
            <v>ISO4217:USD</v>
          </cell>
          <cell r="HQ23" t="b">
            <v>0</v>
          </cell>
          <cell r="HR23" t="b">
            <v>0</v>
          </cell>
        </row>
        <row r="24">
          <cell r="A24" t="str">
            <v>Operating Income</v>
          </cell>
          <cell r="B24">
            <v>295</v>
          </cell>
          <cell r="C24">
            <v>337</v>
          </cell>
          <cell r="D24">
            <v>354</v>
          </cell>
          <cell r="E24">
            <v>310</v>
          </cell>
          <cell r="F24">
            <v>325</v>
          </cell>
          <cell r="G24">
            <v>120.2000000000001</v>
          </cell>
          <cell r="H24">
            <v>170.40000000000009</v>
          </cell>
          <cell r="I24">
            <v>306.79999999999973</v>
          </cell>
          <cell r="J24">
            <v>385</v>
          </cell>
          <cell r="K24">
            <v>440</v>
          </cell>
          <cell r="L24">
            <v>468</v>
          </cell>
          <cell r="M24">
            <v>662</v>
          </cell>
          <cell r="N24">
            <v>545</v>
          </cell>
          <cell r="O24">
            <v>683</v>
          </cell>
          <cell r="P24">
            <v>713.34532587637477</v>
          </cell>
          <cell r="Q24">
            <v>871.4</v>
          </cell>
          <cell r="R24">
            <v>950.53431425698727</v>
          </cell>
          <cell r="S24">
            <v>1216.3471936529822</v>
          </cell>
          <cell r="T24">
            <v>1108.7558515922319</v>
          </cell>
          <cell r="U24">
            <v>1364.1627142143984</v>
          </cell>
          <cell r="V24">
            <v>1487.3529120853109</v>
          </cell>
          <cell r="W24">
            <v>1477.1958083100672</v>
          </cell>
          <cell r="X24">
            <v>1477.519961942965</v>
          </cell>
          <cell r="Y24">
            <v>1478.9329561359766</v>
          </cell>
          <cell r="Z24">
            <v>1499.3454716540382</v>
          </cell>
          <cell r="AA24">
            <v>1575.8403789151162</v>
          </cell>
          <cell r="AB24">
            <v>1654.9627395612033</v>
          </cell>
          <cell r="AC24">
            <v>1736.7530002779786</v>
          </cell>
          <cell r="AD24">
            <v>1821.2507408706724</v>
          </cell>
          <cell r="AE24">
            <v>1908.4947787915307</v>
          </cell>
          <cell r="AF24">
            <v>1998.523295671388</v>
          </cell>
          <cell r="AG24">
            <v>2091.3739863717046</v>
          </cell>
          <cell r="AH24">
            <v>2187.0842309360742</v>
          </cell>
          <cell r="AJ24">
            <v>74.5</v>
          </cell>
          <cell r="AK24">
            <v>115.2000000000001</v>
          </cell>
          <cell r="AL24">
            <v>65.600000000000023</v>
          </cell>
          <cell r="AM24">
            <v>-135.10000000000002</v>
          </cell>
          <cell r="AN24">
            <v>120.2000000000001</v>
          </cell>
          <cell r="AO24">
            <v>83.000000000000114</v>
          </cell>
          <cell r="AP24">
            <v>137.5</v>
          </cell>
          <cell r="AQ24">
            <v>82.199999999999932</v>
          </cell>
          <cell r="AR24">
            <v>-132.29999999999995</v>
          </cell>
          <cell r="AS24">
            <v>170.40000000000009</v>
          </cell>
          <cell r="AT24">
            <v>40.599999999999909</v>
          </cell>
          <cell r="AU24">
            <v>129.59999999999991</v>
          </cell>
          <cell r="AV24">
            <v>82</v>
          </cell>
          <cell r="AW24">
            <v>35</v>
          </cell>
          <cell r="AX24">
            <v>306.79999999999973</v>
          </cell>
          <cell r="AY24">
            <v>69</v>
          </cell>
          <cell r="AZ24">
            <v>133</v>
          </cell>
          <cell r="BA24">
            <v>101</v>
          </cell>
          <cell r="BB24">
            <v>82</v>
          </cell>
          <cell r="BC24">
            <v>385</v>
          </cell>
          <cell r="BD24">
            <v>69</v>
          </cell>
          <cell r="BE24">
            <v>150</v>
          </cell>
          <cell r="BF24">
            <v>126</v>
          </cell>
          <cell r="BG24">
            <v>95</v>
          </cell>
          <cell r="BH24">
            <v>440</v>
          </cell>
          <cell r="BI24">
            <v>76</v>
          </cell>
          <cell r="BJ24">
            <v>167</v>
          </cell>
          <cell r="BK24">
            <v>145</v>
          </cell>
          <cell r="BL24">
            <v>80</v>
          </cell>
          <cell r="BM24">
            <v>468</v>
          </cell>
          <cell r="BN24">
            <v>95</v>
          </cell>
          <cell r="BO24">
            <v>255</v>
          </cell>
          <cell r="BP24">
            <v>219</v>
          </cell>
          <cell r="BQ24">
            <v>93</v>
          </cell>
          <cell r="BR24">
            <v>662</v>
          </cell>
          <cell r="BS24">
            <v>91</v>
          </cell>
          <cell r="BT24">
            <v>185</v>
          </cell>
          <cell r="BU24">
            <v>157</v>
          </cell>
          <cell r="BV24">
            <v>112</v>
          </cell>
          <cell r="BW24">
            <v>545</v>
          </cell>
          <cell r="BX24">
            <v>66</v>
          </cell>
          <cell r="BY24">
            <v>282</v>
          </cell>
          <cell r="BZ24">
            <v>198</v>
          </cell>
          <cell r="CA24">
            <v>137</v>
          </cell>
          <cell r="CB24">
            <v>683</v>
          </cell>
          <cell r="CC24">
            <v>58</v>
          </cell>
          <cell r="CD24">
            <v>310</v>
          </cell>
          <cell r="CE24">
            <v>227</v>
          </cell>
          <cell r="CH24">
            <v>36</v>
          </cell>
          <cell r="CI24">
            <v>326</v>
          </cell>
          <cell r="CJ24">
            <v>226</v>
          </cell>
          <cell r="CK24">
            <v>125.34532587637477</v>
          </cell>
          <cell r="CL24">
            <v>713.34532587637477</v>
          </cell>
          <cell r="CM24">
            <v>90</v>
          </cell>
          <cell r="CN24">
            <v>342</v>
          </cell>
          <cell r="CO24">
            <v>310</v>
          </cell>
          <cell r="CP24">
            <v>129.39999999999998</v>
          </cell>
          <cell r="CQ24">
            <v>871.4</v>
          </cell>
          <cell r="CR24">
            <v>92.913351049352286</v>
          </cell>
          <cell r="CS24">
            <v>342.84772324225173</v>
          </cell>
          <cell r="CT24">
            <v>348.20801436857596</v>
          </cell>
          <cell r="CU24">
            <v>166.56522559680707</v>
          </cell>
          <cell r="CV24">
            <v>950.53431425698727</v>
          </cell>
          <cell r="CW24">
            <v>163.40120279936968</v>
          </cell>
          <cell r="CX24">
            <v>427.23341072251606</v>
          </cell>
          <cell r="CY24">
            <v>395.50705997473506</v>
          </cell>
          <cell r="CZ24">
            <v>230.20552015636031</v>
          </cell>
          <cell r="DA24">
            <v>1216.3471936529822</v>
          </cell>
          <cell r="DB24">
            <v>145</v>
          </cell>
          <cell r="DC24">
            <v>383</v>
          </cell>
          <cell r="DD24">
            <v>353.75585159223147</v>
          </cell>
          <cell r="DE24">
            <v>227</v>
          </cell>
          <cell r="DF24">
            <v>1108.7558515922319</v>
          </cell>
          <cell r="DG24">
            <v>180.45877465632589</v>
          </cell>
          <cell r="DH24">
            <v>491.65628273884681</v>
          </cell>
          <cell r="DI24">
            <v>440.99041391028209</v>
          </cell>
          <cell r="DJ24">
            <v>251.05724290894364</v>
          </cell>
          <cell r="DK24">
            <v>1364.1627142143984</v>
          </cell>
          <cell r="DL24">
            <v>170.77621579972424</v>
          </cell>
          <cell r="DM24">
            <v>528.24075970533158</v>
          </cell>
          <cell r="DN24">
            <v>524.4624269946994</v>
          </cell>
          <cell r="DO24">
            <v>263.87350958555498</v>
          </cell>
          <cell r="DP24">
            <v>1487.3529120853109</v>
          </cell>
          <cell r="DQ24">
            <v>304.31915018318068</v>
          </cell>
          <cell r="DR24">
            <v>491.62438089071611</v>
          </cell>
          <cell r="DS24">
            <v>449.34455099658908</v>
          </cell>
          <cell r="DT24">
            <v>231.90772623957992</v>
          </cell>
          <cell r="DU24">
            <v>1477.1958083100672</v>
          </cell>
          <cell r="DV24">
            <v>220.25940732292202</v>
          </cell>
          <cell r="DW24">
            <v>534.61045637285451</v>
          </cell>
          <cell r="DX24">
            <v>471.02826612447052</v>
          </cell>
          <cell r="DY24">
            <v>251.62183212271793</v>
          </cell>
          <cell r="DZ24">
            <v>1477.519961942965</v>
          </cell>
          <cell r="EA24">
            <v>215.01916219198347</v>
          </cell>
          <cell r="EB24">
            <v>547.31719480631773</v>
          </cell>
          <cell r="EC24">
            <v>453.92205065717303</v>
          </cell>
          <cell r="ED24">
            <v>262.67454848050238</v>
          </cell>
          <cell r="EE24">
            <v>1478.9329561359766</v>
          </cell>
          <cell r="EH24">
            <v>9.5632832679526381E-4</v>
          </cell>
          <cell r="EI24">
            <v>3.8197338514717849E-2</v>
          </cell>
          <cell r="EJ24">
            <v>0</v>
          </cell>
          <cell r="EK24">
            <v>0.03</v>
          </cell>
          <cell r="EL24">
            <v>0.03</v>
          </cell>
          <cell r="EM24">
            <v>2.4350978205473241E-2</v>
          </cell>
        </row>
        <row r="25">
          <cell r="A25" t="str">
            <v>% Change vs. Year Ago</v>
          </cell>
          <cell r="C25">
            <v>0.14237288135593218</v>
          </cell>
          <cell r="D25">
            <v>5.0445103857566842E-2</v>
          </cell>
          <cell r="E25">
            <v>-0.12429378531073443</v>
          </cell>
          <cell r="F25">
            <v>4.8387096774193505E-2</v>
          </cell>
          <cell r="G25">
            <v>-0.63015384615384584</v>
          </cell>
          <cell r="I25">
            <v>1.5524126455906777</v>
          </cell>
          <cell r="J25">
            <v>0.25488917861799321</v>
          </cell>
          <cell r="K25">
            <v>0.14285714285714279</v>
          </cell>
          <cell r="L25">
            <v>6.3636363636363713E-2</v>
          </cell>
          <cell r="N25">
            <v>0.16452991452991461</v>
          </cell>
          <cell r="P25">
            <v>4.4429466876097834E-2</v>
          </cell>
          <cell r="Q25">
            <v>0.22156824807038356</v>
          </cell>
          <cell r="R25">
            <v>9.0812846289863858E-2</v>
          </cell>
          <cell r="S25">
            <v>0.27964574809040466</v>
          </cell>
          <cell r="T25">
            <v>-8.8454466473201432E-2</v>
          </cell>
          <cell r="U25">
            <v>0.23035446645480051</v>
          </cell>
          <cell r="V25">
            <v>9.0304621719452305E-2</v>
          </cell>
          <cell r="W25">
            <v>-6.8289803265341176E-3</v>
          </cell>
          <cell r="X25">
            <v>2.1943850034933376E-4</v>
          </cell>
          <cell r="Y25">
            <v>9.5632832679526381E-4</v>
          </cell>
          <cell r="Z25">
            <v>1.3802191257806351E-2</v>
          </cell>
          <cell r="AA25">
            <v>5.1018867037155191E-2</v>
          </cell>
          <cell r="AB25">
            <v>5.0209628909597237E-2</v>
          </cell>
          <cell r="AC25">
            <v>4.9421209772046559E-2</v>
          </cell>
          <cell r="AD25">
            <v>4.8652710304326163E-2</v>
          </cell>
          <cell r="AE25">
            <v>4.7903364409422444E-2</v>
          </cell>
          <cell r="AF25">
            <v>4.7172524588651843E-2</v>
          </cell>
          <cell r="AG25">
            <v>4.645964893250043E-2</v>
          </cell>
          <cell r="AH25">
            <v>4.5764289499658606E-2</v>
          </cell>
          <cell r="BS25">
            <v>1.1973684210526316</v>
          </cell>
          <cell r="BT25">
            <v>1.1077844311377245</v>
          </cell>
          <cell r="BU25">
            <v>1.0827586206896551</v>
          </cell>
          <cell r="BV25">
            <v>1.4</v>
          </cell>
          <cell r="BW25">
            <v>1.1645299145299146</v>
          </cell>
          <cell r="BX25">
            <v>-0.30526315789473679</v>
          </cell>
          <cell r="BY25">
            <v>0.10588235294117654</v>
          </cell>
          <cell r="BZ25">
            <v>-9.589041095890416E-2</v>
          </cell>
          <cell r="CA25">
            <v>0.4731182795698925</v>
          </cell>
          <cell r="CB25">
            <v>3.1722054380664666E-2</v>
          </cell>
          <cell r="CC25">
            <v>-0.36263736263736268</v>
          </cell>
          <cell r="CD25">
            <v>0.67567567567567566</v>
          </cell>
          <cell r="CH25">
            <v>-0.45454545454545459</v>
          </cell>
          <cell r="CI25">
            <v>0.15602836879432624</v>
          </cell>
          <cell r="CJ25">
            <v>0.14141414141414144</v>
          </cell>
          <cell r="CK25">
            <v>-8.5070614041060089E-2</v>
          </cell>
          <cell r="CM25">
            <v>1.5</v>
          </cell>
          <cell r="CN25">
            <v>4.9079754601226933E-2</v>
          </cell>
          <cell r="CO25">
            <v>0.37168141592920345</v>
          </cell>
          <cell r="CP25">
            <v>3.2348028099781212E-2</v>
          </cell>
          <cell r="CQ25">
            <v>0.22156824807038356</v>
          </cell>
          <cell r="CW25">
            <v>0.7586407222851832</v>
          </cell>
          <cell r="CX25">
            <v>0.24613168400899221</v>
          </cell>
          <cell r="CY25">
            <v>0.13583560301427577</v>
          </cell>
          <cell r="CZ25">
            <v>0.38207431552131355</v>
          </cell>
          <cell r="DA25">
            <v>0.27964574809040466</v>
          </cell>
          <cell r="DB25">
            <v>-0.11261363125927171</v>
          </cell>
          <cell r="DC25">
            <v>-0.10353453080298824</v>
          </cell>
          <cell r="DD25">
            <v>-0.10556374994967388</v>
          </cell>
          <cell r="DE25">
            <v>-1.3924601608958143E-2</v>
          </cell>
          <cell r="DF25">
            <v>-8.8454466473201432E-2</v>
          </cell>
          <cell r="DG25">
            <v>0.24454327349190264</v>
          </cell>
          <cell r="DH25">
            <v>0.28369786615886894</v>
          </cell>
          <cell r="DI25">
            <v>0.24659539036715206</v>
          </cell>
          <cell r="DJ25">
            <v>0.10597904365173405</v>
          </cell>
          <cell r="DK25">
            <v>0.23035446645480051</v>
          </cell>
          <cell r="DL25">
            <v>-5.3655239957389522E-2</v>
          </cell>
          <cell r="DM25">
            <v>7.4410677237124467E-2</v>
          </cell>
          <cell r="DN25">
            <v>0.18928305571149995</v>
          </cell>
          <cell r="DO25">
            <v>5.1049181167259539E-2</v>
          </cell>
          <cell r="DP25">
            <v>9.0304621719452305E-2</v>
          </cell>
          <cell r="DQ25">
            <v>0.78197618888608766</v>
          </cell>
          <cell r="DR25">
            <v>-6.9317594566237539E-2</v>
          </cell>
          <cell r="DS25">
            <v>-0.14322832701010535</v>
          </cell>
          <cell r="DT25">
            <v>-0.12114055479150287</v>
          </cell>
          <cell r="DU25">
            <v>-6.8289803265341176E-3</v>
          </cell>
          <cell r="DV25">
            <v>-0.27622232386512668</v>
          </cell>
          <cell r="DW25">
            <v>8.7436826066797257E-2</v>
          </cell>
          <cell r="DX25">
            <v>4.8256321523850065E-2</v>
          </cell>
          <cell r="DY25">
            <v>8.5008404863457177E-2</v>
          </cell>
          <cell r="DZ25">
            <v>2.1943850034933376E-4</v>
          </cell>
          <cell r="EA25">
            <v>-2.3791243219209335E-2</v>
          </cell>
          <cell r="EB25">
            <v>2.376821904994908E-2</v>
          </cell>
          <cell r="EC25">
            <v>-3.6316749328111686E-2</v>
          </cell>
          <cell r="ED25">
            <v>4.3925903664805865E-2</v>
          </cell>
          <cell r="EE25">
            <v>9.5632832679526381E-4</v>
          </cell>
        </row>
        <row r="26">
          <cell r="A26" t="str">
            <v>Interest Expense, net</v>
          </cell>
          <cell r="B26">
            <v>188</v>
          </cell>
          <cell r="C26">
            <v>160</v>
          </cell>
          <cell r="D26">
            <v>202</v>
          </cell>
          <cell r="E26">
            <v>193</v>
          </cell>
          <cell r="F26">
            <v>200</v>
          </cell>
          <cell r="G26">
            <v>209.5</v>
          </cell>
          <cell r="H26">
            <v>311.60000000000002</v>
          </cell>
          <cell r="I26">
            <v>311.60000000000002</v>
          </cell>
          <cell r="J26">
            <v>326</v>
          </cell>
          <cell r="K26">
            <v>310</v>
          </cell>
          <cell r="L26">
            <v>326</v>
          </cell>
          <cell r="M26">
            <v>570</v>
          </cell>
          <cell r="N26">
            <v>351</v>
          </cell>
          <cell r="O26">
            <v>670</v>
          </cell>
          <cell r="P26">
            <v>615</v>
          </cell>
          <cell r="Q26">
            <v>755</v>
          </cell>
          <cell r="R26">
            <v>750</v>
          </cell>
          <cell r="S26">
            <v>849</v>
          </cell>
          <cell r="T26">
            <v>782.5</v>
          </cell>
          <cell r="U26">
            <v>662</v>
          </cell>
          <cell r="V26">
            <v>614.5</v>
          </cell>
          <cell r="W26">
            <v>619</v>
          </cell>
          <cell r="X26">
            <v>626</v>
          </cell>
          <cell r="Y26">
            <v>628.5</v>
          </cell>
          <cell r="Z26">
            <v>591.57961897872133</v>
          </cell>
          <cell r="AA26">
            <v>544.87257515021759</v>
          </cell>
          <cell r="AB26">
            <v>491.02728495205616</v>
          </cell>
          <cell r="AC26">
            <v>434.97780331983461</v>
          </cell>
          <cell r="AD26">
            <v>377.00856707074234</v>
          </cell>
          <cell r="AE26">
            <v>314.25775808910748</v>
          </cell>
          <cell r="AF26">
            <v>249.85558508097654</v>
          </cell>
          <cell r="AG26">
            <v>184.51598536151505</v>
          </cell>
          <cell r="AH26">
            <v>117.67808702881648</v>
          </cell>
          <cell r="AJ26">
            <v>52.5</v>
          </cell>
          <cell r="AK26">
            <v>51.1</v>
          </cell>
          <cell r="AL26">
            <v>53</v>
          </cell>
          <cell r="AM26">
            <v>52.900000000000006</v>
          </cell>
          <cell r="AN26">
            <v>209.5</v>
          </cell>
          <cell r="AO26">
            <v>76.400000000000006</v>
          </cell>
          <cell r="AP26">
            <v>78.899999999999991</v>
          </cell>
          <cell r="AQ26">
            <v>79.5</v>
          </cell>
          <cell r="AR26">
            <v>76.800000000000011</v>
          </cell>
          <cell r="AS26">
            <v>311.60000000000002</v>
          </cell>
          <cell r="AT26">
            <v>70.2</v>
          </cell>
          <cell r="AU26">
            <v>79.399999999999991</v>
          </cell>
          <cell r="AV26">
            <v>77</v>
          </cell>
          <cell r="AW26">
            <v>85</v>
          </cell>
          <cell r="AX26">
            <v>311.60000000000002</v>
          </cell>
          <cell r="AY26">
            <v>83</v>
          </cell>
          <cell r="AZ26">
            <v>81</v>
          </cell>
          <cell r="BA26">
            <v>82</v>
          </cell>
          <cell r="BB26">
            <v>80</v>
          </cell>
          <cell r="BC26">
            <v>326</v>
          </cell>
          <cell r="BD26">
            <v>80</v>
          </cell>
          <cell r="BE26">
            <v>77</v>
          </cell>
          <cell r="BF26">
            <v>76</v>
          </cell>
          <cell r="BG26">
            <v>77</v>
          </cell>
          <cell r="BH26">
            <v>310</v>
          </cell>
          <cell r="BI26">
            <v>80</v>
          </cell>
          <cell r="BJ26">
            <v>82</v>
          </cell>
          <cell r="BK26">
            <v>82</v>
          </cell>
          <cell r="BL26">
            <v>82</v>
          </cell>
          <cell r="BM26">
            <v>326</v>
          </cell>
          <cell r="BN26">
            <v>140</v>
          </cell>
          <cell r="BO26">
            <v>144</v>
          </cell>
          <cell r="BP26">
            <v>144</v>
          </cell>
          <cell r="BQ26">
            <v>142</v>
          </cell>
          <cell r="BR26">
            <v>570</v>
          </cell>
          <cell r="BS26">
            <v>79</v>
          </cell>
          <cell r="BT26">
            <v>84</v>
          </cell>
          <cell r="BU26">
            <v>90</v>
          </cell>
          <cell r="BV26">
            <v>98</v>
          </cell>
          <cell r="BW26">
            <v>351</v>
          </cell>
          <cell r="BX26">
            <v>168</v>
          </cell>
          <cell r="BY26">
            <v>172</v>
          </cell>
          <cell r="BZ26">
            <v>168</v>
          </cell>
          <cell r="CA26">
            <v>162</v>
          </cell>
          <cell r="CB26">
            <v>670</v>
          </cell>
          <cell r="CC26">
            <v>107</v>
          </cell>
          <cell r="CD26">
            <v>127</v>
          </cell>
          <cell r="CE26">
            <v>143</v>
          </cell>
          <cell r="CH26">
            <v>150</v>
          </cell>
          <cell r="CI26">
            <v>153</v>
          </cell>
          <cell r="CJ26">
            <v>153</v>
          </cell>
          <cell r="CK26">
            <v>159</v>
          </cell>
          <cell r="CL26">
            <v>615</v>
          </cell>
          <cell r="CM26">
            <v>186</v>
          </cell>
          <cell r="CN26">
            <v>188</v>
          </cell>
          <cell r="CO26">
            <v>190</v>
          </cell>
          <cell r="CP26">
            <v>191</v>
          </cell>
          <cell r="CQ26">
            <v>755</v>
          </cell>
          <cell r="CR26">
            <v>186</v>
          </cell>
          <cell r="CS26">
            <v>186</v>
          </cell>
          <cell r="CT26">
            <v>186</v>
          </cell>
          <cell r="CU26">
            <v>192</v>
          </cell>
          <cell r="CV26">
            <v>750</v>
          </cell>
          <cell r="CW26">
            <v>211</v>
          </cell>
          <cell r="CX26">
            <v>214</v>
          </cell>
          <cell r="CY26">
            <v>212</v>
          </cell>
          <cell r="CZ26">
            <v>212</v>
          </cell>
          <cell r="DA26">
            <v>849</v>
          </cell>
          <cell r="DB26">
            <v>206</v>
          </cell>
          <cell r="DC26">
            <v>203</v>
          </cell>
          <cell r="DD26">
            <v>189</v>
          </cell>
          <cell r="DE26">
            <v>184.5</v>
          </cell>
          <cell r="DF26">
            <v>782.5</v>
          </cell>
          <cell r="DG26">
            <v>164</v>
          </cell>
          <cell r="DH26">
            <v>166</v>
          </cell>
          <cell r="DI26">
            <v>166</v>
          </cell>
          <cell r="DJ26">
            <v>166</v>
          </cell>
          <cell r="DK26">
            <v>662</v>
          </cell>
          <cell r="DL26">
            <v>147.5</v>
          </cell>
          <cell r="DM26">
            <v>156</v>
          </cell>
          <cell r="DN26">
            <v>150</v>
          </cell>
          <cell r="DO26">
            <v>161</v>
          </cell>
          <cell r="DP26">
            <v>614.5</v>
          </cell>
          <cell r="DQ26">
            <v>156</v>
          </cell>
          <cell r="DR26">
            <v>157</v>
          </cell>
          <cell r="DS26">
            <v>152</v>
          </cell>
          <cell r="DT26">
            <v>154</v>
          </cell>
          <cell r="DU26">
            <v>619</v>
          </cell>
          <cell r="DV26">
            <v>157</v>
          </cell>
          <cell r="DW26">
            <v>157</v>
          </cell>
          <cell r="DX26">
            <v>156</v>
          </cell>
          <cell r="DY26">
            <v>156</v>
          </cell>
          <cell r="DZ26">
            <v>626</v>
          </cell>
          <cell r="EA26">
            <v>151.5</v>
          </cell>
          <cell r="EB26">
            <v>161</v>
          </cell>
          <cell r="EC26">
            <v>159</v>
          </cell>
          <cell r="ED26">
            <v>157</v>
          </cell>
          <cell r="EE26">
            <v>628.5</v>
          </cell>
          <cell r="EI26">
            <v>-7.8984835128817044E-2</v>
          </cell>
          <cell r="EK26">
            <v>2.8958971001077582E-2</v>
          </cell>
          <cell r="EL26">
            <v>-3.7012571917161008E-4</v>
          </cell>
          <cell r="HN26" t="str">
            <v>mstag:interestExpense</v>
          </cell>
          <cell r="HO26">
            <v>6</v>
          </cell>
          <cell r="HP26" t="str">
            <v>ISO4217:USD</v>
          </cell>
          <cell r="HQ26" t="b">
            <v>0</v>
          </cell>
          <cell r="HR26" t="b">
            <v>0</v>
          </cell>
        </row>
        <row r="27">
          <cell r="A27" t="str">
            <v>Other Nonoper. Inc. (deductions), net</v>
          </cell>
          <cell r="B27">
            <v>-9</v>
          </cell>
          <cell r="C27">
            <v>-4</v>
          </cell>
          <cell r="D27">
            <v>12</v>
          </cell>
          <cell r="E27">
            <v>10</v>
          </cell>
          <cell r="F27">
            <v>3</v>
          </cell>
          <cell r="G27">
            <v>-1.8</v>
          </cell>
          <cell r="H27">
            <v>-3.1999999999999993</v>
          </cell>
          <cell r="I27">
            <v>-5.7</v>
          </cell>
          <cell r="J27">
            <v>-2</v>
          </cell>
          <cell r="K27">
            <v>-3</v>
          </cell>
          <cell r="L27">
            <v>-6</v>
          </cell>
          <cell r="M27">
            <v>-25</v>
          </cell>
          <cell r="N27">
            <v>0</v>
          </cell>
          <cell r="O27">
            <v>9</v>
          </cell>
          <cell r="P27">
            <v>-8</v>
          </cell>
          <cell r="Q27">
            <v>0</v>
          </cell>
          <cell r="U27">
            <v>0</v>
          </cell>
          <cell r="X27">
            <v>1</v>
          </cell>
          <cell r="Y27">
            <v>6</v>
          </cell>
          <cell r="AJ27">
            <v>0.1</v>
          </cell>
          <cell r="AK27">
            <v>2.8</v>
          </cell>
          <cell r="AL27">
            <v>-1.3</v>
          </cell>
          <cell r="AM27">
            <v>-3.4</v>
          </cell>
          <cell r="AN27">
            <v>-1.8</v>
          </cell>
          <cell r="AO27">
            <v>-0.3</v>
          </cell>
          <cell r="AP27">
            <v>2.7</v>
          </cell>
          <cell r="AQ27">
            <v>-3.9</v>
          </cell>
          <cell r="AR27">
            <v>-1.7</v>
          </cell>
          <cell r="AS27">
            <v>-3.1999999999999993</v>
          </cell>
          <cell r="AT27">
            <v>0</v>
          </cell>
          <cell r="AU27">
            <v>-4.7</v>
          </cell>
          <cell r="AV27">
            <v>0</v>
          </cell>
          <cell r="AW27">
            <v>-1</v>
          </cell>
          <cell r="AX27">
            <v>-5.7</v>
          </cell>
          <cell r="AY27">
            <v>-1</v>
          </cell>
          <cell r="AZ27">
            <v>0</v>
          </cell>
          <cell r="BA27">
            <v>-1</v>
          </cell>
          <cell r="BB27">
            <v>0</v>
          </cell>
          <cell r="BC27">
            <v>-2</v>
          </cell>
          <cell r="BD27">
            <v>-2</v>
          </cell>
          <cell r="BE27">
            <v>0</v>
          </cell>
          <cell r="BF27">
            <v>0</v>
          </cell>
          <cell r="BG27">
            <v>-1</v>
          </cell>
          <cell r="BH27">
            <v>-3</v>
          </cell>
          <cell r="BI27">
            <v>0</v>
          </cell>
          <cell r="BJ27">
            <v>-3</v>
          </cell>
          <cell r="BK27">
            <v>0</v>
          </cell>
          <cell r="BL27">
            <v>-3</v>
          </cell>
          <cell r="BM27">
            <v>-6</v>
          </cell>
          <cell r="BN27">
            <v>1</v>
          </cell>
          <cell r="BO27">
            <v>-3</v>
          </cell>
          <cell r="BP27">
            <v>-1</v>
          </cell>
          <cell r="BQ27">
            <v>-22</v>
          </cell>
          <cell r="BR27">
            <v>-25</v>
          </cell>
          <cell r="BS27">
            <v>0</v>
          </cell>
          <cell r="BT27">
            <v>0</v>
          </cell>
          <cell r="BU27">
            <v>-1</v>
          </cell>
          <cell r="BV27">
            <v>1</v>
          </cell>
          <cell r="BW27">
            <v>0</v>
          </cell>
          <cell r="BX27">
            <v>6</v>
          </cell>
          <cell r="BY27">
            <v>-4</v>
          </cell>
          <cell r="BZ27">
            <v>-1</v>
          </cell>
          <cell r="CA27">
            <v>8</v>
          </cell>
          <cell r="CB27">
            <v>9</v>
          </cell>
          <cell r="CC27">
            <v>-5</v>
          </cell>
          <cell r="CD27">
            <v>-1</v>
          </cell>
          <cell r="CE27">
            <v>0</v>
          </cell>
          <cell r="CH27">
            <v>4</v>
          </cell>
          <cell r="CI27">
            <v>-4</v>
          </cell>
          <cell r="CJ27">
            <v>-8</v>
          </cell>
          <cell r="CK27">
            <v>0</v>
          </cell>
          <cell r="CL27">
            <v>-8</v>
          </cell>
          <cell r="CM27">
            <v>0</v>
          </cell>
          <cell r="CN27">
            <v>0</v>
          </cell>
          <cell r="CO27">
            <v>0</v>
          </cell>
          <cell r="CP27">
            <v>0</v>
          </cell>
          <cell r="CQ27">
            <v>0</v>
          </cell>
          <cell r="CW27">
            <v>0</v>
          </cell>
          <cell r="CX27">
            <v>-2</v>
          </cell>
          <cell r="CY27">
            <v>-1</v>
          </cell>
          <cell r="CZ27">
            <v>-4</v>
          </cell>
          <cell r="DA27">
            <v>-7</v>
          </cell>
          <cell r="DD27">
            <v>1</v>
          </cell>
          <cell r="DL27">
            <v>4</v>
          </cell>
          <cell r="DM27">
            <v>0</v>
          </cell>
          <cell r="DN27">
            <v>0</v>
          </cell>
          <cell r="DO27">
            <v>0</v>
          </cell>
          <cell r="DP27">
            <v>4</v>
          </cell>
          <cell r="DQ27">
            <v>1</v>
          </cell>
          <cell r="DS27">
            <v>2</v>
          </cell>
          <cell r="DT27">
            <v>-2</v>
          </cell>
          <cell r="DV27">
            <v>-1</v>
          </cell>
          <cell r="DY27">
            <v>2</v>
          </cell>
          <cell r="DZ27">
            <v>1</v>
          </cell>
          <cell r="EA27">
            <v>-1</v>
          </cell>
          <cell r="EB27">
            <v>3</v>
          </cell>
          <cell r="EC27">
            <v>4</v>
          </cell>
          <cell r="EE27">
            <v>6</v>
          </cell>
          <cell r="HN27" t="str">
            <v>mstag:otherNonOperatingIncomeExpense</v>
          </cell>
          <cell r="HO27">
            <v>6</v>
          </cell>
          <cell r="HP27" t="str">
            <v>ISO4217:USD</v>
          </cell>
          <cell r="HQ27" t="b">
            <v>0</v>
          </cell>
          <cell r="HR27" t="b">
            <v>0</v>
          </cell>
        </row>
        <row r="28">
          <cell r="A28" t="str">
            <v>Gain from Sale of Bottling Oper.</v>
          </cell>
          <cell r="B28">
            <v>0</v>
          </cell>
          <cell r="C28">
            <v>0</v>
          </cell>
          <cell r="D28">
            <v>104</v>
          </cell>
          <cell r="E28">
            <v>11</v>
          </cell>
          <cell r="F28">
            <v>56</v>
          </cell>
          <cell r="G28">
            <v>0</v>
          </cell>
          <cell r="H28">
            <v>0</v>
          </cell>
          <cell r="I28">
            <v>0</v>
          </cell>
          <cell r="J28">
            <v>0</v>
          </cell>
          <cell r="K28">
            <v>0</v>
          </cell>
          <cell r="L28">
            <v>9</v>
          </cell>
          <cell r="M28">
            <v>9</v>
          </cell>
          <cell r="N28">
            <v>0</v>
          </cell>
          <cell r="O28">
            <v>0</v>
          </cell>
          <cell r="P28">
            <v>0</v>
          </cell>
          <cell r="Q28">
            <v>0</v>
          </cell>
          <cell r="U28">
            <v>0</v>
          </cell>
          <cell r="AT28">
            <v>0</v>
          </cell>
          <cell r="AV28">
            <v>0</v>
          </cell>
          <cell r="AW28">
            <v>0</v>
          </cell>
          <cell r="AY28">
            <v>0</v>
          </cell>
          <cell r="AZ28">
            <v>0</v>
          </cell>
          <cell r="BA28">
            <v>0</v>
          </cell>
          <cell r="BB28">
            <v>0</v>
          </cell>
          <cell r="BC28">
            <v>0</v>
          </cell>
          <cell r="BG28">
            <v>0</v>
          </cell>
          <cell r="BH28">
            <v>0</v>
          </cell>
          <cell r="BI28">
            <v>9</v>
          </cell>
          <cell r="BJ28">
            <v>0</v>
          </cell>
          <cell r="BK28">
            <v>0</v>
          </cell>
          <cell r="BL28">
            <v>0</v>
          </cell>
          <cell r="BM28">
            <v>9</v>
          </cell>
          <cell r="BN28">
            <v>9</v>
          </cell>
          <cell r="BO28">
            <v>0</v>
          </cell>
          <cell r="BP28">
            <v>0</v>
          </cell>
          <cell r="BQ28">
            <v>0</v>
          </cell>
          <cell r="BR28">
            <v>9</v>
          </cell>
          <cell r="BS28">
            <v>0</v>
          </cell>
          <cell r="BT28">
            <v>0</v>
          </cell>
          <cell r="BU28">
            <v>0</v>
          </cell>
          <cell r="BV28">
            <v>0</v>
          </cell>
          <cell r="BW28">
            <v>0</v>
          </cell>
          <cell r="BX28">
            <v>0</v>
          </cell>
          <cell r="BY28">
            <v>0</v>
          </cell>
          <cell r="BZ28">
            <v>0</v>
          </cell>
          <cell r="CA28">
            <v>0</v>
          </cell>
          <cell r="CB28">
            <v>0</v>
          </cell>
          <cell r="CC28">
            <v>0</v>
          </cell>
          <cell r="CD28">
            <v>0</v>
          </cell>
          <cell r="CE28">
            <v>0</v>
          </cell>
          <cell r="CH28">
            <v>0</v>
          </cell>
          <cell r="CI28">
            <v>0</v>
          </cell>
          <cell r="CJ28">
            <v>0</v>
          </cell>
          <cell r="CK28">
            <v>0</v>
          </cell>
          <cell r="CM28">
            <v>0</v>
          </cell>
          <cell r="CN28">
            <v>0</v>
          </cell>
          <cell r="CO28">
            <v>0</v>
          </cell>
          <cell r="CP28">
            <v>0</v>
          </cell>
          <cell r="CQ28">
            <v>0</v>
          </cell>
        </row>
        <row r="29">
          <cell r="A29" t="str">
            <v>Income (Loss) Before Taxes and</v>
          </cell>
          <cell r="B29">
            <v>98</v>
          </cell>
          <cell r="C29">
            <v>173</v>
          </cell>
          <cell r="D29">
            <v>268</v>
          </cell>
          <cell r="E29">
            <v>138</v>
          </cell>
          <cell r="F29">
            <v>184</v>
          </cell>
          <cell r="G29">
            <v>-91.099999999999895</v>
          </cell>
          <cell r="H29">
            <v>-144.39999999999992</v>
          </cell>
          <cell r="I29">
            <v>-10.500000000000295</v>
          </cell>
          <cell r="J29">
            <v>57</v>
          </cell>
          <cell r="K29">
            <v>127</v>
          </cell>
          <cell r="L29">
            <v>145</v>
          </cell>
          <cell r="M29">
            <v>76</v>
          </cell>
          <cell r="N29">
            <v>194</v>
          </cell>
          <cell r="O29">
            <v>22</v>
          </cell>
          <cell r="P29">
            <v>90.345325876374773</v>
          </cell>
          <cell r="Q29">
            <v>116.39999999999998</v>
          </cell>
          <cell r="R29">
            <v>200.53431425698727</v>
          </cell>
          <cell r="S29">
            <v>360.34719365298224</v>
          </cell>
          <cell r="T29">
            <v>327.25585159223147</v>
          </cell>
          <cell r="U29">
            <v>702.16271421439842</v>
          </cell>
          <cell r="V29">
            <v>876.85291208531021</v>
          </cell>
          <cell r="W29">
            <v>858.19580831006715</v>
          </cell>
          <cell r="X29">
            <v>851.51996194296498</v>
          </cell>
          <cell r="Y29">
            <v>856.43295613597661</v>
          </cell>
          <cell r="Z29">
            <v>907.76585267531686</v>
          </cell>
          <cell r="AA29">
            <v>1030.9678037648987</v>
          </cell>
          <cell r="AB29">
            <v>1163.9354546091472</v>
          </cell>
          <cell r="AC29">
            <v>1301.7751969581441</v>
          </cell>
          <cell r="AD29">
            <v>1444.24217379993</v>
          </cell>
          <cell r="AE29">
            <v>1594.2370207024233</v>
          </cell>
          <cell r="AF29">
            <v>1748.6677105904114</v>
          </cell>
          <cell r="AG29">
            <v>1906.8580010101896</v>
          </cell>
          <cell r="AH29">
            <v>2069.4061439072575</v>
          </cell>
          <cell r="AJ29">
            <v>22.1</v>
          </cell>
          <cell r="AK29">
            <v>66.900000000000105</v>
          </cell>
          <cell r="AL29">
            <v>11.300000000000022</v>
          </cell>
          <cell r="AM29">
            <v>-191.40000000000003</v>
          </cell>
          <cell r="AN29">
            <v>-91.099999999999895</v>
          </cell>
          <cell r="AO29">
            <v>6.3000000000001082</v>
          </cell>
          <cell r="AP29">
            <v>61.300000000000011</v>
          </cell>
          <cell r="AQ29">
            <v>-1.2000000000000681</v>
          </cell>
          <cell r="AR29">
            <v>-210.79999999999995</v>
          </cell>
          <cell r="AS29">
            <v>-144.39999999999992</v>
          </cell>
          <cell r="AT29">
            <v>-29.600000000000094</v>
          </cell>
          <cell r="AU29">
            <v>45.499999999999915</v>
          </cell>
          <cell r="AV29">
            <v>5</v>
          </cell>
          <cell r="AW29">
            <v>-51</v>
          </cell>
          <cell r="AX29">
            <v>-10.500000000000295</v>
          </cell>
          <cell r="AY29">
            <v>-15</v>
          </cell>
          <cell r="AZ29">
            <v>52</v>
          </cell>
          <cell r="BA29">
            <v>18</v>
          </cell>
          <cell r="BB29">
            <v>2</v>
          </cell>
          <cell r="BC29">
            <v>57</v>
          </cell>
          <cell r="BD29">
            <v>-13</v>
          </cell>
          <cell r="BE29">
            <v>73</v>
          </cell>
          <cell r="BF29">
            <v>50</v>
          </cell>
          <cell r="BG29">
            <v>17</v>
          </cell>
          <cell r="BH29">
            <v>127</v>
          </cell>
          <cell r="BI29">
            <v>5</v>
          </cell>
          <cell r="BJ29">
            <v>82</v>
          </cell>
          <cell r="BK29">
            <v>63</v>
          </cell>
          <cell r="BL29">
            <v>-5</v>
          </cell>
          <cell r="BM29">
            <v>145</v>
          </cell>
          <cell r="BN29">
            <v>-35</v>
          </cell>
          <cell r="BO29">
            <v>108</v>
          </cell>
          <cell r="BP29">
            <v>74</v>
          </cell>
          <cell r="BQ29">
            <v>-71</v>
          </cell>
          <cell r="BR29">
            <v>76</v>
          </cell>
          <cell r="BS29">
            <v>12</v>
          </cell>
          <cell r="BT29">
            <v>101</v>
          </cell>
          <cell r="BU29">
            <v>66</v>
          </cell>
          <cell r="BV29">
            <v>15</v>
          </cell>
          <cell r="BW29">
            <v>194</v>
          </cell>
          <cell r="BX29">
            <v>-96</v>
          </cell>
          <cell r="BY29">
            <v>106</v>
          </cell>
          <cell r="BZ29">
            <v>29</v>
          </cell>
          <cell r="CA29">
            <v>-17</v>
          </cell>
          <cell r="CB29">
            <v>22</v>
          </cell>
          <cell r="CC29">
            <v>-54</v>
          </cell>
          <cell r="CD29">
            <v>182</v>
          </cell>
          <cell r="CE29">
            <v>84</v>
          </cell>
          <cell r="CH29">
            <v>-110</v>
          </cell>
          <cell r="CI29">
            <v>169</v>
          </cell>
          <cell r="CJ29">
            <v>65</v>
          </cell>
          <cell r="CK29">
            <v>-33.654674123625227</v>
          </cell>
          <cell r="CL29">
            <v>90.345325876374773</v>
          </cell>
          <cell r="CM29">
            <v>-96</v>
          </cell>
          <cell r="CN29">
            <v>154</v>
          </cell>
          <cell r="CO29">
            <v>120</v>
          </cell>
          <cell r="CP29">
            <v>-61.600000000000023</v>
          </cell>
          <cell r="CQ29">
            <v>116.39999999999998</v>
          </cell>
          <cell r="CR29">
            <v>-93.086648950647714</v>
          </cell>
          <cell r="CS29">
            <v>156.84772324225173</v>
          </cell>
          <cell r="CT29">
            <v>162.20801436857596</v>
          </cell>
          <cell r="CU29">
            <v>-25.434774403192932</v>
          </cell>
          <cell r="CV29">
            <v>200.53431425698727</v>
          </cell>
          <cell r="CW29">
            <v>-47.598797200630315</v>
          </cell>
          <cell r="CX29">
            <v>211.23341072251606</v>
          </cell>
          <cell r="CY29">
            <v>182.50705997473506</v>
          </cell>
          <cell r="CZ29">
            <v>14.205520156360308</v>
          </cell>
          <cell r="DA29">
            <v>360.34719365298224</v>
          </cell>
          <cell r="DB29">
            <v>-61</v>
          </cell>
          <cell r="DC29">
            <v>180</v>
          </cell>
          <cell r="DD29">
            <v>165.75585159223147</v>
          </cell>
          <cell r="DE29">
            <v>42.5</v>
          </cell>
          <cell r="DF29">
            <v>327.25585159223147</v>
          </cell>
          <cell r="DG29">
            <v>16.458774656325886</v>
          </cell>
          <cell r="DH29">
            <v>325.65628273884681</v>
          </cell>
          <cell r="DI29">
            <v>274.99041391028209</v>
          </cell>
          <cell r="DJ29">
            <v>85.057242908943635</v>
          </cell>
          <cell r="DK29">
            <v>702.16271421439842</v>
          </cell>
          <cell r="DL29">
            <v>27.276215799724241</v>
          </cell>
          <cell r="DM29">
            <v>372.24075970533158</v>
          </cell>
          <cell r="DN29">
            <v>374.4624269946994</v>
          </cell>
          <cell r="DO29">
            <v>102.87350958555498</v>
          </cell>
          <cell r="DP29">
            <v>876.85291208531021</v>
          </cell>
          <cell r="DQ29">
            <v>149.31915018318068</v>
          </cell>
          <cell r="DR29">
            <v>334.62438089071611</v>
          </cell>
          <cell r="DS29">
            <v>299.34455099658908</v>
          </cell>
          <cell r="DT29">
            <v>75.907726239579915</v>
          </cell>
          <cell r="DU29">
            <v>858.19580831006715</v>
          </cell>
          <cell r="DV29">
            <v>62.259407322922016</v>
          </cell>
          <cell r="DW29">
            <v>377.61045637285451</v>
          </cell>
          <cell r="DX29">
            <v>315.02826612447052</v>
          </cell>
          <cell r="DY29">
            <v>97.621832122717933</v>
          </cell>
          <cell r="DZ29">
            <v>851.51996194296498</v>
          </cell>
          <cell r="EA29">
            <v>62.519162191983469</v>
          </cell>
          <cell r="EB29">
            <v>389.31719480631773</v>
          </cell>
          <cell r="EC29">
            <v>298.92205065717303</v>
          </cell>
          <cell r="ED29">
            <v>105.67454848050238</v>
          </cell>
          <cell r="EE29">
            <v>856.43295613597661</v>
          </cell>
        </row>
        <row r="30">
          <cell r="A30" t="str">
            <v xml:space="preserve">    Cumul. Effect of Chg. in Acct. Princ.</v>
          </cell>
          <cell r="U30">
            <v>0</v>
          </cell>
        </row>
        <row r="31">
          <cell r="A31" t="str">
            <v>Income Tax Expense (Benefit)</v>
          </cell>
          <cell r="B31">
            <v>77</v>
          </cell>
          <cell r="C31">
            <v>85</v>
          </cell>
          <cell r="D31">
            <v>115</v>
          </cell>
          <cell r="E31">
            <v>66</v>
          </cell>
          <cell r="F31">
            <v>91</v>
          </cell>
          <cell r="G31">
            <v>-8.7000000000000028</v>
          </cell>
          <cell r="H31">
            <v>-17.100000000000009</v>
          </cell>
          <cell r="I31">
            <v>3.1279999999999291</v>
          </cell>
          <cell r="J31">
            <v>70</v>
          </cell>
          <cell r="K31">
            <v>58</v>
          </cell>
          <cell r="L31">
            <v>63</v>
          </cell>
          <cell r="M31">
            <v>28</v>
          </cell>
          <cell r="N31">
            <v>80</v>
          </cell>
          <cell r="O31">
            <v>12</v>
          </cell>
          <cell r="P31">
            <v>31</v>
          </cell>
          <cell r="Q31">
            <v>41.903999999999975</v>
          </cell>
          <cell r="R31">
            <v>65.580788370128886</v>
          </cell>
          <cell r="S31">
            <v>121</v>
          </cell>
          <cell r="T31">
            <v>100</v>
          </cell>
          <cell r="U31">
            <v>236.23701081780635</v>
          </cell>
          <cell r="V31">
            <v>274.64129996103492</v>
          </cell>
          <cell r="W31">
            <v>264.59957759128247</v>
          </cell>
          <cell r="X31">
            <v>238</v>
          </cell>
          <cell r="Y31">
            <v>251.23073728655322</v>
          </cell>
          <cell r="Z31">
            <v>281.40741432934823</v>
          </cell>
          <cell r="AA31">
            <v>329.90969720476761</v>
          </cell>
          <cell r="AB31">
            <v>372.45934547492709</v>
          </cell>
          <cell r="AC31">
            <v>416.56806302660613</v>
          </cell>
          <cell r="AD31">
            <v>462.15749561597761</v>
          </cell>
          <cell r="AE31">
            <v>510.15584662477545</v>
          </cell>
          <cell r="AF31">
            <v>559.57366738893165</v>
          </cell>
          <cell r="AG31">
            <v>610.1945603232607</v>
          </cell>
          <cell r="AH31">
            <v>662.20996605032246</v>
          </cell>
          <cell r="AJ31">
            <v>11.4</v>
          </cell>
          <cell r="AK31">
            <v>33.1</v>
          </cell>
          <cell r="AL31">
            <v>13.2</v>
          </cell>
          <cell r="AM31">
            <v>-66.400000000000006</v>
          </cell>
          <cell r="AN31">
            <v>-8.7000000000000028</v>
          </cell>
          <cell r="AO31">
            <v>4.3</v>
          </cell>
          <cell r="AP31">
            <v>38.4</v>
          </cell>
          <cell r="AQ31">
            <v>28.9</v>
          </cell>
          <cell r="AR31">
            <v>-88.7</v>
          </cell>
          <cell r="AS31">
            <v>-17.100000000000009</v>
          </cell>
          <cell r="AT31">
            <v>-54</v>
          </cell>
          <cell r="AU31">
            <v>37.127999999999929</v>
          </cell>
          <cell r="AV31">
            <v>-12</v>
          </cell>
          <cell r="AW31">
            <v>32</v>
          </cell>
          <cell r="AX31">
            <v>3.1279999999999291</v>
          </cell>
          <cell r="AY31">
            <v>-10</v>
          </cell>
          <cell r="AZ31">
            <v>36</v>
          </cell>
          <cell r="BA31">
            <v>48</v>
          </cell>
          <cell r="BB31">
            <v>-4</v>
          </cell>
          <cell r="BC31">
            <v>70</v>
          </cell>
          <cell r="BD31">
            <v>-7</v>
          </cell>
          <cell r="BE31">
            <v>35</v>
          </cell>
          <cell r="BF31">
            <v>24</v>
          </cell>
          <cell r="BG31">
            <v>6</v>
          </cell>
          <cell r="BH31">
            <v>58</v>
          </cell>
          <cell r="BI31">
            <v>2</v>
          </cell>
          <cell r="BJ31">
            <v>36</v>
          </cell>
          <cell r="BK31">
            <v>27</v>
          </cell>
          <cell r="BL31">
            <v>-2</v>
          </cell>
          <cell r="BM31">
            <v>63</v>
          </cell>
          <cell r="BN31">
            <v>-13</v>
          </cell>
          <cell r="BO31">
            <v>41</v>
          </cell>
          <cell r="BP31">
            <v>28</v>
          </cell>
          <cell r="BQ31">
            <v>-28</v>
          </cell>
          <cell r="BR31">
            <v>28</v>
          </cell>
          <cell r="BS31">
            <v>5</v>
          </cell>
          <cell r="BT31">
            <v>42</v>
          </cell>
          <cell r="BU31">
            <v>27</v>
          </cell>
          <cell r="BV31">
            <v>6</v>
          </cell>
          <cell r="BW31">
            <v>80</v>
          </cell>
          <cell r="BX31">
            <v>-35</v>
          </cell>
          <cell r="BY31">
            <v>37</v>
          </cell>
          <cell r="BZ31">
            <v>15</v>
          </cell>
          <cell r="CA31">
            <v>-5</v>
          </cell>
          <cell r="CB31">
            <v>12</v>
          </cell>
          <cell r="CC31">
            <v>-21</v>
          </cell>
          <cell r="CD31">
            <v>71</v>
          </cell>
          <cell r="CE31">
            <v>30</v>
          </cell>
          <cell r="CH31">
            <v>-42</v>
          </cell>
          <cell r="CI31">
            <v>66</v>
          </cell>
          <cell r="CJ31">
            <v>22</v>
          </cell>
          <cell r="CK31">
            <v>-15</v>
          </cell>
          <cell r="CL31">
            <v>31</v>
          </cell>
          <cell r="CM31">
            <v>-34.56</v>
          </cell>
          <cell r="CN31">
            <v>55.44</v>
          </cell>
          <cell r="CO31">
            <v>43.199999999999996</v>
          </cell>
          <cell r="CP31">
            <v>-22.176000000000009</v>
          </cell>
          <cell r="CQ31">
            <v>41.903999999999975</v>
          </cell>
          <cell r="CR31">
            <v>-30</v>
          </cell>
          <cell r="CS31">
            <v>50.191271437520555</v>
          </cell>
          <cell r="CT31">
            <v>53.528644741630067</v>
          </cell>
          <cell r="CU31">
            <v>-8.1391278090217387</v>
          </cell>
          <cell r="CV31">
            <v>65.580788370128886</v>
          </cell>
          <cell r="CW31">
            <v>-16</v>
          </cell>
          <cell r="CX31">
            <v>72</v>
          </cell>
          <cell r="CY31">
            <v>62</v>
          </cell>
          <cell r="CZ31">
            <v>3</v>
          </cell>
          <cell r="DA31">
            <v>121</v>
          </cell>
          <cell r="DB31">
            <v>-20</v>
          </cell>
          <cell r="DC31">
            <v>49</v>
          </cell>
          <cell r="DD31">
            <v>74</v>
          </cell>
          <cell r="DE31">
            <v>-3</v>
          </cell>
          <cell r="DF31">
            <v>100</v>
          </cell>
          <cell r="DG31">
            <v>5.7605711297140596</v>
          </cell>
          <cell r="DH31">
            <v>113.97969895859637</v>
          </cell>
          <cell r="DI31">
            <v>93.496740729495912</v>
          </cell>
          <cell r="DJ31">
            <v>23</v>
          </cell>
          <cell r="DK31">
            <v>236.23701081780635</v>
          </cell>
          <cell r="DL31">
            <v>9.0011512139090009</v>
          </cell>
          <cell r="DM31">
            <v>123.18</v>
          </cell>
          <cell r="DN31">
            <v>119.82797663830381</v>
          </cell>
          <cell r="DO31">
            <v>22.632172108822097</v>
          </cell>
          <cell r="DP31">
            <v>274.64129996103492</v>
          </cell>
          <cell r="DQ31">
            <v>45</v>
          </cell>
          <cell r="DR31">
            <v>104.06818245701271</v>
          </cell>
          <cell r="DS31">
            <v>92</v>
          </cell>
          <cell r="DT31">
            <v>23.531395134269772</v>
          </cell>
          <cell r="DU31">
            <v>264.59957759128247</v>
          </cell>
          <cell r="DV31">
            <v>16</v>
          </cell>
          <cell r="DW31">
            <v>104</v>
          </cell>
          <cell r="DX31">
            <v>92</v>
          </cell>
          <cell r="DY31">
            <v>26</v>
          </cell>
          <cell r="DZ31">
            <v>238</v>
          </cell>
          <cell r="EA31">
            <v>20</v>
          </cell>
          <cell r="EB31">
            <v>116</v>
          </cell>
          <cell r="EC31">
            <v>83</v>
          </cell>
          <cell r="ED31">
            <v>32.230737286553229</v>
          </cell>
          <cell r="EE31">
            <v>251.23073728655322</v>
          </cell>
          <cell r="EI31">
            <v>5.0068546269408038E-3</v>
          </cell>
          <cell r="HN31" t="str">
            <v>mstag:taxExpenseIncome</v>
          </cell>
          <cell r="HO31">
            <v>6</v>
          </cell>
          <cell r="HP31" t="str">
            <v>ISO4217:USD</v>
          </cell>
          <cell r="HQ31" t="b">
            <v>0</v>
          </cell>
          <cell r="HR31" t="b">
            <v>0</v>
          </cell>
        </row>
        <row r="32">
          <cell r="A32" t="str">
            <v>Income (Loss) Before Cumulative</v>
          </cell>
          <cell r="B32">
            <v>21</v>
          </cell>
          <cell r="C32">
            <v>88</v>
          </cell>
          <cell r="D32">
            <v>153</v>
          </cell>
          <cell r="E32">
            <v>72</v>
          </cell>
          <cell r="F32">
            <v>93</v>
          </cell>
          <cell r="G32">
            <v>-82.399999999999892</v>
          </cell>
          <cell r="H32">
            <v>-127.2999999999999</v>
          </cell>
          <cell r="I32">
            <v>-13.628000000000224</v>
          </cell>
          <cell r="J32">
            <v>-13</v>
          </cell>
          <cell r="K32">
            <v>69</v>
          </cell>
          <cell r="L32">
            <v>82</v>
          </cell>
          <cell r="M32">
            <v>48</v>
          </cell>
          <cell r="N32">
            <v>114</v>
          </cell>
          <cell r="O32">
            <v>10</v>
          </cell>
          <cell r="P32">
            <v>59.345325876374773</v>
          </cell>
          <cell r="Q32">
            <v>74.496000000000009</v>
          </cell>
          <cell r="R32">
            <v>134.95352588685816</v>
          </cell>
          <cell r="S32">
            <v>239.3471936529811</v>
          </cell>
          <cell r="T32">
            <v>227.25585159223147</v>
          </cell>
          <cell r="U32">
            <v>465.9257033965921</v>
          </cell>
          <cell r="V32">
            <v>602.21161212427523</v>
          </cell>
          <cell r="W32">
            <v>593.59623071878468</v>
          </cell>
          <cell r="X32">
            <v>613.51996194296498</v>
          </cell>
          <cell r="Y32">
            <v>605.20221884942339</v>
          </cell>
          <cell r="Z32">
            <v>626.35843834596858</v>
          </cell>
          <cell r="AA32">
            <v>701.05810656013114</v>
          </cell>
          <cell r="AB32">
            <v>791.47610913422011</v>
          </cell>
          <cell r="AC32">
            <v>885.20713393153801</v>
          </cell>
          <cell r="AD32">
            <v>982.08467818395241</v>
          </cell>
          <cell r="AE32">
            <v>1084.0811740776478</v>
          </cell>
          <cell r="AF32">
            <v>1189.0940432014797</v>
          </cell>
          <cell r="AG32">
            <v>1296.6634406869289</v>
          </cell>
          <cell r="AH32">
            <v>1407.196177856935</v>
          </cell>
          <cell r="AJ32">
            <v>10.700000000000001</v>
          </cell>
          <cell r="AK32">
            <v>33.800000000000104</v>
          </cell>
          <cell r="AL32">
            <v>-1.8999999999999773</v>
          </cell>
          <cell r="AM32">
            <v>-125.00000000000003</v>
          </cell>
          <cell r="AN32">
            <v>-82.399999999999892</v>
          </cell>
          <cell r="AO32">
            <v>2.0000000000001084</v>
          </cell>
          <cell r="AP32">
            <v>22.900000000000013</v>
          </cell>
          <cell r="AQ32">
            <v>-30.100000000000065</v>
          </cell>
          <cell r="AR32">
            <v>-122.09999999999995</v>
          </cell>
          <cell r="AS32">
            <v>-127.2999999999999</v>
          </cell>
          <cell r="AT32">
            <v>24.399999999999906</v>
          </cell>
          <cell r="AU32">
            <v>8.3719999999999857</v>
          </cell>
          <cell r="AV32">
            <v>17</v>
          </cell>
          <cell r="AW32">
            <v>-83</v>
          </cell>
          <cell r="AX32">
            <v>-13.628000000000224</v>
          </cell>
          <cell r="AY32">
            <v>-5</v>
          </cell>
          <cell r="AZ32">
            <v>16</v>
          </cell>
          <cell r="BA32">
            <v>-30</v>
          </cell>
          <cell r="BB32">
            <v>6</v>
          </cell>
          <cell r="BC32">
            <v>-13</v>
          </cell>
          <cell r="BD32">
            <v>-6</v>
          </cell>
          <cell r="BE32">
            <v>38</v>
          </cell>
          <cell r="BF32">
            <v>26</v>
          </cell>
          <cell r="BG32">
            <v>11</v>
          </cell>
          <cell r="BH32">
            <v>69</v>
          </cell>
          <cell r="BI32">
            <v>3</v>
          </cell>
          <cell r="BJ32">
            <v>46</v>
          </cell>
          <cell r="BK32">
            <v>36</v>
          </cell>
          <cell r="BL32">
            <v>-3</v>
          </cell>
          <cell r="BM32">
            <v>82</v>
          </cell>
          <cell r="BN32">
            <v>-22</v>
          </cell>
          <cell r="BO32">
            <v>67</v>
          </cell>
          <cell r="BP32">
            <v>46</v>
          </cell>
          <cell r="BQ32">
            <v>-43</v>
          </cell>
          <cell r="BR32">
            <v>48</v>
          </cell>
          <cell r="BS32">
            <v>7</v>
          </cell>
          <cell r="BT32">
            <v>59</v>
          </cell>
          <cell r="BU32">
            <v>39</v>
          </cell>
          <cell r="BV32">
            <v>9</v>
          </cell>
          <cell r="BW32">
            <v>114</v>
          </cell>
          <cell r="BX32">
            <v>-61</v>
          </cell>
          <cell r="BY32">
            <v>69</v>
          </cell>
          <cell r="BZ32">
            <v>14</v>
          </cell>
          <cell r="CA32">
            <v>-12</v>
          </cell>
          <cell r="CB32">
            <v>10</v>
          </cell>
          <cell r="CC32">
            <v>-33</v>
          </cell>
          <cell r="CD32">
            <v>111</v>
          </cell>
          <cell r="CE32">
            <v>54</v>
          </cell>
          <cell r="CH32">
            <v>-68</v>
          </cell>
          <cell r="CI32">
            <v>103</v>
          </cell>
          <cell r="CJ32">
            <v>43</v>
          </cell>
          <cell r="CK32">
            <v>-18.654674123625227</v>
          </cell>
          <cell r="CL32">
            <v>59.345325876374773</v>
          </cell>
          <cell r="CM32">
            <v>-61.44</v>
          </cell>
          <cell r="CN32">
            <v>98.56</v>
          </cell>
          <cell r="CO32">
            <v>76.800000000000011</v>
          </cell>
          <cell r="CP32">
            <v>-39.424000000000014</v>
          </cell>
          <cell r="CQ32">
            <v>74.496000000000009</v>
          </cell>
          <cell r="CR32">
            <v>-63.086648950647714</v>
          </cell>
          <cell r="CS32">
            <v>106.65645180473118</v>
          </cell>
          <cell r="CT32">
            <v>108.67936962694588</v>
          </cell>
          <cell r="CU32">
            <v>-17.295646594171195</v>
          </cell>
          <cell r="CV32">
            <v>134.95352588685816</v>
          </cell>
          <cell r="CW32">
            <v>-31.598797200630315</v>
          </cell>
          <cell r="CX32">
            <v>139.23341072251606</v>
          </cell>
          <cell r="CY32">
            <v>120.50705997473506</v>
          </cell>
          <cell r="CZ32">
            <v>11.205520156360308</v>
          </cell>
          <cell r="DA32">
            <v>239.3471936529811</v>
          </cell>
          <cell r="DB32">
            <v>-41</v>
          </cell>
          <cell r="DC32">
            <v>131</v>
          </cell>
          <cell r="DD32">
            <v>91.755851592231465</v>
          </cell>
          <cell r="DE32">
            <v>45.5</v>
          </cell>
          <cell r="DF32">
            <v>227.25585159223147</v>
          </cell>
          <cell r="DG32">
            <v>10.698203526611827</v>
          </cell>
          <cell r="DH32">
            <v>211.67658378025044</v>
          </cell>
          <cell r="DI32">
            <v>181.49367318078617</v>
          </cell>
          <cell r="DJ32">
            <v>62.057242908943635</v>
          </cell>
          <cell r="DK32">
            <v>465.9257033965921</v>
          </cell>
          <cell r="DL32">
            <v>18.27506458581524</v>
          </cell>
          <cell r="DM32">
            <v>249.06075970533158</v>
          </cell>
          <cell r="DN32">
            <v>254.63445035639558</v>
          </cell>
          <cell r="DO32">
            <v>80.241337476732895</v>
          </cell>
          <cell r="DP32">
            <v>602.21161212427523</v>
          </cell>
          <cell r="DQ32">
            <v>104.31915018318068</v>
          </cell>
          <cell r="DR32">
            <v>230.5561984337034</v>
          </cell>
          <cell r="DS32">
            <v>207.34455099658908</v>
          </cell>
          <cell r="DT32">
            <v>52.376331105310143</v>
          </cell>
          <cell r="DU32">
            <v>593.59623071878468</v>
          </cell>
          <cell r="DV32">
            <v>46.259407322922016</v>
          </cell>
          <cell r="DW32">
            <v>273.61045637285451</v>
          </cell>
          <cell r="DX32">
            <v>223.02826612447052</v>
          </cell>
          <cell r="DY32">
            <v>71.621832122717933</v>
          </cell>
          <cell r="DZ32">
            <v>613.51996194296498</v>
          </cell>
          <cell r="EA32">
            <v>42.519162191983469</v>
          </cell>
          <cell r="EB32">
            <v>273.31719480631773</v>
          </cell>
          <cell r="EC32">
            <v>215.92205065717303</v>
          </cell>
          <cell r="ED32">
            <v>73.443811193949159</v>
          </cell>
          <cell r="EE32">
            <v>605.20221884942339</v>
          </cell>
        </row>
        <row r="33">
          <cell r="A33" t="str">
            <v xml:space="preserve">    Effect of Chg. in Acct. Principles</v>
          </cell>
          <cell r="U33">
            <v>0</v>
          </cell>
        </row>
        <row r="34">
          <cell r="A34" t="str">
            <v>Cumulative Effect of Chg. in Acct. Princ.</v>
          </cell>
          <cell r="B34">
            <v>0</v>
          </cell>
          <cell r="C34">
            <v>0</v>
          </cell>
          <cell r="D34">
            <v>0</v>
          </cell>
          <cell r="E34">
            <v>0</v>
          </cell>
          <cell r="F34">
            <v>0</v>
          </cell>
          <cell r="G34">
            <v>0</v>
          </cell>
          <cell r="H34">
            <v>0</v>
          </cell>
          <cell r="I34">
            <v>-171</v>
          </cell>
          <cell r="J34">
            <v>0</v>
          </cell>
          <cell r="K34">
            <v>0</v>
          </cell>
          <cell r="L34">
            <v>0</v>
          </cell>
          <cell r="M34">
            <v>0</v>
          </cell>
          <cell r="N34">
            <v>0</v>
          </cell>
          <cell r="O34">
            <v>0</v>
          </cell>
          <cell r="P34">
            <v>58</v>
          </cell>
          <cell r="Q34">
            <v>0</v>
          </cell>
          <cell r="U34">
            <v>0</v>
          </cell>
          <cell r="AJ34">
            <v>0</v>
          </cell>
          <cell r="AK34">
            <v>0</v>
          </cell>
          <cell r="AL34">
            <v>0</v>
          </cell>
          <cell r="AM34">
            <v>0</v>
          </cell>
          <cell r="AN34">
            <v>0</v>
          </cell>
          <cell r="AO34">
            <v>0</v>
          </cell>
          <cell r="AP34">
            <v>0</v>
          </cell>
          <cell r="AQ34">
            <v>0</v>
          </cell>
          <cell r="AR34">
            <v>0</v>
          </cell>
          <cell r="AS34">
            <v>0</v>
          </cell>
          <cell r="AT34">
            <v>-171</v>
          </cell>
          <cell r="AU34">
            <v>0</v>
          </cell>
          <cell r="AV34">
            <v>0</v>
          </cell>
          <cell r="AW34">
            <v>0</v>
          </cell>
          <cell r="AX34">
            <v>-171</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H34">
            <v>0</v>
          </cell>
          <cell r="CI34">
            <v>0</v>
          </cell>
          <cell r="CJ34">
            <v>58</v>
          </cell>
          <cell r="CK34">
            <v>0</v>
          </cell>
          <cell r="CL34">
            <v>58</v>
          </cell>
          <cell r="CM34">
            <v>0</v>
          </cell>
          <cell r="CN34">
            <v>0</v>
          </cell>
          <cell r="CO34">
            <v>0</v>
          </cell>
          <cell r="CP34">
            <v>0</v>
          </cell>
          <cell r="CQ34">
            <v>0</v>
          </cell>
        </row>
        <row r="35">
          <cell r="A35" t="str">
            <v>Net Income  after preferred div. (Loss)</v>
          </cell>
          <cell r="B35">
            <v>21</v>
          </cell>
          <cell r="C35">
            <v>88</v>
          </cell>
          <cell r="D35">
            <v>153</v>
          </cell>
          <cell r="E35">
            <v>72</v>
          </cell>
          <cell r="F35">
            <v>93</v>
          </cell>
          <cell r="G35">
            <v>-82.399999999999892</v>
          </cell>
          <cell r="H35">
            <v>-127.2999999999999</v>
          </cell>
          <cell r="I35">
            <v>-184.62800000000021</v>
          </cell>
          <cell r="J35">
            <v>-13</v>
          </cell>
          <cell r="K35">
            <v>69</v>
          </cell>
          <cell r="L35">
            <v>82</v>
          </cell>
          <cell r="M35">
            <v>48</v>
          </cell>
          <cell r="N35">
            <v>114</v>
          </cell>
          <cell r="O35">
            <v>10</v>
          </cell>
          <cell r="P35">
            <v>117.34532587637477</v>
          </cell>
          <cell r="Q35">
            <v>70.496000000000009</v>
          </cell>
          <cell r="R35">
            <v>131.24917248102935</v>
          </cell>
          <cell r="S35">
            <v>239.3471936529811</v>
          </cell>
          <cell r="T35">
            <v>227.25585159223147</v>
          </cell>
          <cell r="U35">
            <v>465.9257033965921</v>
          </cell>
          <cell r="V35">
            <v>602.21161212427523</v>
          </cell>
          <cell r="W35">
            <v>593.59623071878468</v>
          </cell>
          <cell r="X35">
            <v>613.51996194296498</v>
          </cell>
          <cell r="Y35">
            <v>605.20221884942339</v>
          </cell>
          <cell r="Z35">
            <v>626.35843834596858</v>
          </cell>
          <cell r="AA35">
            <v>701.05810656013114</v>
          </cell>
          <cell r="AB35">
            <v>791.47610913422011</v>
          </cell>
          <cell r="AC35">
            <v>885.20713393153801</v>
          </cell>
          <cell r="AD35">
            <v>982.08467818395241</v>
          </cell>
          <cell r="AE35">
            <v>1084.0811740776478</v>
          </cell>
          <cell r="AF35">
            <v>1189.0940432014797</v>
          </cell>
          <cell r="AG35">
            <v>1296.6634406869289</v>
          </cell>
          <cell r="AH35">
            <v>1407.196177856935</v>
          </cell>
          <cell r="AJ35">
            <v>10.700000000000001</v>
          </cell>
          <cell r="AK35">
            <v>33.800000000000104</v>
          </cell>
          <cell r="AL35">
            <v>-1.8999999999999773</v>
          </cell>
          <cell r="AM35">
            <v>-125.00000000000003</v>
          </cell>
          <cell r="AN35">
            <v>-82.399999999999892</v>
          </cell>
          <cell r="AO35">
            <v>2.0000000000001084</v>
          </cell>
          <cell r="AP35">
            <v>22.900000000000013</v>
          </cell>
          <cell r="AQ35">
            <v>-30.100000000000065</v>
          </cell>
          <cell r="AR35">
            <v>-122.09999999999995</v>
          </cell>
          <cell r="AS35">
            <v>-127.2999999999999</v>
          </cell>
          <cell r="AT35">
            <v>-146.60000000000008</v>
          </cell>
          <cell r="AU35">
            <v>8.3719999999999857</v>
          </cell>
          <cell r="AV35">
            <v>17</v>
          </cell>
          <cell r="AW35">
            <v>-83</v>
          </cell>
          <cell r="AX35">
            <v>-184.62800000000021</v>
          </cell>
          <cell r="AY35">
            <v>-5</v>
          </cell>
          <cell r="AZ35">
            <v>16</v>
          </cell>
          <cell r="BA35">
            <v>-30</v>
          </cell>
          <cell r="BB35">
            <v>6</v>
          </cell>
          <cell r="BC35">
            <v>-13</v>
          </cell>
          <cell r="BD35">
            <v>-6</v>
          </cell>
          <cell r="BE35">
            <v>38</v>
          </cell>
          <cell r="BF35">
            <v>26</v>
          </cell>
          <cell r="BG35">
            <v>11</v>
          </cell>
          <cell r="BH35">
            <v>69</v>
          </cell>
          <cell r="BI35">
            <v>3</v>
          </cell>
          <cell r="BJ35">
            <v>46</v>
          </cell>
          <cell r="BK35">
            <v>36</v>
          </cell>
          <cell r="BL35">
            <v>-3</v>
          </cell>
          <cell r="BM35">
            <v>82</v>
          </cell>
          <cell r="BN35">
            <v>-22</v>
          </cell>
          <cell r="BO35">
            <v>67</v>
          </cell>
          <cell r="BP35">
            <v>46</v>
          </cell>
          <cell r="BQ35">
            <v>-43</v>
          </cell>
          <cell r="BR35">
            <v>48</v>
          </cell>
          <cell r="BS35">
            <v>7</v>
          </cell>
          <cell r="BT35">
            <v>59</v>
          </cell>
          <cell r="BU35">
            <v>39</v>
          </cell>
          <cell r="BV35">
            <v>9</v>
          </cell>
          <cell r="BW35">
            <v>114</v>
          </cell>
          <cell r="BX35">
            <v>-61</v>
          </cell>
          <cell r="BY35">
            <v>69</v>
          </cell>
          <cell r="BZ35">
            <v>14</v>
          </cell>
          <cell r="CA35">
            <v>-12</v>
          </cell>
          <cell r="CB35">
            <v>10</v>
          </cell>
          <cell r="CC35">
            <v>-33</v>
          </cell>
          <cell r="CD35">
            <v>111</v>
          </cell>
          <cell r="CE35">
            <v>54</v>
          </cell>
          <cell r="CH35">
            <v>-68</v>
          </cell>
          <cell r="CI35">
            <v>103</v>
          </cell>
          <cell r="CJ35">
            <v>101</v>
          </cell>
          <cell r="CK35">
            <v>-18.654674123625227</v>
          </cell>
          <cell r="CL35">
            <v>117.34532587637477</v>
          </cell>
          <cell r="CM35">
            <v>-62.44</v>
          </cell>
          <cell r="CN35">
            <v>97.56</v>
          </cell>
          <cell r="CO35">
            <v>75.800000000000011</v>
          </cell>
          <cell r="CP35">
            <v>-40.424000000000014</v>
          </cell>
          <cell r="CQ35">
            <v>70.496000000000009</v>
          </cell>
          <cell r="CR35">
            <v>-64.086648950647714</v>
          </cell>
          <cell r="CS35">
            <v>105.65645180473118</v>
          </cell>
          <cell r="CT35">
            <v>107.67936962694588</v>
          </cell>
          <cell r="CU35">
            <v>-18</v>
          </cell>
          <cell r="CV35">
            <v>131.24917248102935</v>
          </cell>
          <cell r="CW35">
            <v>-31.598797200630315</v>
          </cell>
          <cell r="CX35">
            <v>139.23341072251606</v>
          </cell>
          <cell r="CY35">
            <v>120.50705997473506</v>
          </cell>
          <cell r="CZ35">
            <v>11.205520156360308</v>
          </cell>
          <cell r="DA35">
            <v>239.3471936529811</v>
          </cell>
          <cell r="DB35">
            <v>-41</v>
          </cell>
          <cell r="DC35">
            <v>131</v>
          </cell>
          <cell r="DD35">
            <v>91.755851592231465</v>
          </cell>
          <cell r="DE35">
            <v>45.5</v>
          </cell>
          <cell r="DF35">
            <v>227.25585159223147</v>
          </cell>
          <cell r="DG35">
            <v>10.698203526611827</v>
          </cell>
          <cell r="DH35">
            <v>211.67658378025044</v>
          </cell>
          <cell r="DI35">
            <v>181.49367318078617</v>
          </cell>
          <cell r="DJ35">
            <v>62.057242908943635</v>
          </cell>
          <cell r="DK35">
            <v>465.9257033965921</v>
          </cell>
          <cell r="DL35">
            <v>18.27506458581524</v>
          </cell>
          <cell r="DM35">
            <v>249.06075970533158</v>
          </cell>
          <cell r="DN35">
            <v>254.63445035639558</v>
          </cell>
          <cell r="DO35">
            <v>80.241337476732895</v>
          </cell>
          <cell r="DP35">
            <v>602.21161212427523</v>
          </cell>
          <cell r="DQ35">
            <v>104.31915018318068</v>
          </cell>
          <cell r="DR35">
            <v>230.5561984337034</v>
          </cell>
          <cell r="DS35">
            <v>207.34455099658908</v>
          </cell>
          <cell r="DT35">
            <v>52.376331105310143</v>
          </cell>
          <cell r="DU35">
            <v>593.59623071878468</v>
          </cell>
          <cell r="DV35">
            <v>46.259407322922016</v>
          </cell>
          <cell r="DW35">
            <v>273.61045637285451</v>
          </cell>
          <cell r="DX35">
            <v>223.02826612447052</v>
          </cell>
          <cell r="DY35">
            <v>71.621832122717933</v>
          </cell>
          <cell r="DZ35">
            <v>613.51996194296498</v>
          </cell>
          <cell r="EA35">
            <v>42.519162191983469</v>
          </cell>
          <cell r="EB35">
            <v>273.31719480631773</v>
          </cell>
          <cell r="EC35">
            <v>215.92205065717303</v>
          </cell>
          <cell r="ED35">
            <v>73.443811193949159</v>
          </cell>
          <cell r="EE35">
            <v>605.20221884942339</v>
          </cell>
          <cell r="EH35">
            <v>2.8955208206454419E-2</v>
          </cell>
        </row>
        <row r="36">
          <cell r="A36" t="str">
            <v>Preferred Stock Dividends</v>
          </cell>
          <cell r="B36">
            <v>0</v>
          </cell>
          <cell r="C36">
            <v>0</v>
          </cell>
          <cell r="D36">
            <v>10</v>
          </cell>
          <cell r="E36">
            <v>18</v>
          </cell>
          <cell r="F36">
            <v>16</v>
          </cell>
          <cell r="G36">
            <v>9.3000000000000007</v>
          </cell>
          <cell r="H36">
            <v>9.3000000000000007</v>
          </cell>
          <cell r="I36">
            <v>0</v>
          </cell>
          <cell r="J36">
            <v>0</v>
          </cell>
          <cell r="K36">
            <v>3</v>
          </cell>
          <cell r="L36">
            <v>3</v>
          </cell>
          <cell r="M36">
            <v>10</v>
          </cell>
          <cell r="N36">
            <v>8</v>
          </cell>
          <cell r="O36">
            <v>10</v>
          </cell>
          <cell r="P36">
            <v>0</v>
          </cell>
          <cell r="Q36">
            <v>0</v>
          </cell>
          <cell r="S36">
            <v>4</v>
          </cell>
          <cell r="T36">
            <v>3</v>
          </cell>
          <cell r="U36">
            <v>3</v>
          </cell>
          <cell r="V36">
            <v>0</v>
          </cell>
          <cell r="W36">
            <v>0</v>
          </cell>
          <cell r="X36">
            <v>0</v>
          </cell>
          <cell r="Y36">
            <v>0</v>
          </cell>
          <cell r="Z36">
            <v>0</v>
          </cell>
          <cell r="AA36">
            <v>0</v>
          </cell>
          <cell r="AB36">
            <v>0</v>
          </cell>
          <cell r="AC36">
            <v>0</v>
          </cell>
          <cell r="AD36">
            <v>0</v>
          </cell>
          <cell r="AE36">
            <v>0</v>
          </cell>
          <cell r="AF36">
            <v>0</v>
          </cell>
          <cell r="AG36">
            <v>0</v>
          </cell>
          <cell r="AH36">
            <v>0</v>
          </cell>
          <cell r="AJ36">
            <v>3.7</v>
          </cell>
          <cell r="AK36">
            <v>2.9</v>
          </cell>
          <cell r="AL36">
            <v>2.7</v>
          </cell>
          <cell r="AM36">
            <v>0</v>
          </cell>
          <cell r="AN36">
            <v>9.3000000000000007</v>
          </cell>
          <cell r="AO36">
            <v>3.7</v>
          </cell>
          <cell r="AP36">
            <v>2.9</v>
          </cell>
          <cell r="AQ36">
            <v>2.7</v>
          </cell>
          <cell r="AR36">
            <v>0</v>
          </cell>
          <cell r="AS36">
            <v>9.3000000000000007</v>
          </cell>
          <cell r="AT36">
            <v>0</v>
          </cell>
          <cell r="AU36">
            <v>0</v>
          </cell>
          <cell r="AV36">
            <v>0</v>
          </cell>
          <cell r="AW36">
            <v>0</v>
          </cell>
          <cell r="AX36">
            <v>0</v>
          </cell>
          <cell r="AY36">
            <v>0</v>
          </cell>
          <cell r="AZ36">
            <v>0</v>
          </cell>
          <cell r="BA36">
            <v>0</v>
          </cell>
          <cell r="BB36">
            <v>0</v>
          </cell>
          <cell r="BC36">
            <v>0</v>
          </cell>
          <cell r="BD36">
            <v>1</v>
          </cell>
          <cell r="BE36">
            <v>0</v>
          </cell>
          <cell r="BF36">
            <v>1</v>
          </cell>
          <cell r="BG36">
            <v>1</v>
          </cell>
          <cell r="BH36">
            <v>3</v>
          </cell>
          <cell r="BI36">
            <v>1</v>
          </cell>
          <cell r="BJ36">
            <v>0</v>
          </cell>
          <cell r="BK36">
            <v>1</v>
          </cell>
          <cell r="BL36">
            <v>1</v>
          </cell>
          <cell r="BM36">
            <v>3</v>
          </cell>
          <cell r="BN36">
            <v>3</v>
          </cell>
          <cell r="BO36">
            <v>2</v>
          </cell>
          <cell r="BP36">
            <v>3</v>
          </cell>
          <cell r="BQ36">
            <v>2</v>
          </cell>
          <cell r="BR36">
            <v>10</v>
          </cell>
          <cell r="BS36">
            <v>2</v>
          </cell>
          <cell r="BT36">
            <v>2</v>
          </cell>
          <cell r="BU36">
            <v>2</v>
          </cell>
          <cell r="BV36">
            <v>2</v>
          </cell>
          <cell r="BW36">
            <v>8</v>
          </cell>
          <cell r="BX36">
            <v>4</v>
          </cell>
          <cell r="BY36">
            <v>2</v>
          </cell>
          <cell r="BZ36">
            <v>2</v>
          </cell>
          <cell r="CA36">
            <v>2</v>
          </cell>
          <cell r="CB36">
            <v>10</v>
          </cell>
          <cell r="CC36">
            <v>2</v>
          </cell>
          <cell r="CE36">
            <v>0</v>
          </cell>
          <cell r="CH36">
            <v>2</v>
          </cell>
          <cell r="CI36">
            <v>0</v>
          </cell>
          <cell r="CJ36">
            <v>0</v>
          </cell>
          <cell r="CM36">
            <v>0</v>
          </cell>
          <cell r="CN36">
            <v>0</v>
          </cell>
          <cell r="CO36">
            <v>0</v>
          </cell>
          <cell r="CP36">
            <v>0</v>
          </cell>
          <cell r="CQ36">
            <v>0</v>
          </cell>
          <cell r="CW36">
            <v>1</v>
          </cell>
          <cell r="CX36">
            <v>1</v>
          </cell>
          <cell r="CY36">
            <v>1</v>
          </cell>
          <cell r="CZ36">
            <v>1</v>
          </cell>
          <cell r="DA36">
            <v>4</v>
          </cell>
          <cell r="DB36">
            <v>1</v>
          </cell>
          <cell r="DC36">
            <v>1</v>
          </cell>
          <cell r="DD36">
            <v>1</v>
          </cell>
          <cell r="DE36">
            <v>0</v>
          </cell>
          <cell r="DF36">
            <v>3</v>
          </cell>
          <cell r="DG36">
            <v>0</v>
          </cell>
          <cell r="DH36">
            <v>0</v>
          </cell>
          <cell r="DI36">
            <v>1</v>
          </cell>
          <cell r="DJ36">
            <v>1</v>
          </cell>
          <cell r="DK36">
            <v>3</v>
          </cell>
          <cell r="DL36">
            <v>1</v>
          </cell>
          <cell r="DM36">
            <v>1</v>
          </cell>
          <cell r="DN36">
            <v>0</v>
          </cell>
          <cell r="DO36">
            <v>0</v>
          </cell>
          <cell r="DP36">
            <v>2</v>
          </cell>
          <cell r="HN36" t="str">
            <v>mstag:preferredDividendsPaid</v>
          </cell>
          <cell r="HO36">
            <v>6</v>
          </cell>
          <cell r="HP36" t="str">
            <v>ISO4217:USD</v>
          </cell>
          <cell r="HQ36" t="b">
            <v>0</v>
          </cell>
          <cell r="HR36" t="b">
            <v>0</v>
          </cell>
        </row>
        <row r="37">
          <cell r="A37" t="str">
            <v>Net Inc. (Loss) Applicable to Common</v>
          </cell>
          <cell r="B37">
            <v>21</v>
          </cell>
          <cell r="C37">
            <v>88</v>
          </cell>
          <cell r="D37">
            <v>143</v>
          </cell>
          <cell r="E37">
            <v>54</v>
          </cell>
          <cell r="F37">
            <v>77</v>
          </cell>
          <cell r="G37">
            <v>-91.699999999999903</v>
          </cell>
          <cell r="H37">
            <v>-136.59999999999991</v>
          </cell>
          <cell r="I37">
            <v>-184.62800000000021</v>
          </cell>
          <cell r="J37">
            <v>-13</v>
          </cell>
          <cell r="K37">
            <v>66</v>
          </cell>
          <cell r="L37">
            <v>79</v>
          </cell>
          <cell r="M37">
            <v>38</v>
          </cell>
          <cell r="N37">
            <v>106</v>
          </cell>
          <cell r="O37">
            <v>0</v>
          </cell>
          <cell r="P37">
            <v>115.34532587637477</v>
          </cell>
          <cell r="Q37">
            <v>70.496000000000009</v>
          </cell>
          <cell r="R37">
            <v>131.24917248102935</v>
          </cell>
          <cell r="S37">
            <v>235.3471936529811</v>
          </cell>
          <cell r="T37">
            <v>224.25585159223147</v>
          </cell>
          <cell r="U37">
            <v>463</v>
          </cell>
          <cell r="V37">
            <v>600.21161212427523</v>
          </cell>
          <cell r="W37">
            <v>593.59623071878468</v>
          </cell>
          <cell r="X37">
            <v>613.51996194296498</v>
          </cell>
          <cell r="Y37">
            <v>605.20221884942339</v>
          </cell>
          <cell r="Z37">
            <v>626.35843834596858</v>
          </cell>
          <cell r="AA37">
            <v>701.05810656013114</v>
          </cell>
          <cell r="AB37">
            <v>791.47610913422011</v>
          </cell>
          <cell r="AC37">
            <v>885.20713393153801</v>
          </cell>
          <cell r="AD37">
            <v>982.08467818395241</v>
          </cell>
          <cell r="AE37">
            <v>1084.0811740776478</v>
          </cell>
          <cell r="AF37">
            <v>1189.0940432014797</v>
          </cell>
          <cell r="AG37">
            <v>1296.6634406869289</v>
          </cell>
          <cell r="AH37">
            <v>1407.196177856935</v>
          </cell>
          <cell r="AJ37">
            <v>7.0000000000000009</v>
          </cell>
          <cell r="AK37">
            <v>30.900000000000105</v>
          </cell>
          <cell r="AL37">
            <v>-4.5999999999999774</v>
          </cell>
          <cell r="AM37">
            <v>-125.00000000000003</v>
          </cell>
          <cell r="AN37">
            <v>-91.699999999999903</v>
          </cell>
          <cell r="AO37">
            <v>-1.6999999999998918</v>
          </cell>
          <cell r="AP37">
            <v>20.000000000000014</v>
          </cell>
          <cell r="AQ37">
            <v>-32.800000000000068</v>
          </cell>
          <cell r="AR37">
            <v>-122.09999999999995</v>
          </cell>
          <cell r="AS37">
            <v>-136.59999999999991</v>
          </cell>
          <cell r="AT37">
            <v>-146.60000000000008</v>
          </cell>
          <cell r="AU37">
            <v>8.3719999999999857</v>
          </cell>
          <cell r="AV37">
            <v>17</v>
          </cell>
          <cell r="AW37">
            <v>-83</v>
          </cell>
          <cell r="AX37">
            <v>-184.62800000000021</v>
          </cell>
          <cell r="AY37">
            <v>-5</v>
          </cell>
          <cell r="AZ37">
            <v>16</v>
          </cell>
          <cell r="BA37">
            <v>-30</v>
          </cell>
          <cell r="BB37">
            <v>6</v>
          </cell>
          <cell r="BC37">
            <v>-13</v>
          </cell>
          <cell r="BD37">
            <v>-7</v>
          </cell>
          <cell r="BE37">
            <v>38</v>
          </cell>
          <cell r="BF37">
            <v>25</v>
          </cell>
          <cell r="BG37">
            <v>10</v>
          </cell>
          <cell r="BH37">
            <v>66</v>
          </cell>
          <cell r="BI37">
            <v>2</v>
          </cell>
          <cell r="BJ37">
            <v>46</v>
          </cell>
          <cell r="BK37">
            <v>35</v>
          </cell>
          <cell r="BL37">
            <v>-4</v>
          </cell>
          <cell r="BM37">
            <v>79</v>
          </cell>
          <cell r="BN37">
            <v>-25</v>
          </cell>
          <cell r="BO37">
            <v>65</v>
          </cell>
          <cell r="BP37">
            <v>43</v>
          </cell>
          <cell r="BQ37">
            <v>-45</v>
          </cell>
          <cell r="BR37">
            <v>38</v>
          </cell>
          <cell r="BS37">
            <v>5</v>
          </cell>
          <cell r="BT37">
            <v>57</v>
          </cell>
          <cell r="BU37">
            <v>37</v>
          </cell>
          <cell r="BV37">
            <v>7</v>
          </cell>
          <cell r="BW37">
            <v>106</v>
          </cell>
          <cell r="BX37">
            <v>-65</v>
          </cell>
          <cell r="BY37">
            <v>67</v>
          </cell>
          <cell r="BZ37">
            <v>12</v>
          </cell>
          <cell r="CA37">
            <v>-14</v>
          </cell>
          <cell r="CB37">
            <v>0</v>
          </cell>
          <cell r="CC37">
            <v>-35</v>
          </cell>
          <cell r="CD37">
            <v>111</v>
          </cell>
          <cell r="CE37">
            <v>54</v>
          </cell>
          <cell r="CH37">
            <v>-70</v>
          </cell>
          <cell r="CI37">
            <v>103</v>
          </cell>
          <cell r="CJ37">
            <v>101</v>
          </cell>
          <cell r="CK37">
            <v>-18.654674123625227</v>
          </cell>
          <cell r="CL37">
            <v>115.34532587637477</v>
          </cell>
          <cell r="CM37">
            <v>-62.44</v>
          </cell>
          <cell r="CN37">
            <v>97.56</v>
          </cell>
          <cell r="CO37">
            <v>75.800000000000011</v>
          </cell>
          <cell r="CP37">
            <v>-40.424000000000014</v>
          </cell>
          <cell r="CQ37">
            <v>70.496000000000009</v>
          </cell>
          <cell r="CW37">
            <v>-32.598797200630315</v>
          </cell>
          <cell r="CX37">
            <v>138.23341072251606</v>
          </cell>
          <cell r="CY37">
            <v>119.50705997473506</v>
          </cell>
          <cell r="CZ37">
            <v>10.205520156360308</v>
          </cell>
          <cell r="DA37">
            <v>235.3471936529811</v>
          </cell>
          <cell r="DB37">
            <v>-42</v>
          </cell>
          <cell r="DC37">
            <v>130</v>
          </cell>
          <cell r="DD37">
            <v>90.755851592231465</v>
          </cell>
          <cell r="DE37">
            <v>45.5</v>
          </cell>
          <cell r="DF37">
            <v>224.25585159223147</v>
          </cell>
          <cell r="DG37">
            <v>10.698203526611827</v>
          </cell>
          <cell r="DH37">
            <v>211.67658378025044</v>
          </cell>
          <cell r="DI37">
            <v>180.49367318078617</v>
          </cell>
          <cell r="DJ37">
            <v>61.057242908943635</v>
          </cell>
          <cell r="DK37">
            <v>463</v>
          </cell>
          <cell r="DL37">
            <v>17.27506458581524</v>
          </cell>
          <cell r="DM37">
            <v>248.06075970533158</v>
          </cell>
          <cell r="DN37">
            <v>254.63445035639558</v>
          </cell>
          <cell r="DO37">
            <v>80.241337476732895</v>
          </cell>
          <cell r="DP37">
            <v>600.21161212427523</v>
          </cell>
          <cell r="DQ37">
            <v>104.31915018318068</v>
          </cell>
          <cell r="DR37">
            <v>230.5561984337034</v>
          </cell>
          <cell r="DS37">
            <v>207.34455099658908</v>
          </cell>
          <cell r="DT37">
            <v>52.376331105310143</v>
          </cell>
          <cell r="DU37">
            <v>593.59623071878468</v>
          </cell>
          <cell r="DV37">
            <v>46.259407322922016</v>
          </cell>
          <cell r="DW37">
            <v>273.61045637285451</v>
          </cell>
          <cell r="DX37">
            <v>223.02826612447052</v>
          </cell>
          <cell r="DY37">
            <v>71.621832122717933</v>
          </cell>
          <cell r="DZ37">
            <v>613.51996194296498</v>
          </cell>
          <cell r="EA37">
            <v>42.519162191983469</v>
          </cell>
          <cell r="EB37">
            <v>273.31719480631773</v>
          </cell>
          <cell r="EC37">
            <v>215.92205065717303</v>
          </cell>
          <cell r="ED37">
            <v>73.443811193949159</v>
          </cell>
          <cell r="EE37">
            <v>605.20221884942339</v>
          </cell>
          <cell r="EH37">
            <v>567.47194707038977</v>
          </cell>
        </row>
        <row r="38">
          <cell r="U38">
            <v>0</v>
          </cell>
          <cell r="AX38">
            <v>0</v>
          </cell>
        </row>
        <row r="39">
          <cell r="A39" t="str">
            <v>Net Inc. (Loss)/Share to Common</v>
          </cell>
          <cell r="B39">
            <v>0.05</v>
          </cell>
          <cell r="C39">
            <v>0.20952380952380953</v>
          </cell>
          <cell r="D39">
            <v>0.34292565947242204</v>
          </cell>
          <cell r="E39">
            <v>0.13846153846153847</v>
          </cell>
          <cell r="F39">
            <v>0.21568627450980393</v>
          </cell>
          <cell r="G39">
            <v>5.281385281385309E-2</v>
          </cell>
          <cell r="H39">
            <v>-6.8787173519523931E-2</v>
          </cell>
          <cell r="I39">
            <v>-3.5214470284238276E-2</v>
          </cell>
          <cell r="J39">
            <v>-3.3909759491154837E-2</v>
          </cell>
          <cell r="K39">
            <v>0.16929039952295766</v>
          </cell>
          <cell r="L39">
            <v>0.18913061598733016</v>
          </cell>
          <cell r="M39">
            <v>8.3026559347767315E-2</v>
          </cell>
          <cell r="N39">
            <v>0.26666666666666666</v>
          </cell>
          <cell r="O39">
            <v>-1.6064257028112448E-2</v>
          </cell>
          <cell r="P39">
            <v>0.2958826338770767</v>
          </cell>
          <cell r="Q39">
            <v>0.16205977011494255</v>
          </cell>
          <cell r="R39">
            <v>0.3045224419513442</v>
          </cell>
          <cell r="S39">
            <v>0.53006124696617363</v>
          </cell>
          <cell r="T39">
            <v>0.49614126458458291</v>
          </cell>
          <cell r="U39">
            <v>0</v>
          </cell>
          <cell r="V39">
            <v>1.3019774666470179</v>
          </cell>
          <cell r="W39">
            <v>1.2562883189815548</v>
          </cell>
          <cell r="X39">
            <v>1.292301131001506</v>
          </cell>
          <cell r="Y39">
            <v>1.2588709700456024</v>
          </cell>
          <cell r="Z39">
            <v>1.3103733019790138</v>
          </cell>
          <cell r="AA39">
            <v>1.4666487584939982</v>
          </cell>
          <cell r="AB39">
            <v>1.6558077596950211</v>
          </cell>
          <cell r="AJ39">
            <v>2.0307513780098638E-2</v>
          </cell>
          <cell r="AK39">
            <v>8.9565217391304658E-2</v>
          </cell>
          <cell r="AL39">
            <v>-1.3333333333333268E-2</v>
          </cell>
          <cell r="AM39">
            <v>-4.2698548249359605E-2</v>
          </cell>
          <cell r="AN39">
            <v>5.281385281385309E-2</v>
          </cell>
          <cell r="AO39">
            <v>-4.4167316186019528E-3</v>
          </cell>
          <cell r="AP39">
            <v>5.1921079958463165E-2</v>
          </cell>
          <cell r="AQ39">
            <v>-8.515057113187971E-2</v>
          </cell>
          <cell r="AR39">
            <v>-3.0906768837803196E-2</v>
          </cell>
          <cell r="AS39">
            <v>-6.8787173519523931E-2</v>
          </cell>
          <cell r="AT39">
            <v>6.3049095607234942E-2</v>
          </cell>
          <cell r="AU39">
            <v>2.1633074935400481E-2</v>
          </cell>
          <cell r="AV39">
            <v>4.3927648578811367E-2</v>
          </cell>
          <cell r="AW39">
            <v>-0.2144702842377261</v>
          </cell>
          <cell r="AX39">
            <v>-3.5214470284238276E-2</v>
          </cell>
          <cell r="AY39">
            <v>-1.2919896640826873E-2</v>
          </cell>
          <cell r="AZ39">
            <v>4.1025641025641026E-2</v>
          </cell>
          <cell r="BA39">
            <v>-7.7519379844961239E-2</v>
          </cell>
          <cell r="BB39">
            <v>1.5503875968992248E-2</v>
          </cell>
          <cell r="BC39">
            <v>-3.3909759491154837E-2</v>
          </cell>
          <cell r="BD39">
            <v>-1.8087855297157621E-2</v>
          </cell>
          <cell r="BE39">
            <v>9.7435897435897437E-2</v>
          </cell>
          <cell r="BF39">
            <v>6.4102564102564097E-2</v>
          </cell>
          <cell r="BG39">
            <v>2.5839793281653745E-2</v>
          </cell>
          <cell r="BH39">
            <v>0.16929039952295766</v>
          </cell>
          <cell r="BI39">
            <v>-9.8357922814036845E-3</v>
          </cell>
          <cell r="BJ39">
            <v>0.11886304909560723</v>
          </cell>
          <cell r="BK39">
            <v>9.0439276485788117E-2</v>
          </cell>
          <cell r="BL39">
            <v>-1.0335917312661499E-2</v>
          </cell>
          <cell r="BM39">
            <v>0.18913061598733016</v>
          </cell>
          <cell r="BN39">
            <v>-7.9603234141868803E-2</v>
          </cell>
          <cell r="BO39">
            <v>0.16666666666666666</v>
          </cell>
          <cell r="BP39">
            <v>0.1111111111111111</v>
          </cell>
          <cell r="BQ39">
            <v>-0.11627906976744186</v>
          </cell>
          <cell r="BR39">
            <v>8.3026559347767315E-2</v>
          </cell>
          <cell r="BS39">
            <v>-2.6455026455026454E-3</v>
          </cell>
          <cell r="BT39">
            <v>0.15405405405405406</v>
          </cell>
          <cell r="BU39">
            <v>9.9195710455764072E-2</v>
          </cell>
          <cell r="BV39">
            <v>1.8617021276595744E-2</v>
          </cell>
          <cell r="BW39">
            <v>0.26666666666666666</v>
          </cell>
          <cell r="BX39">
            <v>-0.18733509234828497</v>
          </cell>
          <cell r="BY39">
            <v>0.18108108108108109</v>
          </cell>
          <cell r="BZ39">
            <v>3.2171581769436998E-2</v>
          </cell>
          <cell r="CA39">
            <v>-3.7234042553191488E-2</v>
          </cell>
          <cell r="CB39">
            <v>-1.6064257028112448E-2</v>
          </cell>
          <cell r="CC39">
            <v>-8.1216931216931215E-2</v>
          </cell>
          <cell r="CD39">
            <v>0.28172588832487311</v>
          </cell>
          <cell r="CE39">
            <v>0.13989637305699482</v>
          </cell>
          <cell r="CH39">
            <v>-0.1856763925729443</v>
          </cell>
          <cell r="CI39">
            <v>0.26822916666666669</v>
          </cell>
          <cell r="CJ39">
            <v>0.26165803108808289</v>
          </cell>
          <cell r="CK39">
            <v>-4.8328171304728565E-2</v>
          </cell>
          <cell r="CL39">
            <v>0.2958826338770767</v>
          </cell>
          <cell r="CM39">
            <v>-0.14726415094339623</v>
          </cell>
          <cell r="CN39">
            <v>0.22172727272727275</v>
          </cell>
          <cell r="CO39">
            <v>0.1722727272727273</v>
          </cell>
          <cell r="CP39">
            <v>-9.5339622641509469E-2</v>
          </cell>
          <cell r="CQ39">
            <v>0.16626415094339625</v>
          </cell>
          <cell r="CW39">
            <v>-7.3091473544014157E-2</v>
          </cell>
          <cell r="CX39">
            <v>0.31063687802812595</v>
          </cell>
          <cell r="CY39">
            <v>0.26976762973980828</v>
          </cell>
          <cell r="CZ39">
            <v>2.3089412118462233E-2</v>
          </cell>
          <cell r="DA39">
            <v>0.53006124696617363</v>
          </cell>
        </row>
        <row r="40">
          <cell r="A40" t="str">
            <v>Non-recurring Items</v>
          </cell>
          <cell r="G40">
            <v>0.31353523352186702</v>
          </cell>
          <cell r="H40">
            <v>0.2813408110759435</v>
          </cell>
          <cell r="L40">
            <v>1.3333333333333334E-2</v>
          </cell>
          <cell r="M40">
            <v>1.3333333333333334E-2</v>
          </cell>
          <cell r="N40">
            <v>1.6666666666666666E-2</v>
          </cell>
          <cell r="O40">
            <v>1.6666666666666666E-2</v>
          </cell>
          <cell r="U40">
            <v>0</v>
          </cell>
          <cell r="AJ40">
            <v>0</v>
          </cell>
          <cell r="AK40">
            <v>0</v>
          </cell>
          <cell r="AL40">
            <v>0</v>
          </cell>
          <cell r="AM40">
            <v>0.31353523352186702</v>
          </cell>
          <cell r="AN40">
            <v>0.31353523352186702</v>
          </cell>
          <cell r="AO40">
            <v>0</v>
          </cell>
          <cell r="AP40">
            <v>0</v>
          </cell>
          <cell r="AQ40">
            <v>0</v>
          </cell>
          <cell r="AR40">
            <v>0.2813408110759435</v>
          </cell>
          <cell r="AS40">
            <v>0.2813408110759435</v>
          </cell>
          <cell r="AT40">
            <v>0.4433333333333333</v>
          </cell>
          <cell r="AW40">
            <v>0</v>
          </cell>
          <cell r="AX40">
            <v>0.4433333333333333</v>
          </cell>
          <cell r="AY40">
            <v>0</v>
          </cell>
          <cell r="AZ40">
            <v>0</v>
          </cell>
          <cell r="BA40">
            <v>0</v>
          </cell>
          <cell r="BB40">
            <v>0</v>
          </cell>
          <cell r="BC40">
            <v>0</v>
          </cell>
          <cell r="BH40">
            <v>0</v>
          </cell>
          <cell r="BI40">
            <v>1.3333333333333334E-2</v>
          </cell>
          <cell r="BM40">
            <v>1.3333333333333334E-2</v>
          </cell>
          <cell r="BN40">
            <v>1.3333333333333334E-2</v>
          </cell>
          <cell r="BR40">
            <v>1.3333333333333334E-2</v>
          </cell>
          <cell r="BS40">
            <v>1.6666666666666666E-2</v>
          </cell>
          <cell r="BW40">
            <v>1.6666666666666666E-2</v>
          </cell>
          <cell r="BX40">
            <v>1.6666666666666666E-2</v>
          </cell>
          <cell r="CB40">
            <v>1.6666666666666666E-2</v>
          </cell>
          <cell r="CC40">
            <v>0.01</v>
          </cell>
          <cell r="CH40">
            <v>-1.5915119363395226E-2</v>
          </cell>
          <cell r="CJ40">
            <v>0.15</v>
          </cell>
        </row>
        <row r="41">
          <cell r="A41" t="str">
            <v>EPS  to Common Shareowners</v>
          </cell>
          <cell r="B41">
            <v>0.05</v>
          </cell>
          <cell r="C41">
            <v>0.20952380952380953</v>
          </cell>
          <cell r="D41">
            <v>0.34292565947242204</v>
          </cell>
          <cell r="E41">
            <v>0.13846153846153847</v>
          </cell>
          <cell r="F41">
            <v>0.21568627450980393</v>
          </cell>
          <cell r="G41">
            <v>-0.26072138070801393</v>
          </cell>
          <cell r="H41">
            <v>-0.35012798459546746</v>
          </cell>
          <cell r="I41">
            <v>-0.4785478036175716</v>
          </cell>
          <cell r="J41">
            <v>-3.3909759491154837E-2</v>
          </cell>
          <cell r="K41">
            <v>0.16929039952295766</v>
          </cell>
          <cell r="L41">
            <v>0.2024639493206635</v>
          </cell>
          <cell r="M41">
            <v>9.6359892681100651E-2</v>
          </cell>
          <cell r="N41">
            <v>0.28333333333333333</v>
          </cell>
          <cell r="O41">
            <v>6.0240963855421811E-4</v>
          </cell>
          <cell r="P41">
            <v>0.16179775324047196</v>
          </cell>
          <cell r="Q41">
            <v>0.16205977011494255</v>
          </cell>
          <cell r="R41">
            <v>0.3</v>
          </cell>
          <cell r="S41">
            <v>0.53</v>
          </cell>
          <cell r="T41">
            <v>0.5</v>
          </cell>
          <cell r="U41">
            <v>1.02</v>
          </cell>
          <cell r="V41">
            <v>1.3019774666470179</v>
          </cell>
          <cell r="W41">
            <v>1.2562883189815548</v>
          </cell>
          <cell r="X41">
            <v>1.292301131001506</v>
          </cell>
          <cell r="Y41">
            <v>1.2588709700456024</v>
          </cell>
          <cell r="Z41">
            <v>1.3103733019790138</v>
          </cell>
          <cell r="AA41">
            <v>1.4666487584939982</v>
          </cell>
          <cell r="AB41">
            <v>1.6558077596950211</v>
          </cell>
          <cell r="AC41">
            <v>1.8518977697312511</v>
          </cell>
          <cell r="AD41">
            <v>2.0545704564517835</v>
          </cell>
          <cell r="AE41">
            <v>2.2679522470243678</v>
          </cell>
          <cell r="AF41">
            <v>2.4876444418440999</v>
          </cell>
          <cell r="AG41">
            <v>2.7126850223575918</v>
          </cell>
          <cell r="AH41">
            <v>2.9439250582781069</v>
          </cell>
          <cell r="AJ41">
            <v>2.0307513780098638E-2</v>
          </cell>
          <cell r="AK41">
            <v>8.9565217391304658E-2</v>
          </cell>
          <cell r="AL41">
            <v>-1.3333333333333268E-2</v>
          </cell>
          <cell r="AM41">
            <v>-0.35623378177122661</v>
          </cell>
          <cell r="AN41">
            <v>-0.26072138070801393</v>
          </cell>
          <cell r="AO41">
            <v>-4.4167316186019528E-3</v>
          </cell>
          <cell r="AP41">
            <v>5.1921079958463165E-2</v>
          </cell>
          <cell r="AQ41">
            <v>-8.515057113187971E-2</v>
          </cell>
          <cell r="AR41">
            <v>-0.31224757991374669</v>
          </cell>
          <cell r="AS41">
            <v>-0.35012798459546746</v>
          </cell>
          <cell r="AT41">
            <v>-0.38028423772609837</v>
          </cell>
          <cell r="AU41">
            <v>2.1633074935400481E-2</v>
          </cell>
          <cell r="AV41">
            <v>4.3927648578811367E-2</v>
          </cell>
          <cell r="AW41">
            <v>-0.2144702842377261</v>
          </cell>
          <cell r="AX41">
            <v>-0.4785478036175716</v>
          </cell>
          <cell r="AY41">
            <v>-1.2919896640826873E-2</v>
          </cell>
          <cell r="AZ41">
            <v>4.1025641025641026E-2</v>
          </cell>
          <cell r="BA41">
            <v>-7.7519379844961239E-2</v>
          </cell>
          <cell r="BB41">
            <v>1.5503875968992248E-2</v>
          </cell>
          <cell r="BC41">
            <v>-3.3909759491154837E-2</v>
          </cell>
          <cell r="BD41">
            <v>-1.8087855297157621E-2</v>
          </cell>
          <cell r="BE41">
            <v>9.7435897435897437E-2</v>
          </cell>
          <cell r="BF41">
            <v>6.4102564102564097E-2</v>
          </cell>
          <cell r="BG41">
            <v>2.5839793281653745E-2</v>
          </cell>
          <cell r="BH41">
            <v>0.16929039952295766</v>
          </cell>
          <cell r="BI41">
            <v>3.4975410519296497E-3</v>
          </cell>
          <cell r="BJ41">
            <v>0.11886304909560723</v>
          </cell>
          <cell r="BK41">
            <v>9.0439276485788117E-2</v>
          </cell>
          <cell r="BL41">
            <v>-1.0335917312661499E-2</v>
          </cell>
          <cell r="BM41">
            <v>0.2024639493206635</v>
          </cell>
          <cell r="BN41">
            <v>-6.6269900808535467E-2</v>
          </cell>
          <cell r="BO41">
            <v>0.16666666666666666</v>
          </cell>
          <cell r="BP41">
            <v>0.1111111111111111</v>
          </cell>
          <cell r="BQ41">
            <v>-0.11627906976744186</v>
          </cell>
          <cell r="BR41">
            <v>9.6359892681100651E-2</v>
          </cell>
          <cell r="BS41">
            <v>1.4021164021164021E-2</v>
          </cell>
          <cell r="BT41">
            <v>0.15405405405405406</v>
          </cell>
          <cell r="BU41">
            <v>9.9195710455764072E-2</v>
          </cell>
          <cell r="BV41">
            <v>1.8617021276595744E-2</v>
          </cell>
          <cell r="BW41">
            <v>0.28333333333333333</v>
          </cell>
          <cell r="BX41">
            <v>-0.1706684256816183</v>
          </cell>
          <cell r="BY41">
            <v>0.18108108108108109</v>
          </cell>
          <cell r="BZ41">
            <v>3.2171581769436998E-2</v>
          </cell>
          <cell r="CA41">
            <v>-3.7234042553191488E-2</v>
          </cell>
          <cell r="CB41">
            <v>6.0240963855421811E-4</v>
          </cell>
          <cell r="CC41">
            <v>-9.121693121693121E-2</v>
          </cell>
          <cell r="CD41">
            <v>0.28172588832487311</v>
          </cell>
          <cell r="CE41">
            <v>0.13989637305699482</v>
          </cell>
          <cell r="CF41">
            <v>-4.8328171304728565E-2</v>
          </cell>
          <cell r="CG41">
            <v>0.28207715886020818</v>
          </cell>
          <cell r="CH41">
            <v>-0.16976127320954906</v>
          </cell>
          <cell r="CI41">
            <v>0.26822916666666669</v>
          </cell>
          <cell r="CJ41">
            <v>0.11165803108808289</v>
          </cell>
          <cell r="CK41">
            <v>-4.8328171304728565E-2</v>
          </cell>
          <cell r="CL41">
            <v>0.16179775324047196</v>
          </cell>
          <cell r="CM41">
            <v>-0.14726415094339623</v>
          </cell>
          <cell r="CN41">
            <v>0.22172727272727275</v>
          </cell>
          <cell r="CO41">
            <v>0.1722727272727273</v>
          </cell>
          <cell r="CP41">
            <v>-9.5339622641509469E-2</v>
          </cell>
          <cell r="CQ41">
            <v>0.16626415094339625</v>
          </cell>
          <cell r="CR41">
            <v>-0.15</v>
          </cell>
          <cell r="CS41">
            <v>0.24</v>
          </cell>
          <cell r="CT41">
            <v>0.25</v>
          </cell>
          <cell r="CU41">
            <v>-0.04</v>
          </cell>
          <cell r="CV41">
            <v>0.3</v>
          </cell>
          <cell r="CW41">
            <v>-7.0000000000000007E-2</v>
          </cell>
          <cell r="CX41">
            <v>0.31</v>
          </cell>
          <cell r="CY41">
            <v>0.27</v>
          </cell>
          <cell r="CZ41">
            <v>0.02</v>
          </cell>
          <cell r="DA41">
            <v>0.53</v>
          </cell>
          <cell r="DB41">
            <v>-0.09</v>
          </cell>
          <cell r="DC41">
            <v>0.28999999999999998</v>
          </cell>
          <cell r="DD41">
            <v>0.2</v>
          </cell>
          <cell r="DE41">
            <v>0.1</v>
          </cell>
          <cell r="DF41">
            <v>0.5</v>
          </cell>
          <cell r="DG41">
            <v>0.02</v>
          </cell>
          <cell r="DH41">
            <v>0.47</v>
          </cell>
          <cell r="DI41">
            <v>0.4</v>
          </cell>
          <cell r="DJ41">
            <v>0.13</v>
          </cell>
          <cell r="DK41">
            <v>1.02</v>
          </cell>
          <cell r="DL41">
            <v>3.7554488230033128E-2</v>
          </cell>
          <cell r="DM41">
            <v>0.5404373849789359</v>
          </cell>
          <cell r="DN41">
            <v>0.55355315294868601</v>
          </cell>
          <cell r="DO41">
            <v>0.17330742435579458</v>
          </cell>
          <cell r="DP41">
            <v>1.3019774666470179</v>
          </cell>
          <cell r="DQ41">
            <v>0.22338147790830981</v>
          </cell>
          <cell r="DR41">
            <v>0.48436176141534326</v>
          </cell>
          <cell r="DS41">
            <v>0.43743576159617947</v>
          </cell>
          <cell r="DT41">
            <v>0.11073220106830897</v>
          </cell>
          <cell r="DU41">
            <v>1.2562883189815548</v>
          </cell>
          <cell r="DV41">
            <v>9.738822594299372E-2</v>
          </cell>
          <cell r="DW41">
            <v>0.57602201341653581</v>
          </cell>
          <cell r="DX41">
            <v>0.46854677757241708</v>
          </cell>
          <cell r="DY41">
            <v>0.1514203638958096</v>
          </cell>
          <cell r="DZ41">
            <v>1.292301131001506</v>
          </cell>
          <cell r="EA41">
            <v>8.8766518146103271E-2</v>
          </cell>
          <cell r="EB41">
            <v>0.56941082251316189</v>
          </cell>
          <cell r="EC41">
            <v>0.44797105945471583</v>
          </cell>
          <cell r="ED41">
            <v>0.15237305226960407</v>
          </cell>
          <cell r="EE41">
            <v>1.2588709700456024</v>
          </cell>
          <cell r="EI41">
            <v>9.5661071584443036E-2</v>
          </cell>
          <cell r="HN41" t="str">
            <v>mstag:dilutedEpsExcludingExtraordinaryItemsAndDiscontinuedOperations</v>
          </cell>
          <cell r="HO41">
            <v>0</v>
          </cell>
          <cell r="HP41" t="str">
            <v>ISO4217:USD</v>
          </cell>
          <cell r="HQ41" t="b">
            <v>0</v>
          </cell>
          <cell r="HR41" t="b">
            <v>0</v>
          </cell>
        </row>
        <row r="42">
          <cell r="A42" t="str">
            <v>% Change vs. Year Ago (like for like)</v>
          </cell>
          <cell r="C42">
            <v>3.1904761904761907</v>
          </cell>
          <cell r="D42">
            <v>0.6366906474820142</v>
          </cell>
          <cell r="E42">
            <v>-0.59623453469607313</v>
          </cell>
          <cell r="F42">
            <v>0.55773420479302827</v>
          </cell>
          <cell r="G42" t="str">
            <v>nm</v>
          </cell>
          <cell r="H42" t="str">
            <v>nm</v>
          </cell>
          <cell r="I42" t="str">
            <v>nm</v>
          </cell>
          <cell r="J42">
            <v>-3.7050416563199517E-2</v>
          </cell>
          <cell r="K42">
            <v>-5.992379835873388</v>
          </cell>
          <cell r="L42">
            <v>0.11719634734326423</v>
          </cell>
          <cell r="M42" t="str">
            <v>nm</v>
          </cell>
          <cell r="N42">
            <v>0.40996033494931683</v>
          </cell>
          <cell r="O42">
            <v>-1.1934833522466619</v>
          </cell>
          <cell r="Q42">
            <v>1.6194098448398808E-3</v>
          </cell>
          <cell r="R42">
            <v>0.85116886064457531</v>
          </cell>
          <cell r="S42">
            <v>0.76666666666666683</v>
          </cell>
          <cell r="T42">
            <v>-5.6603773584905759E-2</v>
          </cell>
          <cell r="U42" t="str">
            <v>nm</v>
          </cell>
          <cell r="V42">
            <v>0.2764484967127625</v>
          </cell>
          <cell r="W42">
            <v>-3.5092118593362698E-2</v>
          </cell>
          <cell r="X42">
            <v>2.8666040649925062E-2</v>
          </cell>
          <cell r="Y42">
            <v>2.9506360175548307E-2</v>
          </cell>
          <cell r="Z42">
            <v>4.0911525612148836E-2</v>
          </cell>
          <cell r="AA42">
            <v>0.1192602568130523</v>
          </cell>
          <cell r="AB42">
            <v>0.12897362105652177</v>
          </cell>
          <cell r="AC42">
            <v>0.11842558949738669</v>
          </cell>
          <cell r="AD42">
            <v>0.10944053717929814</v>
          </cell>
          <cell r="AE42">
            <v>0.10385712979689776</v>
          </cell>
          <cell r="AF42">
            <v>9.686808666627611E-2</v>
          </cell>
          <cell r="AG42">
            <v>9.0463322140469815E-2</v>
          </cell>
          <cell r="AH42">
            <v>8.5243968250889868E-2</v>
          </cell>
          <cell r="CM42">
            <v>-0.13252211084905652</v>
          </cell>
          <cell r="CN42">
            <v>-0.17336628420123568</v>
          </cell>
          <cell r="CO42">
            <v>0.54286015608521443</v>
          </cell>
          <cell r="CP42">
            <v>0.97275460808054981</v>
          </cell>
          <cell r="CQ42">
            <v>2.7604819062512664E-2</v>
          </cell>
          <cell r="CW42">
            <v>0.53333333333333321</v>
          </cell>
          <cell r="CX42">
            <v>0.29166666666666674</v>
          </cell>
          <cell r="CY42">
            <v>8.0000000000000071E-2</v>
          </cell>
          <cell r="CZ42">
            <v>1.5</v>
          </cell>
          <cell r="DA42">
            <v>0.76666666666666683</v>
          </cell>
          <cell r="DG42">
            <v>1.2222222222222223</v>
          </cell>
          <cell r="DH42">
            <v>0.62068965517241392</v>
          </cell>
          <cell r="DI42">
            <v>1</v>
          </cell>
          <cell r="DJ42">
            <v>0.30000000000000004</v>
          </cell>
          <cell r="DK42">
            <v>1.04</v>
          </cell>
          <cell r="DL42">
            <v>0.87772441150165648</v>
          </cell>
          <cell r="DM42">
            <v>0.14986677655092762</v>
          </cell>
          <cell r="DN42">
            <v>0.38388288237171486</v>
          </cell>
          <cell r="DO42">
            <v>0.33313403350611215</v>
          </cell>
          <cell r="DP42">
            <v>0.2764484967127625</v>
          </cell>
          <cell r="DQ42">
            <v>4.9481965654818021</v>
          </cell>
          <cell r="DR42">
            <v>-0.10375970486530695</v>
          </cell>
          <cell r="DS42">
            <v>-0.20976737416085234</v>
          </cell>
          <cell r="DT42">
            <v>-0.3610648737068568</v>
          </cell>
          <cell r="DU42">
            <v>-3.5092118593362698E-2</v>
          </cell>
          <cell r="DV42">
            <v>-0.56402730049548633</v>
          </cell>
          <cell r="DW42">
            <v>0.1892392407967014</v>
          </cell>
          <cell r="DX42">
            <v>7.1121336451128725E-2</v>
          </cell>
          <cell r="DY42">
            <v>0.36744652806459377</v>
          </cell>
          <cell r="DZ42">
            <v>2.8666040649925062E-2</v>
          </cell>
          <cell r="EA42">
            <v>0.10205826670340645</v>
          </cell>
          <cell r="EB42">
            <v>2.2144568288112731E-2</v>
          </cell>
          <cell r="EC42">
            <v>-1.2933686290922397E-2</v>
          </cell>
          <cell r="ED42">
            <v>0.15091576340795543</v>
          </cell>
          <cell r="EE42">
            <v>2.9506360175548307E-2</v>
          </cell>
          <cell r="EK42">
            <v>2.2631358440264169</v>
          </cell>
          <cell r="EL42">
            <v>2.4745403269137882</v>
          </cell>
          <cell r="EN42">
            <v>2.3899310399639031</v>
          </cell>
          <cell r="EO42">
            <v>2.5106580118259947</v>
          </cell>
        </row>
        <row r="44">
          <cell r="A44" t="str">
            <v>Average Shares Outstanding</v>
          </cell>
          <cell r="B44">
            <v>140</v>
          </cell>
          <cell r="C44">
            <v>140</v>
          </cell>
          <cell r="D44">
            <v>139</v>
          </cell>
          <cell r="E44">
            <v>130</v>
          </cell>
          <cell r="F44">
            <v>119</v>
          </cell>
          <cell r="G44">
            <v>115.5</v>
          </cell>
          <cell r="H44">
            <v>128.9</v>
          </cell>
          <cell r="I44">
            <v>129</v>
          </cell>
          <cell r="J44">
            <v>129.25</v>
          </cell>
          <cell r="K44">
            <v>129.5</v>
          </cell>
          <cell r="L44">
            <v>129</v>
          </cell>
          <cell r="M44">
            <v>129.25</v>
          </cell>
          <cell r="N44">
            <v>125</v>
          </cell>
          <cell r="O44">
            <v>124.5</v>
          </cell>
          <cell r="P44" t="str">
            <v xml:space="preserve"> </v>
          </cell>
          <cell r="U44">
            <v>0</v>
          </cell>
          <cell r="AJ44">
            <v>114.9</v>
          </cell>
          <cell r="AK44">
            <v>115</v>
          </cell>
          <cell r="AL44">
            <v>115</v>
          </cell>
          <cell r="AM44">
            <v>117.1</v>
          </cell>
          <cell r="AN44">
            <v>115.5</v>
          </cell>
          <cell r="AO44">
            <v>128.30000000000001</v>
          </cell>
          <cell r="AP44">
            <v>128.4</v>
          </cell>
          <cell r="AQ44">
            <v>128.4</v>
          </cell>
          <cell r="AR44">
            <v>130.5</v>
          </cell>
          <cell r="AS44">
            <v>128.9</v>
          </cell>
          <cell r="AT44">
            <v>129</v>
          </cell>
          <cell r="AU44">
            <v>129</v>
          </cell>
          <cell r="AV44">
            <v>129</v>
          </cell>
          <cell r="AW44">
            <v>129</v>
          </cell>
          <cell r="AX44">
            <v>129</v>
          </cell>
          <cell r="AY44">
            <v>129</v>
          </cell>
          <cell r="AZ44">
            <v>130</v>
          </cell>
          <cell r="BA44">
            <v>129</v>
          </cell>
          <cell r="BB44">
            <v>129</v>
          </cell>
          <cell r="BC44">
            <v>129.25</v>
          </cell>
          <cell r="BD44">
            <v>129</v>
          </cell>
          <cell r="BE44">
            <v>130</v>
          </cell>
          <cell r="BF44">
            <v>130</v>
          </cell>
          <cell r="BG44">
            <v>129</v>
          </cell>
          <cell r="BH44">
            <v>129.5</v>
          </cell>
          <cell r="BI44">
            <v>129</v>
          </cell>
          <cell r="BJ44">
            <v>129</v>
          </cell>
          <cell r="BK44">
            <v>129</v>
          </cell>
          <cell r="BL44">
            <v>129</v>
          </cell>
          <cell r="BM44">
            <v>129</v>
          </cell>
          <cell r="BN44">
            <v>129</v>
          </cell>
          <cell r="BO44">
            <v>130</v>
          </cell>
          <cell r="BP44">
            <v>129</v>
          </cell>
          <cell r="BQ44">
            <v>129</v>
          </cell>
          <cell r="BR44">
            <v>129.25</v>
          </cell>
          <cell r="BS44">
            <v>126</v>
          </cell>
          <cell r="BT44">
            <v>123</v>
          </cell>
          <cell r="BU44">
            <v>124</v>
          </cell>
          <cell r="BV44">
            <v>127</v>
          </cell>
          <cell r="BW44">
            <v>125</v>
          </cell>
          <cell r="BX44">
            <v>126</v>
          </cell>
          <cell r="BY44">
            <v>123</v>
          </cell>
          <cell r="BZ44">
            <v>124</v>
          </cell>
          <cell r="CA44">
            <v>125</v>
          </cell>
          <cell r="CB44">
            <v>124.5</v>
          </cell>
          <cell r="CC44">
            <v>126</v>
          </cell>
          <cell r="CD44" t="str">
            <v>---</v>
          </cell>
          <cell r="CE44" t="str">
            <v>---</v>
          </cell>
          <cell r="CH44">
            <v>126</v>
          </cell>
          <cell r="CI44" t="str">
            <v>---</v>
          </cell>
          <cell r="CJ44" t="str">
            <v>---</v>
          </cell>
        </row>
        <row r="45">
          <cell r="A45" t="str">
            <v>Average Shares Outstanding (split adj.)</v>
          </cell>
          <cell r="B45">
            <v>420</v>
          </cell>
          <cell r="C45">
            <v>420</v>
          </cell>
          <cell r="D45">
            <v>417</v>
          </cell>
          <cell r="E45">
            <v>390</v>
          </cell>
          <cell r="F45">
            <v>357</v>
          </cell>
          <cell r="G45">
            <v>346.5</v>
          </cell>
          <cell r="H45">
            <v>386.70000000000005</v>
          </cell>
          <cell r="I45">
            <v>387</v>
          </cell>
          <cell r="J45">
            <v>387.75</v>
          </cell>
          <cell r="K45">
            <v>388.5</v>
          </cell>
          <cell r="L45">
            <v>387</v>
          </cell>
          <cell r="M45">
            <v>387.75</v>
          </cell>
          <cell r="N45">
            <v>375</v>
          </cell>
          <cell r="O45">
            <v>373.5</v>
          </cell>
          <cell r="P45">
            <v>386</v>
          </cell>
          <cell r="Q45">
            <v>435</v>
          </cell>
          <cell r="R45">
            <v>431</v>
          </cell>
          <cell r="S45">
            <v>444</v>
          </cell>
          <cell r="T45">
            <v>452</v>
          </cell>
          <cell r="U45">
            <v>458</v>
          </cell>
          <cell r="V45">
            <v>461</v>
          </cell>
          <cell r="W45">
            <v>472.5</v>
          </cell>
          <cell r="X45">
            <v>474.75</v>
          </cell>
          <cell r="Y45">
            <v>480.75</v>
          </cell>
          <cell r="Z45">
            <v>478</v>
          </cell>
          <cell r="AA45">
            <v>478</v>
          </cell>
          <cell r="AB45">
            <v>478</v>
          </cell>
          <cell r="AC45">
            <v>478</v>
          </cell>
          <cell r="AD45">
            <v>478</v>
          </cell>
          <cell r="AE45">
            <v>478</v>
          </cell>
          <cell r="AF45">
            <v>478</v>
          </cell>
          <cell r="AG45">
            <v>478</v>
          </cell>
          <cell r="AH45">
            <v>478</v>
          </cell>
          <cell r="AJ45">
            <v>344.70000000000005</v>
          </cell>
          <cell r="AK45">
            <v>345</v>
          </cell>
          <cell r="AL45">
            <v>345</v>
          </cell>
          <cell r="AM45">
            <v>351.29999999999995</v>
          </cell>
          <cell r="AN45">
            <v>346.5</v>
          </cell>
          <cell r="AO45">
            <v>384.90000000000003</v>
          </cell>
          <cell r="AP45">
            <v>385.20000000000005</v>
          </cell>
          <cell r="AQ45">
            <v>385.20000000000005</v>
          </cell>
          <cell r="AR45">
            <v>391.5</v>
          </cell>
          <cell r="AS45">
            <v>386.70000000000005</v>
          </cell>
          <cell r="AT45">
            <v>387</v>
          </cell>
          <cell r="AU45">
            <v>387</v>
          </cell>
          <cell r="AV45">
            <v>387</v>
          </cell>
          <cell r="AW45">
            <v>387</v>
          </cell>
          <cell r="AX45">
            <v>387</v>
          </cell>
          <cell r="AY45">
            <v>387</v>
          </cell>
          <cell r="AZ45">
            <v>390</v>
          </cell>
          <cell r="BA45">
            <v>387</v>
          </cell>
          <cell r="BB45">
            <v>387</v>
          </cell>
          <cell r="BC45">
            <v>387.75</v>
          </cell>
          <cell r="BD45">
            <v>387</v>
          </cell>
          <cell r="BE45">
            <v>390</v>
          </cell>
          <cell r="BF45">
            <v>390</v>
          </cell>
          <cell r="BG45">
            <v>387</v>
          </cell>
          <cell r="BH45">
            <v>388.5</v>
          </cell>
          <cell r="BI45">
            <v>387</v>
          </cell>
          <cell r="BJ45">
            <v>387</v>
          </cell>
          <cell r="BK45">
            <v>387</v>
          </cell>
          <cell r="BL45">
            <v>387</v>
          </cell>
          <cell r="BM45">
            <v>387</v>
          </cell>
          <cell r="BN45">
            <v>387</v>
          </cell>
          <cell r="BO45">
            <v>390</v>
          </cell>
          <cell r="BP45">
            <v>387</v>
          </cell>
          <cell r="BQ45">
            <v>387</v>
          </cell>
          <cell r="BR45">
            <v>387.75</v>
          </cell>
          <cell r="BS45">
            <v>378</v>
          </cell>
          <cell r="BT45">
            <v>370</v>
          </cell>
          <cell r="BU45">
            <v>373</v>
          </cell>
          <cell r="BV45">
            <v>376</v>
          </cell>
          <cell r="BW45">
            <v>375</v>
          </cell>
          <cell r="BX45">
            <v>379</v>
          </cell>
          <cell r="BY45">
            <v>370</v>
          </cell>
          <cell r="BZ45">
            <v>373</v>
          </cell>
          <cell r="CA45">
            <v>376</v>
          </cell>
          <cell r="CB45">
            <v>373.5</v>
          </cell>
          <cell r="CC45">
            <v>378</v>
          </cell>
          <cell r="CD45">
            <v>394</v>
          </cell>
          <cell r="CE45">
            <v>386</v>
          </cell>
          <cell r="CH45">
            <v>377</v>
          </cell>
          <cell r="CI45">
            <v>384</v>
          </cell>
          <cell r="CJ45">
            <v>386</v>
          </cell>
          <cell r="CK45">
            <v>386</v>
          </cell>
          <cell r="CL45">
            <v>386</v>
          </cell>
          <cell r="CM45">
            <v>424</v>
          </cell>
          <cell r="CN45">
            <v>440</v>
          </cell>
          <cell r="CO45">
            <v>440</v>
          </cell>
          <cell r="CP45">
            <v>424</v>
          </cell>
          <cell r="CQ45">
            <v>424</v>
          </cell>
          <cell r="CR45">
            <v>424</v>
          </cell>
          <cell r="CS45">
            <v>437</v>
          </cell>
          <cell r="CT45">
            <v>437</v>
          </cell>
          <cell r="CU45">
            <v>426</v>
          </cell>
          <cell r="CV45">
            <v>431</v>
          </cell>
          <cell r="CW45">
            <v>446</v>
          </cell>
          <cell r="CX45">
            <v>445</v>
          </cell>
          <cell r="CY45">
            <v>443</v>
          </cell>
          <cell r="CZ45">
            <v>442</v>
          </cell>
          <cell r="DA45">
            <v>444</v>
          </cell>
          <cell r="DB45">
            <v>443.4</v>
          </cell>
          <cell r="DC45">
            <v>452</v>
          </cell>
          <cell r="DD45">
            <v>452</v>
          </cell>
          <cell r="DE45">
            <v>453</v>
          </cell>
          <cell r="DF45">
            <v>452</v>
          </cell>
          <cell r="DG45">
            <v>453</v>
          </cell>
          <cell r="DH45">
            <v>453</v>
          </cell>
          <cell r="DI45">
            <v>453</v>
          </cell>
          <cell r="DJ45">
            <v>461</v>
          </cell>
          <cell r="DK45">
            <v>458</v>
          </cell>
          <cell r="DL45">
            <v>460</v>
          </cell>
          <cell r="DM45">
            <v>459</v>
          </cell>
          <cell r="DN45">
            <v>460</v>
          </cell>
          <cell r="DO45">
            <v>463</v>
          </cell>
          <cell r="DP45">
            <v>461</v>
          </cell>
          <cell r="DQ45">
            <v>467</v>
          </cell>
          <cell r="DR45">
            <v>476</v>
          </cell>
          <cell r="DS45">
            <v>474</v>
          </cell>
          <cell r="DT45">
            <v>473</v>
          </cell>
          <cell r="DU45">
            <v>472.5</v>
          </cell>
          <cell r="DV45">
            <v>475</v>
          </cell>
          <cell r="DW45">
            <v>475</v>
          </cell>
          <cell r="DX45">
            <v>476</v>
          </cell>
          <cell r="DY45">
            <v>473</v>
          </cell>
          <cell r="DZ45">
            <v>474.75</v>
          </cell>
          <cell r="EA45">
            <v>479</v>
          </cell>
          <cell r="EB45">
            <v>480</v>
          </cell>
          <cell r="EC45">
            <v>482</v>
          </cell>
          <cell r="ED45">
            <v>482</v>
          </cell>
          <cell r="EE45">
            <v>480.75</v>
          </cell>
          <cell r="EI45">
            <v>33.232500000000002</v>
          </cell>
          <cell r="EN45">
            <v>5.6026330134872016E-2</v>
          </cell>
          <cell r="EO45">
            <v>1.4595714815952121E-2</v>
          </cell>
          <cell r="HN45" t="str">
            <v>mstag:averageDilutedSharesOutstanding</v>
          </cell>
          <cell r="HO45">
            <v>6</v>
          </cell>
          <cell r="HP45" t="str">
            <v>ms_eqr_gcim_Decimal:ms_eqr_gcim_decimal</v>
          </cell>
          <cell r="HQ45" t="b">
            <v>0</v>
          </cell>
          <cell r="HR45" t="b">
            <v>0</v>
          </cell>
        </row>
        <row r="47">
          <cell r="A47" t="str">
            <v>Cash EPS (amortization adjusted)</v>
          </cell>
          <cell r="B47">
            <v>0.20476190476190476</v>
          </cell>
          <cell r="C47">
            <v>0.38095238095238093</v>
          </cell>
          <cell r="D47">
            <v>0.53956834532374098</v>
          </cell>
          <cell r="E47">
            <v>0.34615384615384615</v>
          </cell>
          <cell r="F47">
            <v>0.45658263305322133</v>
          </cell>
          <cell r="G47">
            <v>2.4820824954492893E-3</v>
          </cell>
          <cell r="H47">
            <v>-2.8172980716491547E-2</v>
          </cell>
          <cell r="I47">
            <v>-5.9943152454780879E-2</v>
          </cell>
          <cell r="J47">
            <v>0.3916221554024622</v>
          </cell>
          <cell r="K47">
            <v>0.63003686026941841</v>
          </cell>
          <cell r="L47">
            <v>0.74768358756355757</v>
          </cell>
          <cell r="M47">
            <v>0.89842307772300911</v>
          </cell>
          <cell r="N47">
            <v>0.91</v>
          </cell>
          <cell r="O47">
            <v>1.0180053547523427</v>
          </cell>
          <cell r="P47">
            <v>1.2654246962456532</v>
          </cell>
          <cell r="Q47">
            <v>1.1850482758620688</v>
          </cell>
          <cell r="R47">
            <v>1.3440835266821347</v>
          </cell>
          <cell r="S47">
            <v>1.1119264776449411</v>
          </cell>
          <cell r="T47">
            <v>1.0699999999999998</v>
          </cell>
          <cell r="U47">
            <v>0</v>
          </cell>
          <cell r="V47">
            <v>0.23224831613263125</v>
          </cell>
          <cell r="W47">
            <v>1.2562883189815548</v>
          </cell>
          <cell r="X47">
            <v>1.292301131001506</v>
          </cell>
          <cell r="Y47">
            <v>1.2588709700456024</v>
          </cell>
          <cell r="Z47">
            <v>1.3103733019790138</v>
          </cell>
          <cell r="AA47">
            <v>1.4666487584939982</v>
          </cell>
          <cell r="AB47">
            <v>1.6558077596950211</v>
          </cell>
          <cell r="AC47">
            <v>1.8518977697312511</v>
          </cell>
          <cell r="AD47">
            <v>2.0545704564517835</v>
          </cell>
          <cell r="AE47">
            <v>2.2679522470243678</v>
          </cell>
          <cell r="AF47">
            <v>2.4876444418440999</v>
          </cell>
          <cell r="AG47">
            <v>2.7126850223575918</v>
          </cell>
          <cell r="AH47">
            <v>2.9439250582781069</v>
          </cell>
          <cell r="CM47">
            <v>0.109811320754717</v>
          </cell>
          <cell r="CN47">
            <v>0.46490909090909094</v>
          </cell>
          <cell r="CO47">
            <v>0.42681818181818182</v>
          </cell>
          <cell r="CP47">
            <v>0.18060377358490565</v>
          </cell>
          <cell r="CQ47">
            <v>1.2157924528301887</v>
          </cell>
          <cell r="CR47">
            <v>0.11238207547169812</v>
          </cell>
          <cell r="CS47">
            <v>0.49457665903890158</v>
          </cell>
          <cell r="CT47">
            <v>0.50915331807780317</v>
          </cell>
          <cell r="CU47">
            <v>0.2281924882629108</v>
          </cell>
          <cell r="CV47">
            <v>1.3440835266821347</v>
          </cell>
          <cell r="CW47">
            <v>7.6468609865470855E-2</v>
          </cell>
          <cell r="CX47">
            <v>0.45387640449438205</v>
          </cell>
          <cell r="CY47">
            <v>0.41599322799097066</v>
          </cell>
          <cell r="CZ47">
            <v>0.16558823529411765</v>
          </cell>
          <cell r="DA47">
            <v>1.1119264776449411</v>
          </cell>
          <cell r="DB47">
            <v>-8.5235678845286419E-2</v>
          </cell>
          <cell r="DC47">
            <v>0.29179756637168142</v>
          </cell>
          <cell r="DD47">
            <v>0.20179756637168142</v>
          </cell>
          <cell r="DE47">
            <v>0.10179359823399559</v>
          </cell>
          <cell r="DF47">
            <v>0.51015305213207196</v>
          </cell>
        </row>
        <row r="48">
          <cell r="C48">
            <v>0.86046511627906974</v>
          </cell>
          <cell r="D48">
            <v>0.41636690647482011</v>
          </cell>
          <cell r="E48">
            <v>-0.3584615384615385</v>
          </cell>
          <cell r="F48">
            <v>0.31901649548708377</v>
          </cell>
          <cell r="G48" t="str">
            <v xml:space="preserve"> </v>
          </cell>
          <cell r="I48">
            <v>1.1276823016349176</v>
          </cell>
          <cell r="J48">
            <v>-7.5332258876089133</v>
          </cell>
          <cell r="K48">
            <v>0.60878758154513046</v>
          </cell>
          <cell r="L48">
            <v>0.18672991171315068</v>
          </cell>
          <cell r="N48">
            <v>1.2885824690002101E-2</v>
          </cell>
          <cell r="O48" t="str">
            <v xml:space="preserve"> </v>
          </cell>
          <cell r="P48">
            <v>0.24304326135249266</v>
          </cell>
          <cell r="Q48">
            <v>-6.351734767153705E-2</v>
          </cell>
          <cell r="R48">
            <v>0.13420149546597582</v>
          </cell>
          <cell r="S48">
            <v>-0.17272516508722668</v>
          </cell>
          <cell r="T48">
            <v>-3.7706159973581621E-2</v>
          </cell>
          <cell r="U48">
            <v>0</v>
          </cell>
          <cell r="V48" t="e">
            <v>#DIV/0!</v>
          </cell>
          <cell r="W48">
            <v>4.4092461891698695</v>
          </cell>
          <cell r="X48">
            <v>2.8666040649925062E-2</v>
          </cell>
          <cell r="Y48">
            <v>-2.5868708270800567E-2</v>
          </cell>
          <cell r="Z48">
            <v>4.0911525612148836E-2</v>
          </cell>
          <cell r="AA48">
            <v>0.1192602568130523</v>
          </cell>
          <cell r="AB48">
            <v>0.12897362105652177</v>
          </cell>
          <cell r="AC48">
            <v>0.11842558949738669</v>
          </cell>
          <cell r="AD48">
            <v>0.10944053717929814</v>
          </cell>
          <cell r="AE48">
            <v>0.10385712979689776</v>
          </cell>
          <cell r="AF48">
            <v>9.686808666627611E-2</v>
          </cell>
          <cell r="AG48">
            <v>9.0463322140469815E-2</v>
          </cell>
          <cell r="AH48">
            <v>8.5243968250889868E-2</v>
          </cell>
        </row>
        <row r="50">
          <cell r="A50" t="str">
            <v>Dividends Per Share</v>
          </cell>
          <cell r="B50">
            <v>0</v>
          </cell>
          <cell r="C50">
            <v>1.6666666666666666E-2</v>
          </cell>
          <cell r="D50">
            <v>1.6666666666666666E-2</v>
          </cell>
          <cell r="E50">
            <v>1.6666666666666666E-2</v>
          </cell>
          <cell r="F50">
            <v>1.6666666666666666E-2</v>
          </cell>
          <cell r="G50">
            <v>1.6666666666666666E-2</v>
          </cell>
          <cell r="H50">
            <v>1.6666666666666666E-2</v>
          </cell>
          <cell r="I50">
            <v>1.6666666666666666E-2</v>
          </cell>
          <cell r="J50">
            <v>1.6666666666666666E-2</v>
          </cell>
          <cell r="K50">
            <v>1.6666666666666666E-2</v>
          </cell>
          <cell r="L50">
            <v>1.6666666666666666E-2</v>
          </cell>
          <cell r="M50">
            <v>1.6666666666666666E-2</v>
          </cell>
          <cell r="N50">
            <v>3.3333333333333333E-2</v>
          </cell>
          <cell r="O50">
            <v>3.3333333333333333E-2</v>
          </cell>
          <cell r="P50">
            <v>0.1</v>
          </cell>
          <cell r="Q50">
            <v>0.1</v>
          </cell>
          <cell r="R50">
            <v>0.1</v>
          </cell>
          <cell r="S50">
            <v>0.1</v>
          </cell>
          <cell r="T50">
            <v>0.1</v>
          </cell>
          <cell r="U50">
            <v>0.16</v>
          </cell>
          <cell r="V50">
            <v>0.16</v>
          </cell>
          <cell r="W50">
            <v>0.16</v>
          </cell>
          <cell r="X50">
            <v>0.16</v>
          </cell>
          <cell r="Y50">
            <v>0.24</v>
          </cell>
          <cell r="Z50">
            <v>0.24</v>
          </cell>
          <cell r="AA50">
            <v>0.24</v>
          </cell>
          <cell r="AB50">
            <v>0.26400000000000001</v>
          </cell>
          <cell r="AC50">
            <v>0.29040000000000005</v>
          </cell>
          <cell r="AD50">
            <v>0.31944000000000006</v>
          </cell>
          <cell r="AE50">
            <v>0.35138400000000009</v>
          </cell>
          <cell r="AF50">
            <v>0.3865224000000001</v>
          </cell>
          <cell r="AG50">
            <v>0.42517464000000016</v>
          </cell>
          <cell r="AH50">
            <v>0.46769210400000022</v>
          </cell>
          <cell r="AJ50">
            <v>0.1</v>
          </cell>
          <cell r="AK50">
            <v>0.1</v>
          </cell>
          <cell r="AL50">
            <v>0.1</v>
          </cell>
          <cell r="AM50">
            <v>0.1</v>
          </cell>
          <cell r="AN50">
            <v>0.1</v>
          </cell>
          <cell r="AO50">
            <v>0.1</v>
          </cell>
          <cell r="AP50">
            <v>0.1</v>
          </cell>
          <cell r="AQ50">
            <v>0.1</v>
          </cell>
          <cell r="AR50">
            <v>0.1</v>
          </cell>
          <cell r="AS50">
            <v>0.1</v>
          </cell>
          <cell r="AT50">
            <v>0.1</v>
          </cell>
          <cell r="AU50">
            <v>0.1</v>
          </cell>
          <cell r="AV50">
            <v>0.1</v>
          </cell>
          <cell r="AW50">
            <v>0.1</v>
          </cell>
          <cell r="AX50">
            <v>0.1</v>
          </cell>
          <cell r="AY50">
            <v>0.1</v>
          </cell>
          <cell r="AZ50">
            <v>0.1</v>
          </cell>
          <cell r="BA50">
            <v>0.1</v>
          </cell>
          <cell r="BB50">
            <v>0.1</v>
          </cell>
          <cell r="BC50">
            <v>0.1</v>
          </cell>
          <cell r="BD50">
            <v>0.1</v>
          </cell>
          <cell r="BE50">
            <v>0.1</v>
          </cell>
          <cell r="BF50">
            <v>0.1</v>
          </cell>
          <cell r="BG50">
            <v>0.1</v>
          </cell>
          <cell r="BH50">
            <v>0.1</v>
          </cell>
          <cell r="BI50">
            <v>0.1</v>
          </cell>
          <cell r="BJ50">
            <v>0.1</v>
          </cell>
          <cell r="BK50">
            <v>0.1</v>
          </cell>
          <cell r="BL50">
            <v>0.1</v>
          </cell>
          <cell r="BM50">
            <v>0.1</v>
          </cell>
          <cell r="BN50">
            <v>0.1</v>
          </cell>
          <cell r="BO50">
            <v>0.1</v>
          </cell>
          <cell r="BP50">
            <v>0.1</v>
          </cell>
          <cell r="BQ50">
            <v>0.1</v>
          </cell>
          <cell r="BR50">
            <v>0.1</v>
          </cell>
          <cell r="BS50">
            <v>0.1</v>
          </cell>
          <cell r="BT50">
            <v>0.1</v>
          </cell>
          <cell r="BU50">
            <v>0.1</v>
          </cell>
          <cell r="BV50">
            <v>0.1</v>
          </cell>
          <cell r="BW50">
            <v>0.1</v>
          </cell>
          <cell r="BX50">
            <v>0.1</v>
          </cell>
          <cell r="BY50">
            <v>0.1</v>
          </cell>
          <cell r="BZ50">
            <v>0.1</v>
          </cell>
          <cell r="CA50">
            <v>0.1</v>
          </cell>
          <cell r="CB50">
            <v>0.1</v>
          </cell>
          <cell r="CC50">
            <v>0.1</v>
          </cell>
          <cell r="CD50">
            <v>0.1</v>
          </cell>
          <cell r="CE50">
            <v>0.1</v>
          </cell>
          <cell r="CF50">
            <v>0.1</v>
          </cell>
          <cell r="CG50">
            <v>0.1</v>
          </cell>
          <cell r="CH50">
            <v>0.1</v>
          </cell>
          <cell r="CI50">
            <v>0.1</v>
          </cell>
          <cell r="CJ50">
            <v>0.1</v>
          </cell>
          <cell r="CK50">
            <v>0.1</v>
          </cell>
          <cell r="CL50">
            <v>0.1</v>
          </cell>
          <cell r="EG50">
            <v>3.9718129331545997E-2</v>
          </cell>
        </row>
        <row r="51">
          <cell r="Q51" t="str">
            <v xml:space="preserve"> </v>
          </cell>
          <cell r="R51" t="str">
            <v xml:space="preserve"> </v>
          </cell>
          <cell r="T51" t="str">
            <v xml:space="preserve"> </v>
          </cell>
          <cell r="V51" t="str">
            <v xml:space="preserve"> </v>
          </cell>
          <cell r="W51" t="str">
            <v xml:space="preserve"> </v>
          </cell>
          <cell r="X51" t="str">
            <v xml:space="preserve"> </v>
          </cell>
        </row>
        <row r="52">
          <cell r="A52" t="str">
            <v>SFAS 123 Adjusted EPS</v>
          </cell>
          <cell r="Q52" t="str">
            <v xml:space="preserve"> </v>
          </cell>
          <cell r="R52">
            <v>0.25811872965436045</v>
          </cell>
          <cell r="S52">
            <v>0.45348467038959706</v>
          </cell>
          <cell r="T52">
            <v>0.39437135308015808</v>
          </cell>
          <cell r="U52">
            <v>0.90829694323144106</v>
          </cell>
          <cell r="V52">
            <v>1.1696564254322672</v>
          </cell>
          <cell r="W52">
            <v>1.1377698004630363</v>
          </cell>
          <cell r="X52">
            <v>1.2227908624391048</v>
          </cell>
          <cell r="Y52">
            <v>1.2588709700456024</v>
          </cell>
          <cell r="Z52">
            <v>1.3103733019790138</v>
          </cell>
          <cell r="AA52">
            <v>1.4666487584939982</v>
          </cell>
          <cell r="AB52">
            <v>1.6558077596950211</v>
          </cell>
          <cell r="AC52">
            <v>1.8518977697312511</v>
          </cell>
          <cell r="AD52">
            <v>2.0545704564517835</v>
          </cell>
          <cell r="AE52">
            <v>2.2679522470243678</v>
          </cell>
          <cell r="AF52">
            <v>2.4876444418440999</v>
          </cell>
          <cell r="AG52">
            <v>2.7126850223575918</v>
          </cell>
          <cell r="AH52">
            <v>2.9439250582781069</v>
          </cell>
          <cell r="DL52">
            <v>2.7718795343809571E-3</v>
          </cell>
          <cell r="DM52">
            <v>0.50122169870442612</v>
          </cell>
          <cell r="DN52">
            <v>0.51442271816607732</v>
          </cell>
          <cell r="DO52">
            <v>0.15386897943138855</v>
          </cell>
          <cell r="DP52">
            <v>1.1696564254322672</v>
          </cell>
          <cell r="DQ52">
            <v>0.19768554643079375</v>
          </cell>
          <cell r="DR52">
            <v>0.4549499967094609</v>
          </cell>
          <cell r="DS52">
            <v>0.40579019197592631</v>
          </cell>
          <cell r="DT52">
            <v>7.9019727495370284E-2</v>
          </cell>
          <cell r="DU52">
            <v>1.1377698004630363</v>
          </cell>
          <cell r="DV52">
            <v>8.0546120679835825E-2</v>
          </cell>
          <cell r="DW52">
            <v>0.5570746449954832</v>
          </cell>
          <cell r="DX52">
            <v>0.4538408952194759</v>
          </cell>
          <cell r="DY52">
            <v>0.13239287975204636</v>
          </cell>
          <cell r="DZ52">
            <v>1.2227908624391048</v>
          </cell>
          <cell r="EA52">
            <v>8.8766518146103271E-2</v>
          </cell>
          <cell r="EB52">
            <v>0.56941082251316189</v>
          </cell>
          <cell r="EC52">
            <v>0.44797105945471583</v>
          </cell>
          <cell r="ED52">
            <v>0.15237305226960407</v>
          </cell>
          <cell r="EE52">
            <v>1.2588709700456024</v>
          </cell>
        </row>
        <row r="53">
          <cell r="A53" t="str">
            <v>Cash Operating Profit</v>
          </cell>
          <cell r="B53">
            <v>468</v>
          </cell>
          <cell r="C53">
            <v>532</v>
          </cell>
          <cell r="D53">
            <v>683</v>
          </cell>
          <cell r="E53">
            <v>550</v>
          </cell>
          <cell r="F53">
            <v>617</v>
          </cell>
          <cell r="G53">
            <v>371.40000000000009</v>
          </cell>
          <cell r="H53">
            <v>499.60000000000014</v>
          </cell>
          <cell r="I53">
            <v>524.79999999999973</v>
          </cell>
          <cell r="J53">
            <v>804</v>
          </cell>
          <cell r="K53">
            <v>901</v>
          </cell>
          <cell r="L53">
            <v>997</v>
          </cell>
          <cell r="M53">
            <v>1399</v>
          </cell>
          <cell r="N53">
            <v>1172</v>
          </cell>
          <cell r="O53">
            <v>1628</v>
          </cell>
          <cell r="P53">
            <v>1754.3453258763748</v>
          </cell>
          <cell r="Q53">
            <v>2071.4</v>
          </cell>
          <cell r="R53">
            <v>2299.1972959539871</v>
          </cell>
          <cell r="S53">
            <v>2474.3501753499822</v>
          </cell>
          <cell r="T53">
            <v>2094.7558515922319</v>
          </cell>
          <cell r="U53">
            <v>0</v>
          </cell>
          <cell r="V53">
            <v>2584.3529120853109</v>
          </cell>
          <cell r="W53">
            <v>2544.4794153217517</v>
          </cell>
          <cell r="X53">
            <v>1477.519961942965</v>
          </cell>
          <cell r="Y53">
            <v>2556.8275776404143</v>
          </cell>
          <cell r="Z53">
            <v>2609.4270802481533</v>
          </cell>
          <cell r="AA53">
            <v>2714.9837690433724</v>
          </cell>
          <cell r="AB53">
            <v>2823.3092529762771</v>
          </cell>
          <cell r="AC53">
            <v>2926.3095230464187</v>
          </cell>
          <cell r="AD53">
            <v>3024.9553646141981</v>
          </cell>
          <cell r="AE53">
            <v>3104.3491299856987</v>
          </cell>
          <cell r="AF53">
            <v>3148.5915368513552</v>
          </cell>
          <cell r="AG53">
            <v>3201.3818264276542</v>
          </cell>
          <cell r="AH53">
            <v>3258.0179483175552</v>
          </cell>
          <cell r="AJ53">
            <v>135.20000000000002</v>
          </cell>
          <cell r="AK53">
            <v>177.00000000000009</v>
          </cell>
          <cell r="AL53">
            <v>128.20000000000002</v>
          </cell>
          <cell r="AM53">
            <v>-69.000000000000014</v>
          </cell>
          <cell r="AN53">
            <v>371.40000000000009</v>
          </cell>
          <cell r="AO53">
            <v>162.8000000000001</v>
          </cell>
          <cell r="AP53">
            <v>218.9</v>
          </cell>
          <cell r="AQ53">
            <v>164.19999999999993</v>
          </cell>
          <cell r="AR53">
            <v>-46.299999999999955</v>
          </cell>
          <cell r="AS53">
            <v>499.60000000000014</v>
          </cell>
          <cell r="AT53">
            <v>136.59999999999991</v>
          </cell>
          <cell r="AU53">
            <v>206.2999999999999</v>
          </cell>
          <cell r="AV53">
            <v>195.3</v>
          </cell>
          <cell r="AW53">
            <v>138</v>
          </cell>
          <cell r="AX53">
            <v>695.79999999999973</v>
          </cell>
          <cell r="AY53">
            <v>167</v>
          </cell>
          <cell r="AZ53">
            <v>234</v>
          </cell>
          <cell r="BA53">
            <v>213</v>
          </cell>
          <cell r="BB53">
            <v>190</v>
          </cell>
          <cell r="BC53">
            <v>804</v>
          </cell>
          <cell r="BD53">
            <v>181</v>
          </cell>
          <cell r="BE53">
            <v>265</v>
          </cell>
          <cell r="BF53">
            <v>242</v>
          </cell>
          <cell r="BG53">
            <v>213</v>
          </cell>
          <cell r="BH53">
            <v>901</v>
          </cell>
          <cell r="BI53">
            <v>197</v>
          </cell>
          <cell r="BJ53">
            <v>294</v>
          </cell>
          <cell r="BK53">
            <v>272</v>
          </cell>
          <cell r="BL53">
            <v>234</v>
          </cell>
          <cell r="BM53">
            <v>997</v>
          </cell>
          <cell r="BN53">
            <v>267</v>
          </cell>
          <cell r="BO53">
            <v>433</v>
          </cell>
          <cell r="BP53">
            <v>399</v>
          </cell>
          <cell r="BQ53">
            <v>300</v>
          </cell>
          <cell r="BR53">
            <v>1399</v>
          </cell>
          <cell r="BS53">
            <v>227</v>
          </cell>
          <cell r="BT53">
            <v>332</v>
          </cell>
          <cell r="BU53">
            <v>326</v>
          </cell>
          <cell r="BV53">
            <v>287</v>
          </cell>
          <cell r="BW53">
            <v>1172</v>
          </cell>
          <cell r="BX53">
            <v>287</v>
          </cell>
          <cell r="BY53">
            <v>516</v>
          </cell>
          <cell r="BZ53">
            <v>438</v>
          </cell>
          <cell r="CA53">
            <v>387</v>
          </cell>
          <cell r="CB53">
            <v>1628</v>
          </cell>
          <cell r="CC53">
            <v>274</v>
          </cell>
          <cell r="CD53">
            <v>524</v>
          </cell>
          <cell r="CE53">
            <v>487</v>
          </cell>
          <cell r="CH53">
            <v>305</v>
          </cell>
          <cell r="CI53">
            <v>573</v>
          </cell>
          <cell r="CJ53">
            <v>495</v>
          </cell>
          <cell r="CK53">
            <v>381.34532587637477</v>
          </cell>
          <cell r="CL53">
            <v>1754.3453258763748</v>
          </cell>
          <cell r="CM53">
            <v>374</v>
          </cell>
          <cell r="CN53">
            <v>636</v>
          </cell>
          <cell r="CO53">
            <v>611</v>
          </cell>
          <cell r="CP53">
            <v>450.4</v>
          </cell>
          <cell r="CQ53">
            <v>2071.4</v>
          </cell>
          <cell r="CR53">
            <v>414.82633274635225</v>
          </cell>
          <cell r="CS53">
            <v>680.09772324225173</v>
          </cell>
          <cell r="CT53">
            <v>687.45801436857596</v>
          </cell>
          <cell r="CU53">
            <v>516.81522559680707</v>
          </cell>
          <cell r="CV53">
            <v>2299.1972959539871</v>
          </cell>
          <cell r="CW53">
            <v>492.40418449636968</v>
          </cell>
          <cell r="CX53">
            <v>746.23341072251606</v>
          </cell>
          <cell r="CY53">
            <v>722.60705997473497</v>
          </cell>
          <cell r="CZ53">
            <v>558.10552015636029</v>
          </cell>
          <cell r="DA53">
            <v>2519.3501753499822</v>
          </cell>
          <cell r="DB53">
            <v>386</v>
          </cell>
          <cell r="DC53">
            <v>634</v>
          </cell>
          <cell r="DD53">
            <v>596.75585159223147</v>
          </cell>
          <cell r="DE53">
            <v>478</v>
          </cell>
          <cell r="DF53">
            <v>2094.7558515922315</v>
          </cell>
          <cell r="EH53">
            <v>0.75</v>
          </cell>
        </row>
        <row r="54">
          <cell r="A54" t="str">
            <v>pre-tax non-recurring gains (losses)</v>
          </cell>
          <cell r="G54">
            <v>0</v>
          </cell>
          <cell r="H54">
            <v>0</v>
          </cell>
          <cell r="I54">
            <v>0</v>
          </cell>
          <cell r="L54">
            <v>0</v>
          </cell>
          <cell r="M54">
            <v>0</v>
          </cell>
          <cell r="N54">
            <v>0</v>
          </cell>
          <cell r="O54">
            <v>0</v>
          </cell>
          <cell r="P54">
            <v>0</v>
          </cell>
          <cell r="DB54">
            <v>-0.21609114594588541</v>
          </cell>
          <cell r="DC54">
            <v>-0.15039987369883334</v>
          </cell>
          <cell r="DD54">
            <v>-0.17416271629964941</v>
          </cell>
          <cell r="DE54">
            <v>-0.14353113750589264</v>
          </cell>
          <cell r="DF54">
            <v>-0.16853327017105402</v>
          </cell>
        </row>
        <row r="55">
          <cell r="A55" t="str">
            <v>Cash Operating Profit - adjusted</v>
          </cell>
          <cell r="B55">
            <v>468</v>
          </cell>
          <cell r="C55">
            <v>532</v>
          </cell>
          <cell r="D55">
            <v>683</v>
          </cell>
          <cell r="E55">
            <v>550</v>
          </cell>
          <cell r="F55">
            <v>617</v>
          </cell>
          <cell r="G55">
            <v>371.40000000000009</v>
          </cell>
          <cell r="H55">
            <v>499.60000000000014</v>
          </cell>
          <cell r="I55">
            <v>695.79999999999973</v>
          </cell>
          <cell r="J55">
            <v>804</v>
          </cell>
          <cell r="K55">
            <v>901</v>
          </cell>
          <cell r="L55">
            <v>997</v>
          </cell>
          <cell r="M55">
            <v>1399</v>
          </cell>
          <cell r="N55">
            <v>1172</v>
          </cell>
          <cell r="O55">
            <v>1628</v>
          </cell>
          <cell r="P55">
            <v>1838.3453258763745</v>
          </cell>
          <cell r="Q55">
            <v>2071.4</v>
          </cell>
          <cell r="R55">
            <v>2299.1972959539871</v>
          </cell>
          <cell r="S55">
            <v>2519.3501753499809</v>
          </cell>
          <cell r="T55">
            <v>2094.7558515922315</v>
          </cell>
          <cell r="U55">
            <v>2409.1627142143984</v>
          </cell>
          <cell r="V55">
            <v>2584.35291208531</v>
          </cell>
          <cell r="W55">
            <v>2545.1958083100672</v>
          </cell>
          <cell r="X55">
            <v>2521.519961942965</v>
          </cell>
          <cell r="Y55">
            <v>2556.8275776404143</v>
          </cell>
          <cell r="Z55">
            <v>2609.4270802481533</v>
          </cell>
          <cell r="AA55">
            <v>2714.9837690433724</v>
          </cell>
          <cell r="AB55">
            <v>2823.3092529762771</v>
          </cell>
          <cell r="AC55">
            <v>2926.3095230464187</v>
          </cell>
          <cell r="AD55">
            <v>3024.9553646141981</v>
          </cell>
          <cell r="AE55">
            <v>3104.3491299856987</v>
          </cell>
          <cell r="AF55">
            <v>3148.5915368513552</v>
          </cell>
          <cell r="AG55">
            <v>3201.3818264276542</v>
          </cell>
          <cell r="AH55">
            <v>3258.0179483175552</v>
          </cell>
          <cell r="AJ55">
            <v>135.20000000000002</v>
          </cell>
          <cell r="AK55">
            <v>177.00000000000009</v>
          </cell>
          <cell r="AL55">
            <v>128.20000000000002</v>
          </cell>
          <cell r="AM55">
            <v>-69.000000000000014</v>
          </cell>
          <cell r="AN55">
            <v>371.40000000000009</v>
          </cell>
          <cell r="AO55">
            <v>162.8000000000001</v>
          </cell>
          <cell r="AP55">
            <v>218.9</v>
          </cell>
          <cell r="AQ55">
            <v>164.19999999999993</v>
          </cell>
          <cell r="AR55">
            <v>-46.299999999999955</v>
          </cell>
          <cell r="AS55">
            <v>499.60000000000014</v>
          </cell>
          <cell r="AT55">
            <v>136.59999999999991</v>
          </cell>
          <cell r="AU55">
            <v>206.2999999999999</v>
          </cell>
          <cell r="AV55">
            <v>195.3</v>
          </cell>
          <cell r="AW55">
            <v>138</v>
          </cell>
          <cell r="AX55">
            <v>695.79999999999973</v>
          </cell>
          <cell r="AY55">
            <v>167</v>
          </cell>
          <cell r="AZ55">
            <v>234</v>
          </cell>
          <cell r="BA55">
            <v>213</v>
          </cell>
          <cell r="BB55">
            <v>190</v>
          </cell>
          <cell r="BC55">
            <v>804</v>
          </cell>
          <cell r="BD55">
            <v>181</v>
          </cell>
          <cell r="BE55">
            <v>265</v>
          </cell>
          <cell r="BF55">
            <v>242</v>
          </cell>
          <cell r="BG55">
            <v>213</v>
          </cell>
          <cell r="BH55">
            <v>901</v>
          </cell>
          <cell r="BI55">
            <v>197</v>
          </cell>
          <cell r="BJ55">
            <v>294</v>
          </cell>
          <cell r="BK55">
            <v>272</v>
          </cell>
          <cell r="BL55">
            <v>234</v>
          </cell>
          <cell r="BM55">
            <v>997</v>
          </cell>
          <cell r="BN55">
            <v>267</v>
          </cell>
          <cell r="BO55">
            <v>433</v>
          </cell>
          <cell r="BP55">
            <v>399</v>
          </cell>
          <cell r="BQ55">
            <v>300</v>
          </cell>
          <cell r="BR55">
            <v>1399</v>
          </cell>
          <cell r="BS55">
            <v>227</v>
          </cell>
          <cell r="BT55">
            <v>332</v>
          </cell>
          <cell r="BU55">
            <v>326</v>
          </cell>
          <cell r="BV55">
            <v>287</v>
          </cell>
          <cell r="BW55">
            <v>1172</v>
          </cell>
          <cell r="BX55">
            <v>287</v>
          </cell>
          <cell r="BY55">
            <v>516</v>
          </cell>
          <cell r="BZ55">
            <v>438</v>
          </cell>
          <cell r="CA55">
            <v>387</v>
          </cell>
          <cell r="CB55">
            <v>1628</v>
          </cell>
          <cell r="CC55">
            <v>274</v>
          </cell>
          <cell r="CD55">
            <v>524</v>
          </cell>
          <cell r="CE55">
            <v>487</v>
          </cell>
          <cell r="CH55">
            <v>321.8</v>
          </cell>
          <cell r="CI55">
            <v>597.36</v>
          </cell>
          <cell r="CJ55">
            <v>517.67999999999995</v>
          </cell>
          <cell r="CK55">
            <v>401.5053258763748</v>
          </cell>
          <cell r="CL55">
            <v>1838.3453258763745</v>
          </cell>
          <cell r="CM55">
            <v>374</v>
          </cell>
          <cell r="CN55">
            <v>636</v>
          </cell>
          <cell r="CO55">
            <v>611</v>
          </cell>
          <cell r="CP55">
            <v>450.4</v>
          </cell>
          <cell r="CQ55">
            <v>2071.4</v>
          </cell>
          <cell r="CR55">
            <v>414.82633274635225</v>
          </cell>
          <cell r="CS55">
            <v>680.09772324225173</v>
          </cell>
          <cell r="CT55">
            <v>687.45801436857596</v>
          </cell>
          <cell r="CU55">
            <v>516.81522559680707</v>
          </cell>
          <cell r="CV55">
            <v>2299.1972959539871</v>
          </cell>
          <cell r="CW55">
            <v>492.40418449636968</v>
          </cell>
          <cell r="CX55">
            <v>746.23341072251606</v>
          </cell>
          <cell r="CY55">
            <v>722.60705997473497</v>
          </cell>
          <cell r="CZ55">
            <v>558.10552015636029</v>
          </cell>
          <cell r="DA55">
            <v>2519.3501753499809</v>
          </cell>
          <cell r="DB55">
            <v>386</v>
          </cell>
          <cell r="DC55">
            <v>634</v>
          </cell>
          <cell r="DD55">
            <v>596.75585159223147</v>
          </cell>
          <cell r="DE55">
            <v>478</v>
          </cell>
          <cell r="DF55">
            <v>2094.7558515922315</v>
          </cell>
          <cell r="DG55">
            <v>428.95877465632589</v>
          </cell>
          <cell r="DH55">
            <v>747.65628273884681</v>
          </cell>
          <cell r="DI55">
            <v>703.99041391028209</v>
          </cell>
          <cell r="DJ55">
            <v>529.05724290894364</v>
          </cell>
          <cell r="DK55">
            <v>2409.1627142143984</v>
          </cell>
          <cell r="DL55">
            <v>442.67394307245149</v>
          </cell>
          <cell r="DM55">
            <v>802.84303243260433</v>
          </cell>
          <cell r="DN55">
            <v>792.22484744224607</v>
          </cell>
          <cell r="DO55">
            <v>546.61108913800831</v>
          </cell>
          <cell r="DP55">
            <v>2584.35291208531</v>
          </cell>
          <cell r="DQ55">
            <v>570.31915018318068</v>
          </cell>
          <cell r="DR55">
            <v>761.62438089071611</v>
          </cell>
          <cell r="DS55">
            <v>736.71955099658908</v>
          </cell>
          <cell r="DT55">
            <v>540.28272623957992</v>
          </cell>
          <cell r="DU55">
            <v>2608.9458083100658</v>
          </cell>
        </row>
        <row r="56">
          <cell r="A56" t="str">
            <v xml:space="preserve">     - % change</v>
          </cell>
          <cell r="C56">
            <v>0.13675213675213671</v>
          </cell>
          <cell r="D56">
            <v>0.28383458646616533</v>
          </cell>
          <cell r="E56">
            <v>-0.19472913616398246</v>
          </cell>
          <cell r="F56">
            <v>0.12181818181818183</v>
          </cell>
          <cell r="G56">
            <v>-0.39805510534846011</v>
          </cell>
          <cell r="I56">
            <v>0.39271417133706876</v>
          </cell>
          <cell r="J56">
            <v>0.15550445530324852</v>
          </cell>
          <cell r="K56">
            <v>0.12064676616915415</v>
          </cell>
          <cell r="L56">
            <v>0.10654827968923408</v>
          </cell>
          <cell r="N56">
            <v>-0.16225875625446751</v>
          </cell>
          <cell r="O56">
            <v>0.16368834882058603</v>
          </cell>
          <cell r="P56">
            <v>0.12920474562430861</v>
          </cell>
          <cell r="Q56">
            <v>0.12677415436760975</v>
          </cell>
          <cell r="R56">
            <v>0.10997262525537654</v>
          </cell>
          <cell r="S56">
            <v>9.5752060853328214E-2</v>
          </cell>
          <cell r="T56">
            <v>-0.16853327017105357</v>
          </cell>
          <cell r="U56">
            <v>0.15009236631714629</v>
          </cell>
          <cell r="V56">
            <v>7.2718292059421596E-2</v>
          </cell>
          <cell r="W56">
            <v>-1.5151608587252507E-2</v>
          </cell>
          <cell r="X56">
            <v>-9.3021708938072489E-3</v>
          </cell>
          <cell r="Y56">
            <v>1.4002512861426286E-2</v>
          </cell>
          <cell r="Z56">
            <v>2.0572174309962943E-2</v>
          </cell>
          <cell r="AA56">
            <v>4.045205539339336E-2</v>
          </cell>
          <cell r="AB56">
            <v>3.9899127636801035E-2</v>
          </cell>
          <cell r="AC56">
            <v>3.6482106932338665E-2</v>
          </cell>
          <cell r="AD56">
            <v>3.3709982074994205E-2</v>
          </cell>
          <cell r="AE56">
            <v>2.6246260126759458E-2</v>
          </cell>
          <cell r="AF56">
            <v>1.4251749726958085E-2</v>
          </cell>
          <cell r="AG56">
            <v>1.6766318831273441E-2</v>
          </cell>
          <cell r="AH56">
            <v>1.7691148685347491E-2</v>
          </cell>
          <cell r="AT56">
            <v>0.19632078183386026</v>
          </cell>
          <cell r="AU56">
            <v>0.29649324518539805</v>
          </cell>
          <cell r="AV56">
            <v>0.28068410462776672</v>
          </cell>
          <cell r="AW56">
            <v>0.19833285426846803</v>
          </cell>
          <cell r="AY56">
            <v>0.20771144278606965</v>
          </cell>
          <cell r="AZ56">
            <v>0.29104477611940299</v>
          </cell>
          <cell r="BA56">
            <v>0.26492537313432835</v>
          </cell>
          <cell r="BB56">
            <v>0.23631840796019901</v>
          </cell>
          <cell r="BD56">
            <v>0.20088790233074361</v>
          </cell>
          <cell r="BE56">
            <v>0.29411764705882354</v>
          </cell>
          <cell r="BF56">
            <v>0.2685904550499445</v>
          </cell>
          <cell r="BG56">
            <v>0.23640399556048836</v>
          </cell>
          <cell r="BI56">
            <v>0.19759277833500502</v>
          </cell>
          <cell r="BJ56">
            <v>0.29488465396188568</v>
          </cell>
          <cell r="BK56">
            <v>0.27281845536609828</v>
          </cell>
          <cell r="BL56">
            <v>0.23470411233701102</v>
          </cell>
          <cell r="CB56">
            <v>0.16368834882058603</v>
          </cell>
          <cell r="CC56">
            <v>0.20704845814977979</v>
          </cell>
          <cell r="CD56">
            <v>0.57831325301204828</v>
          </cell>
          <cell r="CH56">
            <v>0.12125435540069684</v>
          </cell>
          <cell r="CI56">
            <v>0.15767441860465126</v>
          </cell>
          <cell r="CJ56">
            <v>0.18191780821917791</v>
          </cell>
          <cell r="CK56">
            <v>3.7481462212854755E-2</v>
          </cell>
          <cell r="CL56">
            <v>0.12920474562430861</v>
          </cell>
          <cell r="CM56" t="str">
            <v xml:space="preserve"> </v>
          </cell>
          <cell r="CN56" t="str">
            <v xml:space="preserve"> </v>
          </cell>
          <cell r="CO56" t="str">
            <v xml:space="preserve"> </v>
          </cell>
          <cell r="CP56" t="str">
            <v xml:space="preserve"> </v>
          </cell>
          <cell r="CQ56" t="str">
            <v xml:space="preserve"> </v>
          </cell>
          <cell r="CR56">
            <v>0.10916131750361568</v>
          </cell>
          <cell r="CS56">
            <v>6.9336042833729072E-2</v>
          </cell>
          <cell r="CT56">
            <v>0.12513586639701457</v>
          </cell>
          <cell r="CU56">
            <v>0.14745831615632121</v>
          </cell>
          <cell r="CV56">
            <v>0.10997262525537654</v>
          </cell>
          <cell r="DB56">
            <v>-0.21609114594588541</v>
          </cell>
          <cell r="DC56">
            <v>-0.15039987369883334</v>
          </cell>
          <cell r="DD56">
            <v>-0.17416271629964941</v>
          </cell>
          <cell r="DE56">
            <v>-0.14353113750589264</v>
          </cell>
          <cell r="DF56">
            <v>-0.16853327017105357</v>
          </cell>
          <cell r="DG56">
            <v>0.11129216232208772</v>
          </cell>
          <cell r="DH56">
            <v>0.17926858476158802</v>
          </cell>
          <cell r="DI56">
            <v>0.17969587065117709</v>
          </cell>
          <cell r="DJ56">
            <v>0.10681431570908706</v>
          </cell>
          <cell r="DK56">
            <v>0.15009236631714629</v>
          </cell>
          <cell r="DL56">
            <v>3.1973162052959303E-2</v>
          </cell>
          <cell r="DM56">
            <v>7.3812995313294216E-2</v>
          </cell>
          <cell r="DN56">
            <v>0.12533470880927178</v>
          </cell>
          <cell r="DO56">
            <v>3.3179483816434319E-2</v>
          </cell>
          <cell r="DP56">
            <v>7.2718292059421596E-2</v>
          </cell>
          <cell r="DQ56">
            <v>0.28835039673848106</v>
          </cell>
          <cell r="DR56">
            <v>-5.1340859765571123E-2</v>
          </cell>
          <cell r="DS56">
            <v>-7.0062554368068297E-2</v>
          </cell>
          <cell r="DT56">
            <v>-1.1577450630224195E-2</v>
          </cell>
          <cell r="DU56">
            <v>9.5160750336191757E-3</v>
          </cell>
        </row>
        <row r="57">
          <cell r="R57" t="str">
            <v xml:space="preserve"> </v>
          </cell>
          <cell r="CK57" t="str">
            <v xml:space="preserve"> </v>
          </cell>
          <cell r="CN57" t="str">
            <v xml:space="preserve"> </v>
          </cell>
          <cell r="CO57" t="str">
            <v xml:space="preserve"> </v>
          </cell>
        </row>
        <row r="58">
          <cell r="A58" t="str">
            <v>Depreciation</v>
          </cell>
          <cell r="B58">
            <v>108</v>
          </cell>
          <cell r="C58">
            <v>123</v>
          </cell>
          <cell r="D58">
            <v>143</v>
          </cell>
          <cell r="E58">
            <v>148</v>
          </cell>
          <cell r="F58">
            <v>150</v>
          </cell>
          <cell r="G58">
            <v>160</v>
          </cell>
          <cell r="H58">
            <v>204.70000000000002</v>
          </cell>
          <cell r="I58">
            <v>227</v>
          </cell>
          <cell r="J58">
            <v>254</v>
          </cell>
          <cell r="K58">
            <v>282</v>
          </cell>
          <cell r="L58">
            <v>318</v>
          </cell>
          <cell r="M58">
            <v>426</v>
          </cell>
          <cell r="N58">
            <v>392</v>
          </cell>
          <cell r="O58">
            <v>565</v>
          </cell>
          <cell r="P58">
            <v>615</v>
          </cell>
          <cell r="Q58">
            <v>755</v>
          </cell>
          <cell r="R58">
            <v>898.66298169699996</v>
          </cell>
          <cell r="S58">
            <v>809.50298169699988</v>
          </cell>
          <cell r="T58">
            <v>924</v>
          </cell>
          <cell r="U58">
            <v>965</v>
          </cell>
          <cell r="V58">
            <v>1022</v>
          </cell>
          <cell r="W58">
            <v>1067.2836070116844</v>
          </cell>
          <cell r="X58">
            <v>0</v>
          </cell>
          <cell r="Y58">
            <v>1077.894621504438</v>
          </cell>
          <cell r="Z58">
            <v>1110.0816085941151</v>
          </cell>
          <cell r="AA58">
            <v>1139.1433901282562</v>
          </cell>
          <cell r="AB58">
            <v>1168.346513415074</v>
          </cell>
          <cell r="AC58">
            <v>1189.5565227684399</v>
          </cell>
          <cell r="AD58">
            <v>1203.7046237435256</v>
          </cell>
          <cell r="AE58">
            <v>1195.8543511941682</v>
          </cell>
          <cell r="AF58">
            <v>1150.0682411799669</v>
          </cell>
          <cell r="AG58">
            <v>1110.0078400559494</v>
          </cell>
          <cell r="AH58">
            <v>1070.9337173814808</v>
          </cell>
          <cell r="AJ58">
            <v>38.4</v>
          </cell>
          <cell r="AK58">
            <v>39.1</v>
          </cell>
          <cell r="AL58">
            <v>39.6</v>
          </cell>
          <cell r="AM58">
            <v>42.9</v>
          </cell>
          <cell r="AN58">
            <v>160</v>
          </cell>
          <cell r="AO58">
            <v>49.2</v>
          </cell>
          <cell r="AP58">
            <v>50.1</v>
          </cell>
          <cell r="AQ58">
            <v>50.9</v>
          </cell>
          <cell r="AR58">
            <v>54.5</v>
          </cell>
          <cell r="AS58">
            <v>204.70000000000002</v>
          </cell>
          <cell r="AT58">
            <v>55</v>
          </cell>
          <cell r="AU58">
            <v>55.599999999999994</v>
          </cell>
          <cell r="AV58">
            <v>53.400000000000006</v>
          </cell>
          <cell r="AW58">
            <v>63</v>
          </cell>
          <cell r="AX58">
            <v>227</v>
          </cell>
          <cell r="AY58">
            <v>57</v>
          </cell>
          <cell r="AZ58">
            <v>61</v>
          </cell>
          <cell r="BA58">
            <v>68</v>
          </cell>
          <cell r="BB58">
            <v>68</v>
          </cell>
          <cell r="BC58">
            <v>254</v>
          </cell>
          <cell r="BD58">
            <v>69</v>
          </cell>
          <cell r="BE58">
            <v>69</v>
          </cell>
          <cell r="BF58">
            <v>71</v>
          </cell>
          <cell r="BG58">
            <v>73</v>
          </cell>
          <cell r="BH58">
            <v>282</v>
          </cell>
          <cell r="BI58">
            <v>76</v>
          </cell>
          <cell r="BJ58">
            <v>79</v>
          </cell>
          <cell r="BK58">
            <v>80</v>
          </cell>
          <cell r="BL58">
            <v>83</v>
          </cell>
          <cell r="BM58">
            <v>318</v>
          </cell>
          <cell r="BN58">
            <v>102</v>
          </cell>
          <cell r="BO58">
            <v>106</v>
          </cell>
          <cell r="BP58">
            <v>108</v>
          </cell>
          <cell r="BQ58">
            <v>110</v>
          </cell>
          <cell r="BR58">
            <v>426</v>
          </cell>
          <cell r="BS58">
            <v>86</v>
          </cell>
          <cell r="BT58">
            <v>90</v>
          </cell>
          <cell r="BU58">
            <v>103</v>
          </cell>
          <cell r="BV58">
            <v>113</v>
          </cell>
          <cell r="BW58">
            <v>392</v>
          </cell>
          <cell r="BX58">
            <v>132</v>
          </cell>
          <cell r="BY58">
            <v>139</v>
          </cell>
          <cell r="BZ58">
            <v>140</v>
          </cell>
          <cell r="CA58">
            <v>154</v>
          </cell>
          <cell r="CB58">
            <v>565</v>
          </cell>
          <cell r="CC58">
            <v>120</v>
          </cell>
          <cell r="CD58">
            <v>139</v>
          </cell>
          <cell r="CE58">
            <v>143</v>
          </cell>
          <cell r="CH58">
            <v>148</v>
          </cell>
          <cell r="CI58">
            <v>156</v>
          </cell>
          <cell r="CJ58">
            <v>147</v>
          </cell>
          <cell r="CK58">
            <v>164</v>
          </cell>
          <cell r="CL58">
            <v>615</v>
          </cell>
          <cell r="CM58">
            <v>175</v>
          </cell>
          <cell r="CN58">
            <v>187</v>
          </cell>
          <cell r="CO58">
            <v>189</v>
          </cell>
          <cell r="CP58">
            <v>204</v>
          </cell>
          <cell r="CQ58">
            <v>755</v>
          </cell>
          <cell r="CR58">
            <v>210.66298169699996</v>
          </cell>
          <cell r="CS58">
            <v>226</v>
          </cell>
          <cell r="CT58">
            <v>226</v>
          </cell>
          <cell r="CU58">
            <v>236</v>
          </cell>
          <cell r="CV58">
            <v>898.66298169699996</v>
          </cell>
          <cell r="CW58">
            <v>215.00298169699997</v>
          </cell>
          <cell r="CX58">
            <v>207</v>
          </cell>
          <cell r="CY58">
            <v>214.09999999999997</v>
          </cell>
          <cell r="CZ58">
            <v>215.39999999999998</v>
          </cell>
          <cell r="DA58">
            <v>851.50298169699988</v>
          </cell>
          <cell r="DB58">
            <v>224</v>
          </cell>
          <cell r="DC58">
            <v>236</v>
          </cell>
          <cell r="DD58">
            <v>228</v>
          </cell>
          <cell r="DE58">
            <v>236</v>
          </cell>
          <cell r="DF58">
            <v>924</v>
          </cell>
          <cell r="DG58">
            <v>229.5</v>
          </cell>
          <cell r="DH58">
            <v>237</v>
          </cell>
          <cell r="DI58">
            <v>245</v>
          </cell>
          <cell r="DJ58">
            <v>254</v>
          </cell>
          <cell r="DK58">
            <v>965</v>
          </cell>
          <cell r="DL58">
            <v>254</v>
          </cell>
          <cell r="DM58">
            <v>255</v>
          </cell>
          <cell r="DN58">
            <v>249.01242044754667</v>
          </cell>
          <cell r="DO58">
            <v>263.98757955245333</v>
          </cell>
          <cell r="DP58">
            <v>1022</v>
          </cell>
          <cell r="DQ58">
            <v>260</v>
          </cell>
          <cell r="DR58">
            <v>261</v>
          </cell>
          <cell r="DS58">
            <v>263</v>
          </cell>
          <cell r="DT58">
            <v>284</v>
          </cell>
          <cell r="DU58">
            <v>1068</v>
          </cell>
        </row>
        <row r="59">
          <cell r="A59" t="str">
            <v>Amortization</v>
          </cell>
          <cell r="B59">
            <v>65</v>
          </cell>
          <cell r="C59">
            <v>72</v>
          </cell>
          <cell r="D59">
            <v>82</v>
          </cell>
          <cell r="E59">
            <v>81</v>
          </cell>
          <cell r="F59">
            <v>86</v>
          </cell>
          <cell r="G59">
            <v>91.2</v>
          </cell>
          <cell r="H59">
            <v>124.5</v>
          </cell>
          <cell r="I59">
            <v>162</v>
          </cell>
          <cell r="J59">
            <v>165</v>
          </cell>
          <cell r="K59">
            <v>179</v>
          </cell>
          <cell r="L59">
            <v>211</v>
          </cell>
          <cell r="M59">
            <v>311</v>
          </cell>
          <cell r="N59">
            <v>235</v>
          </cell>
          <cell r="O59">
            <v>380</v>
          </cell>
          <cell r="P59">
            <v>426</v>
          </cell>
          <cell r="Q59">
            <v>445</v>
          </cell>
          <cell r="R59">
            <v>450</v>
          </cell>
          <cell r="S59">
            <v>448.5</v>
          </cell>
          <cell r="T59">
            <v>62</v>
          </cell>
          <cell r="U59">
            <v>80</v>
          </cell>
          <cell r="V59">
            <v>75</v>
          </cell>
          <cell r="AE59">
            <v>0</v>
          </cell>
          <cell r="AF59">
            <v>0</v>
          </cell>
          <cell r="AG59">
            <v>0</v>
          </cell>
          <cell r="AH59">
            <v>0</v>
          </cell>
          <cell r="AJ59">
            <v>22.3</v>
          </cell>
          <cell r="AK59">
            <v>22.7</v>
          </cell>
          <cell r="AL59">
            <v>23</v>
          </cell>
          <cell r="AM59">
            <v>23.2</v>
          </cell>
          <cell r="AN59">
            <v>91.2</v>
          </cell>
          <cell r="AO59">
            <v>30.6</v>
          </cell>
          <cell r="AP59">
            <v>31.3</v>
          </cell>
          <cell r="AQ59">
            <v>31.1</v>
          </cell>
          <cell r="AR59">
            <v>31.5</v>
          </cell>
          <cell r="AS59">
            <v>124.5</v>
          </cell>
          <cell r="AT59">
            <v>41</v>
          </cell>
          <cell r="AU59">
            <v>21.1</v>
          </cell>
          <cell r="AV59">
            <v>59.900000000000006</v>
          </cell>
          <cell r="AW59">
            <v>40</v>
          </cell>
          <cell r="AX59">
            <v>162</v>
          </cell>
          <cell r="AY59">
            <v>41</v>
          </cell>
          <cell r="AZ59">
            <v>40</v>
          </cell>
          <cell r="BA59">
            <v>44</v>
          </cell>
          <cell r="BB59">
            <v>40</v>
          </cell>
          <cell r="BC59">
            <v>165</v>
          </cell>
          <cell r="BD59">
            <v>43</v>
          </cell>
          <cell r="BE59">
            <v>46</v>
          </cell>
          <cell r="BF59">
            <v>45</v>
          </cell>
          <cell r="BG59">
            <v>45</v>
          </cell>
          <cell r="BH59">
            <v>179</v>
          </cell>
          <cell r="BI59">
            <v>45</v>
          </cell>
          <cell r="BJ59">
            <v>48</v>
          </cell>
          <cell r="BK59">
            <v>47</v>
          </cell>
          <cell r="BL59">
            <v>71</v>
          </cell>
          <cell r="BM59">
            <v>211</v>
          </cell>
          <cell r="BN59">
            <v>70</v>
          </cell>
          <cell r="BO59">
            <v>72</v>
          </cell>
          <cell r="BP59">
            <v>72</v>
          </cell>
          <cell r="BQ59">
            <v>97</v>
          </cell>
          <cell r="BR59">
            <v>311</v>
          </cell>
          <cell r="BS59">
            <v>50</v>
          </cell>
          <cell r="BT59">
            <v>57</v>
          </cell>
          <cell r="BU59">
            <v>66</v>
          </cell>
          <cell r="BV59">
            <v>62</v>
          </cell>
          <cell r="BW59">
            <v>235</v>
          </cell>
          <cell r="BX59">
            <v>89</v>
          </cell>
          <cell r="BY59">
            <v>95</v>
          </cell>
          <cell r="BZ59">
            <v>100</v>
          </cell>
          <cell r="CA59">
            <v>96</v>
          </cell>
          <cell r="CB59">
            <v>380</v>
          </cell>
          <cell r="CC59">
            <v>96</v>
          </cell>
          <cell r="CD59">
            <v>75</v>
          </cell>
          <cell r="CE59">
            <v>117</v>
          </cell>
          <cell r="CH59">
            <v>121</v>
          </cell>
          <cell r="CI59">
            <v>91</v>
          </cell>
          <cell r="CJ59">
            <v>122</v>
          </cell>
          <cell r="CK59">
            <v>92</v>
          </cell>
          <cell r="CL59">
            <v>426</v>
          </cell>
          <cell r="CM59">
            <v>109</v>
          </cell>
          <cell r="CN59">
            <v>107</v>
          </cell>
          <cell r="CO59">
            <v>112</v>
          </cell>
          <cell r="CP59">
            <v>117</v>
          </cell>
          <cell r="CQ59">
            <v>445</v>
          </cell>
          <cell r="CR59">
            <v>111.25</v>
          </cell>
          <cell r="CS59">
            <v>111.25</v>
          </cell>
          <cell r="CT59">
            <v>113.25</v>
          </cell>
          <cell r="CU59">
            <v>114.25</v>
          </cell>
          <cell r="CV59">
            <v>450</v>
          </cell>
          <cell r="CW59">
            <v>114</v>
          </cell>
          <cell r="CX59">
            <v>112</v>
          </cell>
          <cell r="CY59">
            <v>113</v>
          </cell>
          <cell r="CZ59">
            <v>112.5</v>
          </cell>
          <cell r="DA59">
            <v>451.5</v>
          </cell>
          <cell r="DB59">
            <v>17</v>
          </cell>
          <cell r="DC59">
            <v>15</v>
          </cell>
          <cell r="DD59">
            <v>15</v>
          </cell>
          <cell r="DE59">
            <v>15</v>
          </cell>
          <cell r="DF59">
            <v>62</v>
          </cell>
          <cell r="DG59">
            <v>19</v>
          </cell>
          <cell r="DH59">
            <v>19</v>
          </cell>
          <cell r="DI59">
            <v>18</v>
          </cell>
          <cell r="DJ59">
            <v>24</v>
          </cell>
          <cell r="DK59">
            <v>80</v>
          </cell>
          <cell r="DL59">
            <v>17.897727272727273</v>
          </cell>
          <cell r="DM59">
            <v>19.602272727272727</v>
          </cell>
          <cell r="DN59">
            <v>18.75</v>
          </cell>
          <cell r="DO59">
            <v>18.75</v>
          </cell>
          <cell r="DP59">
            <v>75</v>
          </cell>
          <cell r="DQ59">
            <v>6</v>
          </cell>
          <cell r="DR59">
            <v>9</v>
          </cell>
          <cell r="DS59">
            <v>24.375</v>
          </cell>
          <cell r="DT59">
            <v>24.375</v>
          </cell>
          <cell r="DU59">
            <v>63.75</v>
          </cell>
        </row>
        <row r="60">
          <cell r="S60">
            <v>0.33699166090797972</v>
          </cell>
          <cell r="T60">
            <v>0.37355188644309978</v>
          </cell>
          <cell r="U60">
            <v>0.274784262637848</v>
          </cell>
          <cell r="V60">
            <v>0.23777712290236747</v>
          </cell>
        </row>
        <row r="61">
          <cell r="A61" t="str">
            <v>COP % Rev.</v>
          </cell>
          <cell r="B61">
            <v>0.14666248824819805</v>
          </cell>
          <cell r="C61">
            <v>0.15990381725278027</v>
          </cell>
          <cell r="D61">
            <v>0.17874901858152317</v>
          </cell>
          <cell r="E61">
            <v>0.14390371533228677</v>
          </cell>
          <cell r="F61">
            <v>0.15687770150012714</v>
          </cell>
          <cell r="G61">
            <v>9.4868323584255052E-2</v>
          </cell>
          <cell r="H61">
            <v>9.9371469488423916E-2</v>
          </cell>
          <cell r="I61">
            <v>0.13570230526192609</v>
          </cell>
          <cell r="J61">
            <v>0.14711802378774017</v>
          </cell>
          <cell r="K61">
            <v>0.14989186491432374</v>
          </cell>
          <cell r="L61">
            <v>0.14720212608888233</v>
          </cell>
          <cell r="M61">
            <v>0.14282797345584483</v>
          </cell>
          <cell r="N61">
            <v>0.14796111602070447</v>
          </cell>
          <cell r="O61">
            <v>0.13706011112981983</v>
          </cell>
          <cell r="P61">
            <v>0.14852500899632215</v>
          </cell>
          <cell r="Q61">
            <v>0.14847681169808616</v>
          </cell>
          <cell r="R61">
            <v>0.15959313485600807</v>
          </cell>
          <cell r="S61">
            <v>0.16081106675818591</v>
          </cell>
          <cell r="T61">
            <v>0.1307996160844353</v>
          </cell>
          <cell r="U61">
            <v>0.15003938526476093</v>
          </cell>
          <cell r="V61">
            <v>0.14913117555145863</v>
          </cell>
          <cell r="W61">
            <v>0.14016399937231927</v>
          </cell>
          <cell r="X61">
            <v>0.13479470494494072</v>
          </cell>
          <cell r="Y61">
            <v>0.13046191136105537</v>
          </cell>
          <cell r="Z61">
            <v>0.12778521332625409</v>
          </cell>
          <cell r="AA61">
            <v>0.12911544565754296</v>
          </cell>
          <cell r="AB61">
            <v>0.13042537813257482</v>
          </cell>
          <cell r="AC61">
            <v>0.13135144920769914</v>
          </cell>
          <cell r="AD61">
            <v>0.13196648120235505</v>
          </cell>
          <cell r="AE61">
            <v>0.13166337003160936</v>
          </cell>
          <cell r="AF61">
            <v>0.12986152045515237</v>
          </cell>
          <cell r="AG61">
            <v>0.12843738532687043</v>
          </cell>
          <cell r="AH61">
            <v>0.12717950931835867</v>
          </cell>
          <cell r="CH61">
            <v>0.1218939393939394</v>
          </cell>
          <cell r="CI61">
            <v>0.17773281761380541</v>
          </cell>
          <cell r="CJ61">
            <v>0.15559963931469792</v>
          </cell>
          <cell r="CK61">
            <v>0.13166935291626347</v>
          </cell>
          <cell r="CL61">
            <v>0.14852500899632215</v>
          </cell>
          <cell r="CM61">
            <v>0.11873015873015873</v>
          </cell>
          <cell r="CN61">
            <v>0.16627450980392156</v>
          </cell>
          <cell r="CO61">
            <v>0.16929897478525907</v>
          </cell>
          <cell r="CP61">
            <v>0.13376893376893376</v>
          </cell>
          <cell r="CQ61">
            <v>0.14847681169808616</v>
          </cell>
          <cell r="CR61">
            <v>0.12690163291526466</v>
          </cell>
          <cell r="CS61">
            <v>0.17909519065657009</v>
          </cell>
          <cell r="CT61">
            <v>0.17945412889103429</v>
          </cell>
          <cell r="CU61">
            <v>0.14726182433962934</v>
          </cell>
          <cell r="CV61">
            <v>0.15959313485600807</v>
          </cell>
          <cell r="CW61">
            <v>0.14057046730232195</v>
          </cell>
          <cell r="CX61">
            <v>0.17444171148433124</v>
          </cell>
          <cell r="CY61">
            <v>0.17639670756913242</v>
          </cell>
          <cell r="CZ61">
            <v>0.14728472843373935</v>
          </cell>
          <cell r="DA61">
            <v>0.16081106675818591</v>
          </cell>
          <cell r="DB61">
            <v>0.1095657110417258</v>
          </cell>
          <cell r="DC61">
            <v>0.14679323917573511</v>
          </cell>
          <cell r="DD61">
            <v>0.14081072477400458</v>
          </cell>
          <cell r="DE61">
            <v>0.12147395171537484</v>
          </cell>
          <cell r="DF61">
            <v>0.1307996160844353</v>
          </cell>
          <cell r="DG61">
            <v>0.12376810185990529</v>
          </cell>
          <cell r="DH61">
            <v>0.17659342719033261</v>
          </cell>
          <cell r="DI61">
            <v>0.16264902208528279</v>
          </cell>
          <cell r="DJ61">
            <v>0.13131259312003071</v>
          </cell>
          <cell r="DK61">
            <v>0.15003938526476093</v>
          </cell>
          <cell r="DL61">
            <v>0.12072686397077766</v>
          </cell>
          <cell r="DM61">
            <v>0.17389817464530377</v>
          </cell>
          <cell r="DN61">
            <v>0.16733936757690318</v>
          </cell>
          <cell r="DO61">
            <v>0.1267747420186939</v>
          </cell>
          <cell r="DP61">
            <v>0.14913117555145863</v>
          </cell>
        </row>
        <row r="62">
          <cell r="A62" t="str">
            <v>COP Growth</v>
          </cell>
          <cell r="Q62">
            <v>0.12677415436760975</v>
          </cell>
          <cell r="R62">
            <v>0.10997262525537654</v>
          </cell>
          <cell r="S62">
            <v>9.5752060853328214E-2</v>
          </cell>
          <cell r="T62">
            <v>-0.16853327017105357</v>
          </cell>
          <cell r="U62">
            <v>0.15009236631714629</v>
          </cell>
          <cell r="V62">
            <v>7.2718292059421596E-2</v>
          </cell>
          <cell r="W62">
            <v>-1.5151608587252507E-2</v>
          </cell>
          <cell r="X62">
            <v>-9.3021708938072489E-3</v>
          </cell>
          <cell r="Y62">
            <v>1.4002512861426286E-2</v>
          </cell>
          <cell r="Z62">
            <v>2.0572174309962943E-2</v>
          </cell>
          <cell r="AA62">
            <v>4.045205539339336E-2</v>
          </cell>
          <cell r="AB62">
            <v>3.9899127636801035E-2</v>
          </cell>
          <cell r="AC62">
            <v>3.6482106932338665E-2</v>
          </cell>
          <cell r="AD62">
            <v>3.3709982074994205E-2</v>
          </cell>
          <cell r="AE62">
            <v>2.6246260126759458E-2</v>
          </cell>
          <cell r="AF62">
            <v>1.4251749726958085E-2</v>
          </cell>
          <cell r="AG62">
            <v>1.6766318831273441E-2</v>
          </cell>
          <cell r="AH62">
            <v>1.7691148685347491E-2</v>
          </cell>
          <cell r="CW62">
            <v>0.18701284278752106</v>
          </cell>
          <cell r="CX62">
            <v>9.7244388887193445E-2</v>
          </cell>
          <cell r="CY62">
            <v>5.1129006966982748E-2</v>
          </cell>
          <cell r="CZ62">
            <v>7.9893727031497663E-2</v>
          </cell>
          <cell r="DA62">
            <v>9.5752060853328214E-2</v>
          </cell>
          <cell r="DB62">
            <v>-0.21609114594588541</v>
          </cell>
          <cell r="DC62">
            <v>-0.15039987369883334</v>
          </cell>
          <cell r="DD62">
            <v>-0.17416271629964941</v>
          </cell>
          <cell r="DE62">
            <v>-0.14353113750589264</v>
          </cell>
          <cell r="DF62">
            <v>-0.16853327017105357</v>
          </cell>
          <cell r="EG62">
            <v>4348.9555265290173</v>
          </cell>
          <cell r="EI62">
            <v>4348.9555265290173</v>
          </cell>
        </row>
        <row r="63">
          <cell r="A63" t="str">
            <v>COP/ share</v>
          </cell>
          <cell r="R63">
            <v>5.3345644917725918</v>
          </cell>
          <cell r="S63">
            <v>5.6742121066441014</v>
          </cell>
          <cell r="T63">
            <v>4.6344156008677686</v>
          </cell>
          <cell r="U63">
            <v>5.2601805987213943</v>
          </cell>
          <cell r="V63">
            <v>5.6059716097295231</v>
          </cell>
          <cell r="W63">
            <v>5.3866577953652213</v>
          </cell>
          <cell r="X63">
            <v>5.3112584769730704</v>
          </cell>
          <cell r="Y63">
            <v>5.3184140980559844</v>
          </cell>
          <cell r="Z63">
            <v>5.4590524691383964</v>
          </cell>
          <cell r="AA63">
            <v>5.6798823620154231</v>
          </cell>
          <cell r="AB63">
            <v>5.9065047133394915</v>
          </cell>
          <cell r="AC63">
            <v>6.1219864498879053</v>
          </cell>
          <cell r="AD63">
            <v>6.3283585033769834</v>
          </cell>
          <cell r="AE63">
            <v>6.4944542468320057</v>
          </cell>
          <cell r="AF63">
            <v>6.5870115833710363</v>
          </cell>
          <cell r="AG63">
            <v>6.6974515197231259</v>
          </cell>
          <cell r="AH63">
            <v>6.8159371303714549</v>
          </cell>
          <cell r="CW63">
            <v>1.1040452567183177</v>
          </cell>
          <cell r="CX63">
            <v>1.6769290128595866</v>
          </cell>
          <cell r="CY63">
            <v>1.6311671782725394</v>
          </cell>
          <cell r="CZ63">
            <v>1.2626821722994577</v>
          </cell>
          <cell r="DA63">
            <v>5.6742121066441014</v>
          </cell>
          <cell r="DB63">
            <v>0.87054578258908444</v>
          </cell>
          <cell r="DC63">
            <v>1.4026548672566372</v>
          </cell>
          <cell r="DD63">
            <v>1.3202563088323704</v>
          </cell>
          <cell r="DE63">
            <v>1.055187637969095</v>
          </cell>
          <cell r="DF63">
            <v>4.6344156008677686</v>
          </cell>
          <cell r="EG63">
            <v>19598.268574836024</v>
          </cell>
          <cell r="EI63">
            <v>20186.216632081108</v>
          </cell>
        </row>
        <row r="64">
          <cell r="EG64">
            <v>11822.332230633121</v>
          </cell>
          <cell r="EI64">
            <v>12389.804177703511</v>
          </cell>
        </row>
        <row r="65">
          <cell r="A65" t="str">
            <v>Cash EPS (+ Amortization)</v>
          </cell>
          <cell r="P65">
            <v>1.2654246962456532</v>
          </cell>
          <cell r="Q65">
            <v>1.1850482758620688</v>
          </cell>
          <cell r="R65">
            <v>1.3440835266821347</v>
          </cell>
          <cell r="S65">
            <v>1.1119264776449411</v>
          </cell>
          <cell r="T65">
            <v>1.0699999999999998</v>
          </cell>
          <cell r="U65">
            <v>1.02</v>
          </cell>
          <cell r="V65">
            <v>0.23224831613263125</v>
          </cell>
          <cell r="W65">
            <v>1.2562883189815548</v>
          </cell>
          <cell r="X65">
            <v>1.292301131001506</v>
          </cell>
          <cell r="Y65">
            <v>1.2588709700456024</v>
          </cell>
          <cell r="Z65">
            <v>1.3103733019790138</v>
          </cell>
          <cell r="AA65">
            <v>1.4666487584939982</v>
          </cell>
          <cell r="AB65">
            <v>1.6558077596950211</v>
          </cell>
          <cell r="AC65">
            <v>1.8518977697312511</v>
          </cell>
          <cell r="AD65">
            <v>2.0545704564517835</v>
          </cell>
          <cell r="AE65">
            <v>2.2679522470243678</v>
          </cell>
          <cell r="AF65">
            <v>2.4876444418440999</v>
          </cell>
          <cell r="AG65">
            <v>2.7126850223575918</v>
          </cell>
          <cell r="AH65">
            <v>2.9439250582781069</v>
          </cell>
          <cell r="CW65">
            <v>7.6468609865470855E-2</v>
          </cell>
          <cell r="CX65">
            <v>0.45387640449438205</v>
          </cell>
          <cell r="CY65">
            <v>0.41599322799097066</v>
          </cell>
          <cell r="CZ65">
            <v>0.16558823529411765</v>
          </cell>
          <cell r="DA65">
            <v>1.1119264776449411</v>
          </cell>
          <cell r="DB65">
            <v>-8.5235678845286419E-2</v>
          </cell>
          <cell r="DC65">
            <v>0.29179756637168142</v>
          </cell>
          <cell r="DD65">
            <v>0.20179756637168142</v>
          </cell>
          <cell r="DE65">
            <v>0.10179359823399559</v>
          </cell>
          <cell r="DF65">
            <v>0.51015305213207196</v>
          </cell>
          <cell r="DG65">
            <v>2.4939933995249398E-2</v>
          </cell>
          <cell r="DH65">
            <v>0.28312018325429922</v>
          </cell>
          <cell r="DI65">
            <v>0.25638654960973467</v>
          </cell>
          <cell r="DJ65">
            <v>0.11540763070027989</v>
          </cell>
          <cell r="DK65">
            <v>0.19218295105940125</v>
          </cell>
          <cell r="DL65">
            <v>3.9024353830078198E-2</v>
          </cell>
          <cell r="DM65">
            <v>0.30897790686893123</v>
          </cell>
          <cell r="DN65">
            <v>0.32141689468400403</v>
          </cell>
          <cell r="DO65">
            <v>0.14679785879073809</v>
          </cell>
          <cell r="DP65">
            <v>0.23224831613263125</v>
          </cell>
          <cell r="EG65">
            <v>7775.9363442029025</v>
          </cell>
          <cell r="EI65">
            <v>7796.4124543775979</v>
          </cell>
        </row>
        <row r="67">
          <cell r="A67" t="str">
            <v>Cummulative Effect of Change in Accounting Principles</v>
          </cell>
          <cell r="Y67">
            <v>0.39676649569886618</v>
          </cell>
          <cell r="Z67">
            <v>0.38948931945905108</v>
          </cell>
          <cell r="HN67" t="str">
            <v>mstag:cumulativeEffectOfChangeInAccountingPrincipleNetOfTax</v>
          </cell>
          <cell r="HO67">
            <v>6</v>
          </cell>
          <cell r="HP67" t="str">
            <v>ISO4217:USD</v>
          </cell>
          <cell r="HQ67" t="b">
            <v>0</v>
          </cell>
          <cell r="HR67" t="b">
            <v>0</v>
          </cell>
        </row>
        <row r="68">
          <cell r="A68" t="str">
            <v>Other One-Timers</v>
          </cell>
          <cell r="U68">
            <v>11</v>
          </cell>
          <cell r="V68">
            <v>74.388387875724675</v>
          </cell>
          <cell r="W68">
            <v>2.4037692812153182</v>
          </cell>
          <cell r="X68">
            <v>-99.519961942964983</v>
          </cell>
          <cell r="DL68">
            <v>10.124935414184758</v>
          </cell>
          <cell r="DM68">
            <v>11.3392402946684</v>
          </cell>
          <cell r="DN68">
            <v>4.7655496436044018</v>
          </cell>
          <cell r="DO68">
            <v>48.158662523267111</v>
          </cell>
          <cell r="DP68">
            <v>74.388387875724675</v>
          </cell>
          <cell r="DQ68">
            <v>-0.31915018318068178</v>
          </cell>
          <cell r="DR68">
            <v>-27.5561984337034</v>
          </cell>
          <cell r="DS68">
            <v>-0.34455099658907784</v>
          </cell>
          <cell r="DT68">
            <v>29.623668894689857</v>
          </cell>
          <cell r="DU68">
            <v>2.4037692812153182</v>
          </cell>
          <cell r="EG68">
            <v>4.5064311316326036</v>
          </cell>
          <cell r="EH68">
            <v>0.03</v>
          </cell>
          <cell r="EI68">
            <v>4.6416240655815821</v>
          </cell>
          <cell r="HN68" t="str">
            <v>mstag:incomeLossFromExtraordinaryItemsNetOfTax</v>
          </cell>
          <cell r="HO68">
            <v>6</v>
          </cell>
          <cell r="HP68" t="str">
            <v>ISO4217:USD</v>
          </cell>
          <cell r="HQ68" t="b">
            <v>0</v>
          </cell>
          <cell r="HR68" t="b">
            <v>0</v>
          </cell>
        </row>
        <row r="69">
          <cell r="A69" t="str">
            <v>Legal, One-timers</v>
          </cell>
          <cell r="U69">
            <v>20</v>
          </cell>
          <cell r="EG69">
            <v>2.7184302434264591</v>
          </cell>
          <cell r="EH69">
            <v>4.8000000000000001E-2</v>
          </cell>
          <cell r="EI69">
            <v>2.8489148951109291</v>
          </cell>
          <cell r="EJ69">
            <v>0.46</v>
          </cell>
          <cell r="HN69" t="str">
            <v>mstag:legalProvisionOneTime</v>
          </cell>
          <cell r="HO69">
            <v>6</v>
          </cell>
          <cell r="HP69" t="str">
            <v>ISO4217:USD</v>
          </cell>
          <cell r="HQ69" t="b">
            <v>1</v>
          </cell>
          <cell r="HR69" t="b">
            <v>0</v>
          </cell>
        </row>
        <row r="71">
          <cell r="Z71">
            <v>7.5681102854650657</v>
          </cell>
          <cell r="EG71">
            <v>0.39676649569886624</v>
          </cell>
          <cell r="EI71">
            <v>0.38622455096350677</v>
          </cell>
        </row>
        <row r="72">
          <cell r="A72" t="str">
            <v>Reported Net Income</v>
          </cell>
          <cell r="U72">
            <v>494</v>
          </cell>
          <cell r="V72">
            <v>674.59999999999991</v>
          </cell>
          <cell r="W72">
            <v>596</v>
          </cell>
          <cell r="X72">
            <v>514</v>
          </cell>
          <cell r="DL72">
            <v>27.4</v>
          </cell>
          <cell r="DM72">
            <v>259.39999999999998</v>
          </cell>
          <cell r="DN72">
            <v>259.39999999999998</v>
          </cell>
          <cell r="DO72">
            <v>128.4</v>
          </cell>
          <cell r="DP72">
            <v>674.59999999999991</v>
          </cell>
          <cell r="DQ72">
            <v>104</v>
          </cell>
          <cell r="DR72">
            <v>203</v>
          </cell>
          <cell r="DS72">
            <v>207</v>
          </cell>
          <cell r="DT72">
            <v>82</v>
          </cell>
          <cell r="DU72">
            <v>596</v>
          </cell>
        </row>
        <row r="74">
          <cell r="A74" t="str">
            <v>SGA Ex Amortization</v>
          </cell>
          <cell r="W74">
            <v>5950.8229871158019</v>
          </cell>
          <cell r="X74">
            <v>5991.7857088513165</v>
          </cell>
          <cell r="Y74">
            <v>6297.0033880669253</v>
          </cell>
          <cell r="Z74">
            <v>6454.1880492315049</v>
          </cell>
          <cell r="AA74">
            <v>6613.134611484471</v>
          </cell>
          <cell r="AB74">
            <v>6774.1872696175169</v>
          </cell>
          <cell r="AC74">
            <v>6937.2923680452041</v>
          </cell>
          <cell r="AD74">
            <v>7102.3962257284011</v>
          </cell>
          <cell r="AE74">
            <v>7269.4456039810912</v>
          </cell>
          <cell r="AF74">
            <v>7438.3881929208328</v>
          </cell>
          <cell r="AG74">
            <v>7609.1731143558964</v>
          </cell>
          <cell r="AH74">
            <v>7781.7514387298252</v>
          </cell>
        </row>
        <row r="75">
          <cell r="A75" t="str">
            <v>Options Expense</v>
          </cell>
          <cell r="Y75">
            <v>33.635563014671789</v>
          </cell>
          <cell r="Z75">
            <v>34.980985535258661</v>
          </cell>
          <cell r="AA75">
            <v>36.380224956669011</v>
          </cell>
          <cell r="AB75">
            <v>37.835433954935773</v>
          </cell>
          <cell r="AC75">
            <v>39.348851313133203</v>
          </cell>
          <cell r="AD75">
            <v>40.922805365658533</v>
          </cell>
          <cell r="AE75">
            <v>42.559717580284875</v>
          </cell>
          <cell r="AF75">
            <v>44.262106283496273</v>
          </cell>
          <cell r="AG75">
            <v>46.032590534836125</v>
          </cell>
          <cell r="AH75">
            <v>47.873894156229568</v>
          </cell>
        </row>
        <row r="76">
          <cell r="A76" t="str">
            <v>Earnings Assumptions</v>
          </cell>
          <cell r="V76">
            <v>5.9067357512953444E-2</v>
          </cell>
          <cell r="W76">
            <v>4.4308813122978741E-2</v>
          </cell>
          <cell r="X76">
            <v>-1</v>
          </cell>
          <cell r="Y76" t="e">
            <v>#DIV/0!</v>
          </cell>
          <cell r="Z76">
            <v>2.9860977545980383E-2</v>
          </cell>
          <cell r="AA76">
            <v>2.6179860389676124E-2</v>
          </cell>
          <cell r="AB76">
            <v>2.5636038043928666E-2</v>
          </cell>
          <cell r="AC76">
            <v>1.8153868830719677E-2</v>
          </cell>
          <cell r="AD76">
            <v>1.1893592867835423E-2</v>
          </cell>
          <cell r="AE76">
            <v>-6.5217599023115191E-3</v>
          </cell>
          <cell r="AF76">
            <v>-3.8287363313500355E-2</v>
          </cell>
          <cell r="AG76">
            <v>-3.4833064412695736E-2</v>
          </cell>
          <cell r="AH76">
            <v>-3.5201663685996087E-2</v>
          </cell>
          <cell r="DG76">
            <v>2.3616343325853925E-2</v>
          </cell>
          <cell r="DH76">
            <v>0.46727722688797008</v>
          </cell>
          <cell r="DI76">
            <v>0.39844077964853458</v>
          </cell>
          <cell r="DJ76">
            <v>0.13244521238382567</v>
          </cell>
          <cell r="DK76">
            <v>1.0109170305676856</v>
          </cell>
        </row>
        <row r="77">
          <cell r="A77" t="str">
            <v xml:space="preserve">     Gross Profit Margin</v>
          </cell>
          <cell r="B77">
            <v>0.41335004700720779</v>
          </cell>
          <cell r="C77">
            <v>0.41298467087466184</v>
          </cell>
          <cell r="D77">
            <v>0.39727819942423448</v>
          </cell>
          <cell r="E77">
            <v>0.38513867085295656</v>
          </cell>
          <cell r="F77">
            <v>0.38977879481311978</v>
          </cell>
          <cell r="G77">
            <v>0.38179774706889075</v>
          </cell>
          <cell r="H77">
            <v>0.36942079719945897</v>
          </cell>
          <cell r="I77">
            <v>0.37219643484026987</v>
          </cell>
          <cell r="J77">
            <v>0.38298261665141814</v>
          </cell>
          <cell r="K77">
            <v>0.38396273498585926</v>
          </cell>
          <cell r="L77">
            <v>0.36999852354938728</v>
          </cell>
          <cell r="M77">
            <v>0.36242981112812661</v>
          </cell>
          <cell r="N77">
            <v>0.38189622522408789</v>
          </cell>
          <cell r="O77">
            <v>0.36967502946624009</v>
          </cell>
          <cell r="P77">
            <v>0.36900847521219055</v>
          </cell>
          <cell r="Q77">
            <v>0.36262633502974695</v>
          </cell>
          <cell r="R77">
            <v>0.37994483131295986</v>
          </cell>
          <cell r="S77">
            <v>0.38508255228970101</v>
          </cell>
          <cell r="T77">
            <v>0.37425887303104788</v>
          </cell>
          <cell r="U77">
            <v>0.41102255732626325</v>
          </cell>
          <cell r="V77">
            <v>0.41347079338930559</v>
          </cell>
          <cell r="W77">
            <v>0.40906118829063032</v>
          </cell>
          <cell r="X77">
            <v>0.39929204179786754</v>
          </cell>
          <cell r="Y77">
            <v>0.39979204179786754</v>
          </cell>
          <cell r="Z77">
            <v>0.40029204179786754</v>
          </cell>
          <cell r="AA77">
            <v>0.40079204179786754</v>
          </cell>
          <cell r="AB77">
            <v>0.40129204179786754</v>
          </cell>
          <cell r="AC77">
            <v>0.40179204179786754</v>
          </cell>
          <cell r="AD77">
            <v>0.40229204179786754</v>
          </cell>
          <cell r="AE77">
            <v>0.40279204179786754</v>
          </cell>
          <cell r="AF77">
            <v>0.40379204179786754</v>
          </cell>
          <cell r="AG77">
            <v>0.40479204179786754</v>
          </cell>
          <cell r="AH77">
            <v>0.40579204179786754</v>
          </cell>
          <cell r="AJ77">
            <v>0.41509433962264153</v>
          </cell>
          <cell r="AK77">
            <v>0.38730630045467207</v>
          </cell>
          <cell r="AL77">
            <v>0.35888364779874216</v>
          </cell>
          <cell r="AM77">
            <v>0.36859664227292294</v>
          </cell>
          <cell r="AN77">
            <v>0.38179774706889075</v>
          </cell>
          <cell r="AO77">
            <v>0.39732494099134547</v>
          </cell>
          <cell r="AP77">
            <v>0.37389045247889152</v>
          </cell>
          <cell r="AQ77">
            <v>0.35159468945521133</v>
          </cell>
          <cell r="AR77">
            <v>0.35699848408287016</v>
          </cell>
          <cell r="AS77">
            <v>0.36942079719945897</v>
          </cell>
          <cell r="AT77">
            <v>0.38107232817560266</v>
          </cell>
          <cell r="AU77">
            <v>0.37537884254582188</v>
          </cell>
          <cell r="AV77">
            <v>0.36343449296817171</v>
          </cell>
          <cell r="AW77">
            <v>0.35496481626270526</v>
          </cell>
          <cell r="AX77">
            <v>0.37219643484026987</v>
          </cell>
          <cell r="AY77">
            <v>0.39486754966887416</v>
          </cell>
          <cell r="AZ77">
            <v>0.38397790055248621</v>
          </cell>
          <cell r="BA77">
            <v>0.36381977135171484</v>
          </cell>
          <cell r="BB77">
            <v>0.39258698940998488</v>
          </cell>
          <cell r="BC77">
            <v>0.38298261665141814</v>
          </cell>
          <cell r="BD77">
            <v>0.39469696969696971</v>
          </cell>
          <cell r="BE77">
            <v>0.38695652173913042</v>
          </cell>
          <cell r="BF77">
            <v>0.3768025078369906</v>
          </cell>
          <cell r="BG77">
            <v>0.37886944818304175</v>
          </cell>
          <cell r="BH77">
            <v>0.38396273498585926</v>
          </cell>
          <cell r="BI77">
            <v>0.38372093023255816</v>
          </cell>
          <cell r="BJ77">
            <v>0.36891078270388616</v>
          </cell>
          <cell r="BK77">
            <v>0.35741444866920152</v>
          </cell>
          <cell r="BL77">
            <v>0.3730979914790018</v>
          </cell>
          <cell r="BM77">
            <v>0.36999852354938728</v>
          </cell>
          <cell r="BN77">
            <v>0.37401960784313726</v>
          </cell>
          <cell r="BO77">
            <v>0.36278547360539126</v>
          </cell>
          <cell r="BP77">
            <v>0.35298398835516742</v>
          </cell>
          <cell r="BQ77">
            <v>0.36301369863013699</v>
          </cell>
          <cell r="BR77">
            <v>0.36242981112812661</v>
          </cell>
          <cell r="BS77">
            <v>0.39374999999999999</v>
          </cell>
          <cell r="BT77">
            <v>0.37847222222222221</v>
          </cell>
          <cell r="BU77">
            <v>0.37677183356195704</v>
          </cell>
          <cell r="BV77">
            <v>0.38149197355996223</v>
          </cell>
          <cell r="BW77">
            <v>0.38189622522408789</v>
          </cell>
          <cell r="BX77">
            <v>0.37031188314251873</v>
          </cell>
          <cell r="BY77">
            <v>0.36509376890502115</v>
          </cell>
          <cell r="BZ77">
            <v>0.3688576898532227</v>
          </cell>
          <cell r="CA77">
            <v>0.37521514629948366</v>
          </cell>
          <cell r="CB77">
            <v>0.36967502946624009</v>
          </cell>
          <cell r="CC77">
            <v>0.37365716954694067</v>
          </cell>
          <cell r="CD77">
            <v>0.37314974182444061</v>
          </cell>
          <cell r="CE77">
            <v>0.36632108074143888</v>
          </cell>
          <cell r="CH77">
            <v>0.36856060606060603</v>
          </cell>
          <cell r="CI77">
            <v>0.37102052960428444</v>
          </cell>
          <cell r="CJ77">
            <v>0.36519386834986473</v>
          </cell>
          <cell r="CK77">
            <v>0.37134046979442753</v>
          </cell>
          <cell r="CL77">
            <v>0.36900847521219055</v>
          </cell>
          <cell r="CM77">
            <v>0.36349206349206348</v>
          </cell>
          <cell r="CN77">
            <v>0.37045751633986929</v>
          </cell>
          <cell r="CO77">
            <v>0.37267941257966197</v>
          </cell>
          <cell r="CP77">
            <v>0.34214434214434214</v>
          </cell>
          <cell r="CQ77">
            <v>0.36262633502974695</v>
          </cell>
          <cell r="CR77">
            <v>0.37422547037985027</v>
          </cell>
          <cell r="CS77">
            <v>0.38236646809456609</v>
          </cell>
          <cell r="CT77">
            <v>0.38316887142495459</v>
          </cell>
          <cell r="CU77">
            <v>0.37913252709996564</v>
          </cell>
          <cell r="CV77">
            <v>0.37994483131295986</v>
          </cell>
          <cell r="CW77">
            <v>0.39006364701834972</v>
          </cell>
          <cell r="CX77">
            <v>0.38333338030239855</v>
          </cell>
          <cell r="CY77">
            <v>0.38774193621039471</v>
          </cell>
          <cell r="CZ77">
            <v>0.37957764311649883</v>
          </cell>
          <cell r="DA77">
            <v>0.38508255228970101</v>
          </cell>
          <cell r="DB77">
            <v>0.37695146182231054</v>
          </cell>
          <cell r="DC77">
            <v>0.37508682565408658</v>
          </cell>
          <cell r="DD77">
            <v>0.37228783661921461</v>
          </cell>
          <cell r="DE77">
            <v>0.37306226175349427</v>
          </cell>
          <cell r="DF77">
            <v>0.37425887303104788</v>
          </cell>
          <cell r="DG77">
            <v>0.40491611347912726</v>
          </cell>
          <cell r="DH77">
            <v>0.41641644185621779</v>
          </cell>
          <cell r="DI77">
            <v>0.4112800221843651</v>
          </cell>
          <cell r="DJ77">
            <v>0.41033082552953587</v>
          </cell>
          <cell r="DK77">
            <v>0.41102255732626325</v>
          </cell>
        </row>
        <row r="78">
          <cell r="A78" t="str">
            <v xml:space="preserve">     - pt. change vs. year ago</v>
          </cell>
          <cell r="C78">
            <v>-3.6537613254594703E-4</v>
          </cell>
          <cell r="D78">
            <v>-1.5706471450427362E-2</v>
          </cell>
          <cell r="E78">
            <v>-1.2139528571277924E-2</v>
          </cell>
          <cell r="F78">
            <v>4.6401239601632227E-3</v>
          </cell>
          <cell r="G78">
            <v>-7.9810477442290306E-3</v>
          </cell>
          <cell r="H78">
            <v>-2.0357997613660805E-2</v>
          </cell>
          <cell r="I78">
            <v>2.7756376408109018E-3</v>
          </cell>
          <cell r="J78">
            <v>1.0786181811148265E-2</v>
          </cell>
          <cell r="K78">
            <v>9.8011833444111573E-4</v>
          </cell>
          <cell r="L78">
            <v>-1.3964211436471974E-2</v>
          </cell>
          <cell r="M78">
            <v>-2.1532923857732644E-2</v>
          </cell>
          <cell r="N78">
            <v>1.9466414095961282E-2</v>
          </cell>
          <cell r="O78">
            <v>7.2452183381134794E-3</v>
          </cell>
          <cell r="P78">
            <v>-6.6655425404954505E-4</v>
          </cell>
          <cell r="Q78">
            <v>-7.0486944364931414E-3</v>
          </cell>
          <cell r="R78">
            <v>1.7318496283212914E-2</v>
          </cell>
          <cell r="S78">
            <v>5.1377209767411447E-3</v>
          </cell>
          <cell r="T78">
            <v>-1.0823679258653129E-2</v>
          </cell>
          <cell r="U78">
            <v>3.6763684295215371E-2</v>
          </cell>
          <cell r="V78">
            <v>2.4482360630423416E-3</v>
          </cell>
          <cell r="W78">
            <v>-4.4096050986752733E-3</v>
          </cell>
          <cell r="X78">
            <v>-9.7691464927627814E-3</v>
          </cell>
          <cell r="Y78">
            <v>5.0000000000000001E-4</v>
          </cell>
          <cell r="Z78">
            <v>5.0000000000000001E-4</v>
          </cell>
          <cell r="AA78">
            <v>5.0000000000000001E-4</v>
          </cell>
          <cell r="AB78">
            <v>5.0000000000000001E-4</v>
          </cell>
          <cell r="AC78">
            <v>5.0000000000000001E-4</v>
          </cell>
          <cell r="AD78">
            <v>5.0000000000000001E-4</v>
          </cell>
          <cell r="AE78">
            <v>5.0000000000000001E-4</v>
          </cell>
          <cell r="AF78">
            <v>1E-3</v>
          </cell>
          <cell r="AG78">
            <v>1E-3</v>
          </cell>
          <cell r="AH78">
            <v>1E-3</v>
          </cell>
          <cell r="AJ78" t="str">
            <v xml:space="preserve"> </v>
          </cell>
          <cell r="AK78" t="str">
            <v xml:space="preserve"> </v>
          </cell>
          <cell r="AL78" t="str">
            <v xml:space="preserve"> </v>
          </cell>
          <cell r="AM78" t="str">
            <v xml:space="preserve"> </v>
          </cell>
          <cell r="AN78" t="str">
            <v xml:space="preserve"> </v>
          </cell>
          <cell r="AO78" t="str">
            <v xml:space="preserve"> </v>
          </cell>
          <cell r="AP78" t="str">
            <v xml:space="preserve"> </v>
          </cell>
          <cell r="AQ78" t="str">
            <v xml:space="preserve"> </v>
          </cell>
          <cell r="AR78" t="str">
            <v xml:space="preserve"> </v>
          </cell>
          <cell r="AS78" t="str">
            <v xml:space="preserve"> </v>
          </cell>
          <cell r="AT78">
            <v>-1.6252612815742806E-2</v>
          </cell>
          <cell r="AU78">
            <v>1.4883900669303562E-3</v>
          </cell>
          <cell r="AV78">
            <v>1.1839803512960378E-2</v>
          </cell>
          <cell r="AW78">
            <v>-2.0336678201648972E-3</v>
          </cell>
          <cell r="AX78">
            <v>2.7756376408109018E-3</v>
          </cell>
          <cell r="AY78">
            <v>1.3795221493271503E-2</v>
          </cell>
          <cell r="AZ78">
            <v>8.5990580066643285E-3</v>
          </cell>
          <cell r="BA78">
            <v>3.852783835431306E-4</v>
          </cell>
          <cell r="BB78">
            <v>3.7622173147279614E-2</v>
          </cell>
          <cell r="BC78">
            <v>1.0786181811148265E-2</v>
          </cell>
          <cell r="BD78">
            <v>-1.7057997190444985E-4</v>
          </cell>
          <cell r="BE78">
            <v>2.9786211866442147E-3</v>
          </cell>
          <cell r="BF78">
            <v>1.2982736485275759E-2</v>
          </cell>
          <cell r="BG78">
            <v>-1.3717541226943131E-2</v>
          </cell>
          <cell r="BH78">
            <v>9.8011833444111573E-4</v>
          </cell>
          <cell r="BI78">
            <v>-1.0976039464411558E-2</v>
          </cell>
          <cell r="BJ78">
            <v>-1.8045739035244257E-2</v>
          </cell>
          <cell r="BK78">
            <v>-1.9388059167789073E-2</v>
          </cell>
          <cell r="BL78">
            <v>-5.7714567040399456E-3</v>
          </cell>
          <cell r="BM78">
            <v>-1.3964211436471974E-2</v>
          </cell>
          <cell r="BN78">
            <v>9.21616364135458E-4</v>
          </cell>
          <cell r="BO78">
            <v>-7.2130499439960194E-3</v>
          </cell>
          <cell r="BP78">
            <v>-2.1035619487969837E-2</v>
          </cell>
          <cell r="BQ78">
            <v>2.2822502474573181E-4</v>
          </cell>
          <cell r="BR78">
            <v>9.4458227729591893E-3</v>
          </cell>
          <cell r="BS78">
            <v>1.9730392156862731E-2</v>
          </cell>
          <cell r="BT78">
            <v>1.5686748616830948E-2</v>
          </cell>
          <cell r="BU78">
            <v>2.3787845206789615E-2</v>
          </cell>
          <cell r="BV78">
            <v>1.8478274929825234E-2</v>
          </cell>
          <cell r="BW78">
            <v>1.9466414095961282E-2</v>
          </cell>
          <cell r="BX78">
            <v>-1.11800904174435E-2</v>
          </cell>
          <cell r="BY78">
            <v>-1.6802456319066739E-2</v>
          </cell>
          <cell r="BZ78">
            <v>-1.4541932892960241E-3</v>
          </cell>
          <cell r="CA78">
            <v>1.0121377394462505E-2</v>
          </cell>
          <cell r="CB78">
            <v>8.1733961301738711E-4</v>
          </cell>
          <cell r="CC78">
            <v>3.3452864044219432E-3</v>
          </cell>
          <cell r="CD78">
            <v>8.0559729194194518E-3</v>
          </cell>
          <cell r="CE78">
            <v>-2.5366091117838274E-3</v>
          </cell>
          <cell r="CH78">
            <v>-1.7512770819126944E-3</v>
          </cell>
          <cell r="CI78">
            <v>5.9267606992632893E-3</v>
          </cell>
          <cell r="CJ78">
            <v>-3.663821503357978E-3</v>
          </cell>
          <cell r="CK78">
            <v>-3.8746765050561294E-3</v>
          </cell>
          <cell r="CL78">
            <v>-6.6655425404954505E-4</v>
          </cell>
          <cell r="CM78" t="str">
            <v xml:space="preserve"> </v>
          </cell>
          <cell r="CN78" t="str">
            <v xml:space="preserve"> </v>
          </cell>
          <cell r="CO78" t="str">
            <v xml:space="preserve"> </v>
          </cell>
          <cell r="CP78" t="str">
            <v xml:space="preserve"> </v>
          </cell>
          <cell r="CQ78" t="str">
            <v xml:space="preserve"> </v>
          </cell>
          <cell r="CR78">
            <v>1.0733406887786789E-2</v>
          </cell>
          <cell r="CS78">
            <v>1.1908951754696806E-2</v>
          </cell>
          <cell r="CT78">
            <v>1.0489458845292621E-2</v>
          </cell>
          <cell r="CU78">
            <v>3.6988184955623504E-2</v>
          </cell>
          <cell r="CV78">
            <v>1.7318496283212914E-2</v>
          </cell>
          <cell r="DB78">
            <v>-1.3112185196039183E-2</v>
          </cell>
          <cell r="DC78">
            <v>-8.2465546483119767E-3</v>
          </cell>
          <cell r="DD78">
            <v>-1.5454099591180104E-2</v>
          </cell>
          <cell r="DE78">
            <v>-6.5153813630045576E-3</v>
          </cell>
          <cell r="DF78">
            <v>-1.0823679258653129E-2</v>
          </cell>
          <cell r="DG78">
            <v>2.7964651656816719E-2</v>
          </cell>
          <cell r="DH78">
            <v>4.1329616202131214E-2</v>
          </cell>
          <cell r="DI78">
            <v>3.8992185565150494E-2</v>
          </cell>
          <cell r="DJ78">
            <v>3.7268563776041597E-2</v>
          </cell>
          <cell r="DK78">
            <v>3.6763684295215371E-2</v>
          </cell>
        </row>
        <row r="79">
          <cell r="A79" t="str">
            <v xml:space="preserve">     SG&amp;A % of Revenue</v>
          </cell>
          <cell r="B79">
            <v>0.32090253838921967</v>
          </cell>
          <cell r="C79">
            <v>0.31169221520889689</v>
          </cell>
          <cell r="D79">
            <v>0.30463229521067781</v>
          </cell>
          <cell r="E79">
            <v>0.304029304029304</v>
          </cell>
          <cell r="F79">
            <v>0.30714467327739636</v>
          </cell>
          <cell r="G79">
            <v>0.3510945362589083</v>
          </cell>
          <cell r="H79">
            <v>0.33552788606889966</v>
          </cell>
          <cell r="I79">
            <v>0.31236104068338727</v>
          </cell>
          <cell r="J79">
            <v>0.31253430924062214</v>
          </cell>
          <cell r="K79">
            <v>0.31076360006654469</v>
          </cell>
          <cell r="L79">
            <v>0.30090063487376345</v>
          </cell>
          <cell r="M79">
            <v>0.29484430832057174</v>
          </cell>
          <cell r="N79">
            <v>0.31309178134073978</v>
          </cell>
          <cell r="O79">
            <v>0.31217376662737834</v>
          </cell>
          <cell r="P79">
            <v>0.31137533118210214</v>
          </cell>
          <cell r="Q79">
            <v>0.30016486273385423</v>
          </cell>
          <cell r="R79">
            <v>0.31396582582811938</v>
          </cell>
          <cell r="S79">
            <v>0.30744265463931209</v>
          </cell>
          <cell r="T79">
            <v>0.30502653762098031</v>
          </cell>
          <cell r="U79">
            <v>0.32606435428160951</v>
          </cell>
          <cell r="V79">
            <v>0.32764246584088691</v>
          </cell>
          <cell r="W79">
            <v>0.32771197670040703</v>
          </cell>
          <cell r="X79">
            <v>0.32030719522663625</v>
          </cell>
          <cell r="Y79">
            <v>0.31955719522663628</v>
          </cell>
          <cell r="Z79">
            <v>0.31855719522663628</v>
          </cell>
          <cell r="AA79">
            <v>0.31725719522663626</v>
          </cell>
          <cell r="AB79">
            <v>0.31585719522663624</v>
          </cell>
          <cell r="AC79">
            <v>0.31435719522663624</v>
          </cell>
          <cell r="AD79">
            <v>0.31275719522663625</v>
          </cell>
          <cell r="AE79">
            <v>0.31105719522663627</v>
          </cell>
          <cell r="AF79">
            <v>0.30925719522663625</v>
          </cell>
          <cell r="AG79">
            <v>0.30735719522663624</v>
          </cell>
          <cell r="AH79">
            <v>0.30535719522663624</v>
          </cell>
          <cell r="AJ79">
            <v>0.33142407906558852</v>
          </cell>
          <cell r="AK79">
            <v>0.280411988494015</v>
          </cell>
          <cell r="AL79">
            <v>0.29441823899371072</v>
          </cell>
          <cell r="AM79">
            <v>0.51399052948773138</v>
          </cell>
          <cell r="AN79">
            <v>0.3510945362589083</v>
          </cell>
          <cell r="AO79">
            <v>0.32476615088731531</v>
          </cell>
          <cell r="AP79">
            <v>0.2746626253878906</v>
          </cell>
          <cell r="AQ79">
            <v>0.28887532427895624</v>
          </cell>
          <cell r="AR79">
            <v>0.46841839312784234</v>
          </cell>
          <cell r="AS79">
            <v>0.33552788606889966</v>
          </cell>
          <cell r="AT79">
            <v>0.34454839870456999</v>
          </cell>
          <cell r="AU79">
            <v>0.28185885409149952</v>
          </cell>
          <cell r="AV79">
            <v>0.30273871206513692</v>
          </cell>
          <cell r="AW79">
            <v>0.32759968725566851</v>
          </cell>
          <cell r="AX79">
            <v>0.31236104068338727</v>
          </cell>
          <cell r="AY79">
            <v>0.33774834437086093</v>
          </cell>
          <cell r="AZ79">
            <v>0.29212707182320441</v>
          </cell>
          <cell r="BA79">
            <v>0.29589778076664425</v>
          </cell>
          <cell r="BB79">
            <v>0.33055975794251136</v>
          </cell>
          <cell r="BC79">
            <v>0.31253430924062214</v>
          </cell>
          <cell r="BD79">
            <v>0.34242424242424241</v>
          </cell>
          <cell r="BE79">
            <v>0.29378881987577637</v>
          </cell>
          <cell r="BF79">
            <v>0.29780564263322884</v>
          </cell>
          <cell r="BG79">
            <v>0.31493943472409153</v>
          </cell>
          <cell r="BH79">
            <v>0.31076360006654469</v>
          </cell>
          <cell r="BI79">
            <v>0.33173734610123118</v>
          </cell>
          <cell r="BJ79">
            <v>0.27750410509031198</v>
          </cell>
          <cell r="BK79">
            <v>0.2786529060293319</v>
          </cell>
          <cell r="BL79">
            <v>0.32440657334144857</v>
          </cell>
          <cell r="BM79">
            <v>0.30090063487376345</v>
          </cell>
          <cell r="BN79">
            <v>0.32745098039215687</v>
          </cell>
          <cell r="BO79">
            <v>0.26731561213028826</v>
          </cell>
          <cell r="BP79">
            <v>0.27328966521106257</v>
          </cell>
          <cell r="BQ79">
            <v>0.32320205479452052</v>
          </cell>
          <cell r="BR79">
            <v>0.29484430832057174</v>
          </cell>
          <cell r="BS79">
            <v>0.33687499999999998</v>
          </cell>
          <cell r="BT79">
            <v>0.28670634920634919</v>
          </cell>
          <cell r="BU79">
            <v>0.30498399634202106</v>
          </cell>
          <cell r="BV79">
            <v>0.32861189801699719</v>
          </cell>
          <cell r="BW79">
            <v>0.31309178134073978</v>
          </cell>
          <cell r="BX79">
            <v>0.344255823134623</v>
          </cell>
          <cell r="BY79">
            <v>0.27979431336963095</v>
          </cell>
          <cell r="BZ79">
            <v>0.30567964262922781</v>
          </cell>
          <cell r="CA79">
            <v>0.32805507745266782</v>
          </cell>
          <cell r="CB79">
            <v>0.31217376662737834</v>
          </cell>
          <cell r="CC79">
            <v>0.34656702475478746</v>
          </cell>
          <cell r="CD79">
            <v>0.26643717728055077</v>
          </cell>
          <cell r="CE79">
            <v>0.29500471253534399</v>
          </cell>
          <cell r="CH79">
            <v>0.35492424242424242</v>
          </cell>
          <cell r="CI79">
            <v>0.27402558762273133</v>
          </cell>
          <cell r="CJ79">
            <v>0.29726480312593928</v>
          </cell>
          <cell r="CK79">
            <v>0.33023481842306285</v>
          </cell>
          <cell r="CL79">
            <v>0.31137533118210214</v>
          </cell>
          <cell r="CM79">
            <v>0.3349206349206349</v>
          </cell>
          <cell r="CN79">
            <v>0.28104575163398693</v>
          </cell>
          <cell r="CO79">
            <v>0.28678304239401498</v>
          </cell>
          <cell r="CP79">
            <v>0.30371250371250375</v>
          </cell>
          <cell r="CQ79">
            <v>0.30016486273385423</v>
          </cell>
          <cell r="CR79">
            <v>0.34580187467961876</v>
          </cell>
          <cell r="CS79">
            <v>0.29208182772330221</v>
          </cell>
          <cell r="CT79">
            <v>0.29227260636535873</v>
          </cell>
          <cell r="CU79">
            <v>0.33167127251985429</v>
          </cell>
          <cell r="CV79">
            <v>0.31396582582811938</v>
          </cell>
          <cell r="DB79">
            <v>0.33579335793357934</v>
          </cell>
          <cell r="DC79">
            <v>0.28640889094697847</v>
          </cell>
          <cell r="DD79">
            <v>0.28881547899952809</v>
          </cell>
          <cell r="DE79">
            <v>0.31537484116899617</v>
          </cell>
          <cell r="DF79">
            <v>0.30502653762098031</v>
          </cell>
          <cell r="DG79">
            <v>0.35284807961952791</v>
          </cell>
          <cell r="DH79">
            <v>0.30028919197816234</v>
          </cell>
          <cell r="DI79">
            <v>0.30939417522646545</v>
          </cell>
          <cell r="DJ79">
            <v>0.34801814003131881</v>
          </cell>
          <cell r="DK79">
            <v>0.32606435428160951</v>
          </cell>
        </row>
        <row r="80">
          <cell r="A80" t="str">
            <v xml:space="preserve">     - pt. change vs. year ago</v>
          </cell>
          <cell r="C80">
            <v>-9.210323180322777E-3</v>
          </cell>
          <cell r="D80">
            <v>-7.0599199982190886E-3</v>
          </cell>
          <cell r="E80">
            <v>-6.0299118137380203E-4</v>
          </cell>
          <cell r="F80">
            <v>3.1153692480923589E-3</v>
          </cell>
          <cell r="G80">
            <v>4.3949862981511933E-2</v>
          </cell>
          <cell r="H80">
            <v>2.8383212791503298E-2</v>
          </cell>
          <cell r="I80">
            <v>-2.3166845385512391E-2</v>
          </cell>
          <cell r="J80">
            <v>1.7326855723487355E-4</v>
          </cell>
          <cell r="K80">
            <v>-1.7707091740774561E-3</v>
          </cell>
          <cell r="L80">
            <v>-9.8629651927812367E-3</v>
          </cell>
          <cell r="M80">
            <v>-1.5919291745972952E-2</v>
          </cell>
          <cell r="N80">
            <v>1.8247473020168048E-2</v>
          </cell>
          <cell r="O80">
            <v>1.73294583068066E-2</v>
          </cell>
          <cell r="P80">
            <v>-7.9843544527619104E-4</v>
          </cell>
          <cell r="Q80">
            <v>-1.2008903893524103E-2</v>
          </cell>
          <cell r="R80">
            <v>1.3800963094265151E-2</v>
          </cell>
          <cell r="S80">
            <v>-6.5231711888072974E-3</v>
          </cell>
          <cell r="T80">
            <v>-2.4161170183317759E-3</v>
          </cell>
          <cell r="U80">
            <v>2.1037816660629205E-2</v>
          </cell>
          <cell r="V80">
            <v>1.5781115592773953E-3</v>
          </cell>
          <cell r="W80">
            <v>6.9510859520116597E-5</v>
          </cell>
          <cell r="X80">
            <v>-7.4047814737707718E-3</v>
          </cell>
          <cell r="Y80">
            <v>-7.5000000000000002E-4</v>
          </cell>
          <cell r="Z80">
            <v>-1E-3</v>
          </cell>
          <cell r="AA80">
            <v>-1.2999999999999999E-3</v>
          </cell>
          <cell r="AB80">
            <v>-1.4E-3</v>
          </cell>
          <cell r="AC80">
            <v>-1.5E-3</v>
          </cell>
          <cell r="AD80">
            <v>-1.6000000000000001E-3</v>
          </cell>
          <cell r="AE80">
            <v>-1.7000000000000001E-3</v>
          </cell>
          <cell r="AF80">
            <v>-1.8000000000000002E-3</v>
          </cell>
          <cell r="AG80">
            <v>-1.9000000000000002E-3</v>
          </cell>
          <cell r="AH80">
            <v>-2E-3</v>
          </cell>
          <cell r="AJ80" t="str">
            <v xml:space="preserve"> </v>
          </cell>
          <cell r="AK80" t="str">
            <v xml:space="preserve"> </v>
          </cell>
          <cell r="AL80" t="str">
            <v xml:space="preserve"> </v>
          </cell>
          <cell r="AM80" t="str">
            <v xml:space="preserve"> </v>
          </cell>
          <cell r="AN80" t="str">
            <v xml:space="preserve"> </v>
          </cell>
          <cell r="AO80" t="str">
            <v xml:space="preserve"> </v>
          </cell>
          <cell r="AP80" t="str">
            <v xml:space="preserve"> </v>
          </cell>
          <cell r="AQ80" t="str">
            <v xml:space="preserve"> </v>
          </cell>
          <cell r="AR80" t="str">
            <v xml:space="preserve"> </v>
          </cell>
          <cell r="AS80" t="str">
            <v xml:space="preserve"> </v>
          </cell>
          <cell r="AT80">
            <v>1.9782247817254683E-2</v>
          </cell>
          <cell r="AU80">
            <v>7.1962287036089201E-3</v>
          </cell>
          <cell r="AV80">
            <v>1.3863387786180681E-2</v>
          </cell>
          <cell r="AW80">
            <v>-0.14081870587217382</v>
          </cell>
          <cell r="AX80">
            <v>-2.3166845385512391E-2</v>
          </cell>
          <cell r="AY80">
            <v>-6.8000543337090602E-3</v>
          </cell>
          <cell r="AZ80">
            <v>1.0268217731704887E-2</v>
          </cell>
          <cell r="BA80">
            <v>-6.8409312984926696E-3</v>
          </cell>
          <cell r="BB80">
            <v>2.9600706868428417E-3</v>
          </cell>
          <cell r="BC80">
            <v>1.7326855723487355E-4</v>
          </cell>
          <cell r="BD80">
            <v>4.6758980533814776E-3</v>
          </cell>
          <cell r="BE80">
            <v>1.6617480525719652E-3</v>
          </cell>
          <cell r="BF80">
            <v>1.9078618665845926E-3</v>
          </cell>
          <cell r="BG80">
            <v>-1.5620323218419829E-2</v>
          </cell>
          <cell r="BH80">
            <v>-1.7707091740774561E-3</v>
          </cell>
          <cell r="BI80">
            <v>-1.068689632301123E-2</v>
          </cell>
          <cell r="BJ80">
            <v>-1.6284714785464394E-2</v>
          </cell>
          <cell r="BK80">
            <v>-1.9152736603896936E-2</v>
          </cell>
          <cell r="BL80">
            <v>9.4671386173570404E-3</v>
          </cell>
          <cell r="BM80">
            <v>-9.8629651927812367E-3</v>
          </cell>
          <cell r="BN80">
            <v>3.0444070507082976E-3</v>
          </cell>
          <cell r="BO80">
            <v>-3.358502274347519E-2</v>
          </cell>
          <cell r="BP80">
            <v>-5.4161315181094294E-2</v>
          </cell>
          <cell r="BQ80">
            <v>5.5886442664232261E-2</v>
          </cell>
          <cell r="BR80">
            <v>2.1554643109509164E-2</v>
          </cell>
          <cell r="BS80">
            <v>9.4240196078431149E-3</v>
          </cell>
          <cell r="BT80">
            <v>1.9390737076060927E-2</v>
          </cell>
          <cell r="BU80">
            <v>3.1694331130958486E-2</v>
          </cell>
          <cell r="BV80">
            <v>5.4098432224766735E-3</v>
          </cell>
          <cell r="BW80">
            <v>1.8247473020168048E-2</v>
          </cell>
          <cell r="BX80">
            <v>1.5643925117625801E-2</v>
          </cell>
          <cell r="BY80">
            <v>-3.3297467971108829E-2</v>
          </cell>
          <cell r="BZ80">
            <v>-3.8576180505395186E-2</v>
          </cell>
          <cell r="CA80">
            <v>4.8260764083036867E-2</v>
          </cell>
          <cell r="CB80">
            <v>6.494123998150525E-3</v>
          </cell>
          <cell r="CC80">
            <v>2.3112016201644603E-3</v>
          </cell>
          <cell r="CD80">
            <v>-1.3357136089080179E-2</v>
          </cell>
          <cell r="CE80">
            <v>-1.0674930093883817E-2</v>
          </cell>
          <cell r="CH80">
            <v>1.0668419289619424E-2</v>
          </cell>
          <cell r="CI80">
            <v>-5.7687257468996278E-3</v>
          </cell>
          <cell r="CJ80">
            <v>-8.4148395032885293E-3</v>
          </cell>
          <cell r="CK80">
            <v>2.1797409703950277E-3</v>
          </cell>
          <cell r="CL80">
            <v>-7.9843544527619104E-4</v>
          </cell>
          <cell r="CM80" t="str">
            <v xml:space="preserve"> </v>
          </cell>
          <cell r="CN80" t="str">
            <v xml:space="preserve"> </v>
          </cell>
          <cell r="CO80" t="str">
            <v xml:space="preserve"> </v>
          </cell>
          <cell r="CP80" t="str">
            <v xml:space="preserve"> </v>
          </cell>
          <cell r="CQ80" t="str">
            <v xml:space="preserve"> </v>
          </cell>
          <cell r="CR80">
            <v>1.0881239758983863E-2</v>
          </cell>
          <cell r="CS80">
            <v>1.1036076089315283E-2</v>
          </cell>
          <cell r="CT80">
            <v>5.4895639713437583E-3</v>
          </cell>
          <cell r="CU80">
            <v>2.7958768807350542E-2</v>
          </cell>
          <cell r="CV80">
            <v>1.3800963094265151E-2</v>
          </cell>
          <cell r="DB80">
            <v>0.33579335793357934</v>
          </cell>
          <cell r="DC80">
            <v>0.28640889094697847</v>
          </cell>
          <cell r="DD80">
            <v>0.28881547899952809</v>
          </cell>
          <cell r="DE80">
            <v>0.31537484116899617</v>
          </cell>
          <cell r="DF80">
            <v>0.30502653762098031</v>
          </cell>
          <cell r="DG80">
            <v>1.7054721685948571E-2</v>
          </cell>
          <cell r="DH80">
            <v>1.3880301031183873E-2</v>
          </cell>
          <cell r="DI80">
            <v>2.0578696226937365E-2</v>
          </cell>
          <cell r="DJ80">
            <v>3.2643298862322645E-2</v>
          </cell>
          <cell r="DK80">
            <v>2.1037816660629205E-2</v>
          </cell>
          <cell r="DN80">
            <v>-1</v>
          </cell>
          <cell r="DO80">
            <v>1.3838828823717149</v>
          </cell>
        </row>
        <row r="81">
          <cell r="A81" t="str">
            <v xml:space="preserve">     Operating Margin</v>
          </cell>
          <cell r="B81">
            <v>9.2447508617988089E-2</v>
          </cell>
          <cell r="C81">
            <v>0.10129245566576495</v>
          </cell>
          <cell r="D81">
            <v>9.264590421355666E-2</v>
          </cell>
          <cell r="E81">
            <v>8.1109366823652537E-2</v>
          </cell>
          <cell r="F81">
            <v>8.2634121535723373E-2</v>
          </cell>
          <cell r="G81">
            <v>3.0703210809982406E-2</v>
          </cell>
          <cell r="H81">
            <v>3.3892911130559325E-2</v>
          </cell>
          <cell r="I81">
            <v>5.9835394156882583E-2</v>
          </cell>
          <cell r="J81">
            <v>7.0448307410795968E-2</v>
          </cell>
          <cell r="K81">
            <v>7.3199134919314596E-2</v>
          </cell>
          <cell r="L81">
            <v>6.9097888675623803E-2</v>
          </cell>
          <cell r="M81">
            <v>6.7585502807554876E-2</v>
          </cell>
          <cell r="N81">
            <v>6.8804443883348068E-2</v>
          </cell>
          <cell r="O81">
            <v>5.7501262838861762E-2</v>
          </cell>
          <cell r="P81">
            <v>5.7633144030088415E-2</v>
          </cell>
          <cell r="Q81">
            <v>6.2461472295892766E-2</v>
          </cell>
          <cell r="R81">
            <v>6.5979005484840481E-2</v>
          </cell>
          <cell r="S81">
            <v>7.7639897650388881E-2</v>
          </cell>
          <cell r="T81">
            <v>6.9232335410067555E-2</v>
          </cell>
          <cell r="U81">
            <v>8.4958203044653791E-2</v>
          </cell>
          <cell r="V81">
            <v>8.5828327548418709E-2</v>
          </cell>
          <cell r="W81">
            <v>8.1349211590223236E-2</v>
          </cell>
          <cell r="X81">
            <v>7.8984846571231268E-2</v>
          </cell>
          <cell r="Y81">
            <v>7.5462429269640252E-2</v>
          </cell>
          <cell r="Z81">
            <v>7.342384939411449E-2</v>
          </cell>
          <cell r="AA81">
            <v>7.4941638741533922E-2</v>
          </cell>
          <cell r="AB81">
            <v>7.6452532033126727E-2</v>
          </cell>
          <cell r="AC81">
            <v>7.7956559860025906E-2</v>
          </cell>
          <cell r="AD81">
            <v>7.9453751440903733E-2</v>
          </cell>
          <cell r="AE81">
            <v>8.0944134741887538E-2</v>
          </cell>
          <cell r="AF81">
            <v>8.2427736593760945E-2</v>
          </cell>
          <cell r="AG81">
            <v>8.390458280634143E-2</v>
          </cell>
          <cell r="AH81">
            <v>8.5374698279979691E-2</v>
          </cell>
          <cell r="AJ81">
            <v>8.3670260557053011E-2</v>
          </cell>
          <cell r="AK81">
            <v>0.10689431196065705</v>
          </cell>
          <cell r="AL81">
            <v>6.4465408805031474E-2</v>
          </cell>
          <cell r="AM81">
            <v>-0.14539388721480845</v>
          </cell>
          <cell r="AN81">
            <v>3.0703210809982406E-2</v>
          </cell>
          <cell r="AO81">
            <v>7.2558790104030171E-2</v>
          </cell>
          <cell r="AP81">
            <v>9.9227827091000934E-2</v>
          </cell>
          <cell r="AQ81">
            <v>6.2719365176255107E-2</v>
          </cell>
          <cell r="AR81">
            <v>-0.11141990904497216</v>
          </cell>
          <cell r="AS81">
            <v>3.3892911130559325E-2</v>
          </cell>
          <cell r="AT81">
            <v>3.6523929471032668E-2</v>
          </cell>
          <cell r="AU81">
            <v>9.3519988454322356E-2</v>
          </cell>
          <cell r="AV81">
            <v>6.0695780903034791E-2</v>
          </cell>
          <cell r="AW81">
            <v>2.7365129007036748E-2</v>
          </cell>
          <cell r="AX81">
            <v>5.9835394156882583E-2</v>
          </cell>
          <cell r="AY81">
            <v>5.7119205298013245E-2</v>
          </cell>
          <cell r="AZ81">
            <v>9.1850828729281769E-2</v>
          </cell>
          <cell r="BA81">
            <v>6.7921990585070618E-2</v>
          </cell>
          <cell r="BB81">
            <v>6.2027231467473527E-2</v>
          </cell>
          <cell r="BC81">
            <v>7.0448307410795968E-2</v>
          </cell>
          <cell r="BD81">
            <v>5.2272727272727269E-2</v>
          </cell>
          <cell r="BE81">
            <v>9.3167701863354033E-2</v>
          </cell>
          <cell r="BF81">
            <v>7.8996865203761757E-2</v>
          </cell>
          <cell r="BG81">
            <v>6.3930013458950205E-2</v>
          </cell>
          <cell r="BH81">
            <v>7.3199134919314596E-2</v>
          </cell>
          <cell r="BI81">
            <v>5.1983584131326949E-2</v>
          </cell>
          <cell r="BJ81">
            <v>9.1406677613574169E-2</v>
          </cell>
          <cell r="BK81">
            <v>7.8761542639869633E-2</v>
          </cell>
          <cell r="BL81">
            <v>4.8691418137553254E-2</v>
          </cell>
          <cell r="BM81">
            <v>6.9097888675623803E-2</v>
          </cell>
          <cell r="BN81">
            <v>4.6568627450980393E-2</v>
          </cell>
          <cell r="BO81">
            <v>9.546986147510296E-2</v>
          </cell>
          <cell r="BP81">
            <v>7.9694323144104809E-2</v>
          </cell>
          <cell r="BQ81">
            <v>3.9811643835616438E-2</v>
          </cell>
          <cell r="BR81">
            <v>6.7585502807554876E-2</v>
          </cell>
          <cell r="BS81">
            <v>5.6875000000000002E-2</v>
          </cell>
          <cell r="BT81">
            <v>9.1765873015873009E-2</v>
          </cell>
          <cell r="BU81">
            <v>7.1787837219935979E-2</v>
          </cell>
          <cell r="BV81">
            <v>5.288007554296506E-2</v>
          </cell>
          <cell r="BW81">
            <v>6.8804443883348068E-2</v>
          </cell>
          <cell r="BX81">
            <v>2.6056060007895777E-2</v>
          </cell>
          <cell r="BY81">
            <v>8.5299455535390201E-2</v>
          </cell>
          <cell r="BZ81">
            <v>6.3178047223994893E-2</v>
          </cell>
          <cell r="CA81">
            <v>4.7160068846815832E-2</v>
          </cell>
          <cell r="CB81">
            <v>5.7501262838861762E-2</v>
          </cell>
          <cell r="CC81">
            <v>2.7090144792153201E-2</v>
          </cell>
          <cell r="CD81">
            <v>0.10671256454388985</v>
          </cell>
          <cell r="CE81">
            <v>7.1316368206094882E-2</v>
          </cell>
          <cell r="CH81">
            <v>1.3636363636363636E-2</v>
          </cell>
          <cell r="CI81">
            <v>9.6994941981553104E-2</v>
          </cell>
          <cell r="CJ81">
            <v>6.7929065223925458E-2</v>
          </cell>
          <cell r="CK81">
            <v>4.110565137136471E-2</v>
          </cell>
          <cell r="CL81">
            <v>5.7633144030088415E-2</v>
          </cell>
          <cell r="CM81">
            <v>2.8571428571428571E-2</v>
          </cell>
          <cell r="CN81">
            <v>8.9411764705882357E-2</v>
          </cell>
          <cell r="CO81">
            <v>8.5896370185646997E-2</v>
          </cell>
          <cell r="CP81">
            <v>3.8431838431838422E-2</v>
          </cell>
          <cell r="CQ81">
            <v>6.2461472295892766E-2</v>
          </cell>
          <cell r="CR81">
            <v>2.8423595700231511E-2</v>
          </cell>
          <cell r="CS81">
            <v>9.028464037126388E-2</v>
          </cell>
          <cell r="CT81">
            <v>9.0896265059595874E-2</v>
          </cell>
          <cell r="CU81">
            <v>4.7461254580111342E-2</v>
          </cell>
          <cell r="CV81">
            <v>6.5979005484840481E-2</v>
          </cell>
        </row>
        <row r="82">
          <cell r="A82" t="str">
            <v xml:space="preserve">     - pt. change vs. year ago</v>
          </cell>
          <cell r="C82">
            <v>8.8449470477768577E-3</v>
          </cell>
          <cell r="D82">
            <v>-8.646551452208287E-3</v>
          </cell>
          <cell r="E82">
            <v>-1.1536537389904122E-2</v>
          </cell>
          <cell r="F82">
            <v>1.524754712070836E-3</v>
          </cell>
          <cell r="G82">
            <v>-5.1930910725740964E-2</v>
          </cell>
          <cell r="H82">
            <v>-4.8741210405164048E-2</v>
          </cell>
          <cell r="I82">
            <v>2.5942483026323258E-2</v>
          </cell>
          <cell r="J82">
            <v>1.0612913253913385E-2</v>
          </cell>
          <cell r="K82">
            <v>2.7508275085186273E-3</v>
          </cell>
          <cell r="L82">
            <v>-4.1012462436907926E-3</v>
          </cell>
          <cell r="M82">
            <v>-5.6136321117597199E-3</v>
          </cell>
          <cell r="N82">
            <v>1.2189410757931923E-3</v>
          </cell>
          <cell r="O82">
            <v>-1.0084239968693114E-2</v>
          </cell>
          <cell r="P82">
            <v>1.3188119122665293E-4</v>
          </cell>
          <cell r="Q82">
            <v>4.9602094570310035E-3</v>
          </cell>
          <cell r="R82">
            <v>3.5175331889477149E-3</v>
          </cell>
          <cell r="S82">
            <v>1.16608921655484E-2</v>
          </cell>
          <cell r="T82">
            <v>-8.4075622403213257E-3</v>
          </cell>
          <cell r="U82">
            <v>1.5725867634586235E-2</v>
          </cell>
          <cell r="V82">
            <v>8.7012450376491857E-4</v>
          </cell>
          <cell r="W82">
            <v>-4.4791159581954731E-3</v>
          </cell>
          <cell r="X82">
            <v>-6.8434809771874411E-3</v>
          </cell>
          <cell r="Y82">
            <v>-5.8867823205829839E-3</v>
          </cell>
          <cell r="Z82">
            <v>-5.5609971771167777E-3</v>
          </cell>
          <cell r="AA82">
            <v>-5.2079052810632964E-4</v>
          </cell>
          <cell r="AB82">
            <v>3.0286826390122368E-3</v>
          </cell>
          <cell r="AC82">
            <v>3.0149211184919839E-3</v>
          </cell>
          <cell r="AD82">
            <v>3.001219407777006E-3</v>
          </cell>
          <cell r="AE82">
            <v>2.9875748818616321E-3</v>
          </cell>
          <cell r="AF82">
            <v>2.9739851528572114E-3</v>
          </cell>
          <cell r="AG82">
            <v>2.9604480644538911E-3</v>
          </cell>
          <cell r="AH82">
            <v>2.9469616862187464E-3</v>
          </cell>
          <cell r="AJ82" t="str">
            <v xml:space="preserve"> </v>
          </cell>
          <cell r="AK82" t="str">
            <v xml:space="preserve"> </v>
          </cell>
          <cell r="AL82" t="str">
            <v xml:space="preserve"> </v>
          </cell>
          <cell r="AM82" t="str">
            <v xml:space="preserve"> </v>
          </cell>
          <cell r="AN82" t="str">
            <v xml:space="preserve"> </v>
          </cell>
          <cell r="AO82" t="str">
            <v xml:space="preserve"> </v>
          </cell>
          <cell r="AP82" t="str">
            <v xml:space="preserve"> </v>
          </cell>
          <cell r="AQ82" t="str">
            <v xml:space="preserve"> </v>
          </cell>
          <cell r="AR82" t="str">
            <v xml:space="preserve"> </v>
          </cell>
          <cell r="AS82" t="str">
            <v xml:space="preserve"> </v>
          </cell>
          <cell r="AT82">
            <v>-3.6034860632997504E-2</v>
          </cell>
          <cell r="AU82">
            <v>-5.7078386366785777E-3</v>
          </cell>
          <cell r="AV82">
            <v>-2.0235842732203163E-3</v>
          </cell>
          <cell r="AW82">
            <v>0.13878503805200892</v>
          </cell>
          <cell r="AX82">
            <v>2.5942483026323258E-2</v>
          </cell>
          <cell r="AY82">
            <v>2.0595275826980577E-2</v>
          </cell>
          <cell r="AZ82">
            <v>-1.6691597250405865E-3</v>
          </cell>
          <cell r="BA82">
            <v>7.2262096820358279E-3</v>
          </cell>
          <cell r="BB82">
            <v>3.4662102460436779E-2</v>
          </cell>
          <cell r="BC82">
            <v>1.0612913253913385E-2</v>
          </cell>
          <cell r="BD82">
            <v>-4.846478025285976E-3</v>
          </cell>
          <cell r="BE82">
            <v>1.3168731340722634E-3</v>
          </cell>
          <cell r="BF82">
            <v>1.1074874618691138E-2</v>
          </cell>
          <cell r="BG82">
            <v>1.9027819914766778E-3</v>
          </cell>
          <cell r="BH82">
            <v>2.7508275085186273E-3</v>
          </cell>
          <cell r="BI82">
            <v>-2.8914314140032066E-4</v>
          </cell>
          <cell r="BJ82">
            <v>-1.7610242497798634E-3</v>
          </cell>
          <cell r="BK82">
            <v>-2.3532256389212358E-4</v>
          </cell>
          <cell r="BL82">
            <v>-1.5238595321396951E-2</v>
          </cell>
          <cell r="BM82">
            <v>-4.1012462436907926E-3</v>
          </cell>
          <cell r="BN82">
            <v>-2.1227906865728605E-3</v>
          </cell>
          <cell r="BO82">
            <v>2.6371972799479157E-2</v>
          </cell>
          <cell r="BP82">
            <v>3.3125695693124416E-2</v>
          </cell>
          <cell r="BQ82">
            <v>-5.5658217639486522E-2</v>
          </cell>
          <cell r="BR82">
            <v>-1.2108820336549933E-2</v>
          </cell>
          <cell r="BS82">
            <v>1.0306372549019609E-2</v>
          </cell>
          <cell r="BT82">
            <v>-3.703988459229951E-3</v>
          </cell>
          <cell r="BU82">
            <v>-7.9064859241688296E-3</v>
          </cell>
          <cell r="BV82">
            <v>1.3068431707348623E-2</v>
          </cell>
          <cell r="BW82">
            <v>1.2189410757931923E-3</v>
          </cell>
          <cell r="BX82">
            <v>-2.6824015535069284E-2</v>
          </cell>
          <cell r="BY82">
            <v>1.6495011652042132E-2</v>
          </cell>
          <cell r="BZ82">
            <v>3.712198721609912E-2</v>
          </cell>
          <cell r="CA82">
            <v>-3.8139386688574368E-2</v>
          </cell>
          <cell r="CB82">
            <v>-5.6767843851331309E-3</v>
          </cell>
          <cell r="CC82">
            <v>1.034084784257424E-3</v>
          </cell>
          <cell r="CD82">
            <v>2.1413109008499645E-2</v>
          </cell>
          <cell r="CE82">
            <v>8.1383209820999891E-3</v>
          </cell>
          <cell r="CH82">
            <v>-1.2419696371532141E-2</v>
          </cell>
          <cell r="CI82">
            <v>1.1695486446162903E-2</v>
          </cell>
          <cell r="CJ82">
            <v>4.7510179999305652E-3</v>
          </cell>
          <cell r="CK82">
            <v>-6.0544174754511224E-3</v>
          </cell>
          <cell r="CL82">
            <v>1.3188119122665293E-4</v>
          </cell>
          <cell r="CM82" t="str">
            <v xml:space="preserve"> </v>
          </cell>
          <cell r="CN82" t="str">
            <v xml:space="preserve"> </v>
          </cell>
          <cell r="CO82" t="str">
            <v xml:space="preserve"> </v>
          </cell>
          <cell r="CP82" t="str">
            <v xml:space="preserve"> </v>
          </cell>
          <cell r="CQ82" t="str">
            <v xml:space="preserve"> </v>
          </cell>
          <cell r="CR82">
            <v>-1.4783287119705946E-4</v>
          </cell>
          <cell r="CS82">
            <v>8.7287566538152284E-4</v>
          </cell>
          <cell r="CT82">
            <v>4.9998948739488763E-3</v>
          </cell>
          <cell r="CU82">
            <v>9.0294161482729202E-3</v>
          </cell>
          <cell r="CV82">
            <v>3.5175331889477149E-3</v>
          </cell>
        </row>
        <row r="83">
          <cell r="A83" t="str">
            <v xml:space="preserve">     Op Margin + Amort.</v>
          </cell>
          <cell r="B83">
            <v>0.11281729865246004</v>
          </cell>
          <cell r="C83">
            <v>0.12293357379020138</v>
          </cell>
          <cell r="D83">
            <v>0.11410625490709238</v>
          </cell>
          <cell r="E83">
            <v>0.10230245944531659</v>
          </cell>
          <cell r="F83">
            <v>0.10450038138825324</v>
          </cell>
          <cell r="G83">
            <v>5.3998825001915787E-2</v>
          </cell>
          <cell r="H83">
            <v>5.8656217678415161E-2</v>
          </cell>
          <cell r="I83">
            <v>9.1430354565666769E-2</v>
          </cell>
          <cell r="J83">
            <v>0.10064043915827996</v>
          </cell>
          <cell r="K83">
            <v>0.10297787389785393</v>
          </cell>
          <cell r="L83">
            <v>0.10025099660416359</v>
          </cell>
          <cell r="M83">
            <v>9.9336396120469628E-2</v>
          </cell>
          <cell r="N83">
            <v>9.847241509910365E-2</v>
          </cell>
          <cell r="O83">
            <v>8.9493180670146485E-2</v>
          </cell>
          <cell r="P83">
            <v>9.2050863563968938E-2</v>
          </cell>
          <cell r="Q83">
            <v>9.4358827324206154E-2</v>
          </cell>
          <cell r="R83">
            <v>9.7214650556093601E-2</v>
          </cell>
          <cell r="S83">
            <v>0.10626782089294771</v>
          </cell>
          <cell r="T83">
            <v>7.3103706000139365E-2</v>
          </cell>
          <cell r="U83">
            <v>8.9940494506480173E-2</v>
          </cell>
          <cell r="V83">
            <v>9.0156234203138855E-2</v>
          </cell>
          <cell r="W83">
            <v>8.1349211590223236E-2</v>
          </cell>
          <cell r="X83">
            <v>7.8984846571231268E-2</v>
          </cell>
          <cell r="Y83">
            <v>7.5462429269640252E-2</v>
          </cell>
          <cell r="Z83">
            <v>7.342384939411449E-2</v>
          </cell>
          <cell r="AA83">
            <v>7.4941638741533922E-2</v>
          </cell>
          <cell r="AB83">
            <v>7.6452532033126727E-2</v>
          </cell>
          <cell r="AC83">
            <v>7.7956559860025906E-2</v>
          </cell>
          <cell r="AD83">
            <v>7.9453751440903733E-2</v>
          </cell>
          <cell r="AE83">
            <v>8.0944134741887538E-2</v>
          </cell>
          <cell r="AF83">
            <v>8.2427736593760945E-2</v>
          </cell>
          <cell r="AG83">
            <v>8.390458280634143E-2</v>
          </cell>
          <cell r="AH83">
            <v>8.5374698279979691E-2</v>
          </cell>
          <cell r="CM83">
            <v>6.3174603174603175E-2</v>
          </cell>
          <cell r="CN83">
            <v>0.11738562091503268</v>
          </cell>
          <cell r="CO83">
            <v>0.1169298974785259</v>
          </cell>
          <cell r="CP83">
            <v>7.3180873180873171E-2</v>
          </cell>
          <cell r="CQ83">
            <v>9.4358827324206154E-2</v>
          </cell>
        </row>
        <row r="84">
          <cell r="A84" t="str">
            <v>SG&amp;A % Rev without D&amp;A</v>
          </cell>
          <cell r="B84">
            <v>0.26668755875900974</v>
          </cell>
          <cell r="C84">
            <v>0.2530808536218816</v>
          </cell>
          <cell r="D84">
            <v>0.2457471866003664</v>
          </cell>
          <cell r="E84">
            <v>0.24411302982731553</v>
          </cell>
          <cell r="F84">
            <v>0.24713958810068651</v>
          </cell>
          <cell r="G84">
            <v>0.28692942348463563</v>
          </cell>
          <cell r="H84">
            <v>0.27004932771103507</v>
          </cell>
          <cell r="I84">
            <v>0.23649412957834379</v>
          </cell>
          <cell r="J84">
            <v>0.23586459286367795</v>
          </cell>
          <cell r="K84">
            <v>0.23407087007153551</v>
          </cell>
          <cell r="L84">
            <v>0.22279639746050495</v>
          </cell>
          <cell r="M84">
            <v>0.21960183767228178</v>
          </cell>
          <cell r="N84">
            <v>0.23393510920338342</v>
          </cell>
          <cell r="O84">
            <v>0.23261491833642028</v>
          </cell>
          <cell r="P84">
            <v>0.22727005880001383</v>
          </cell>
          <cell r="Q84">
            <v>0.21414952333166085</v>
          </cell>
          <cell r="R84">
            <v>0.2203516964569518</v>
          </cell>
          <cell r="S84">
            <v>0.2271438524120393</v>
          </cell>
          <cell r="T84">
            <v>0.24345925694661255</v>
          </cell>
          <cell r="U84">
            <v>0.2609831720615024</v>
          </cell>
          <cell r="V84">
            <v>0.26433961783784693</v>
          </cell>
          <cell r="W84">
            <v>0.26893664069881323</v>
          </cell>
          <cell r="X84">
            <v>0.32030719522663625</v>
          </cell>
          <cell r="Y84">
            <v>0.26630458433781085</v>
          </cell>
          <cell r="Z84">
            <v>0.26170410613279699</v>
          </cell>
          <cell r="AA84">
            <v>0.26032450879804675</v>
          </cell>
          <cell r="AB84">
            <v>0.25896699045913774</v>
          </cell>
          <cell r="AC84">
            <v>0.25799507092270324</v>
          </cell>
          <cell r="AD84">
            <v>0.25733588783420197</v>
          </cell>
          <cell r="AE84">
            <v>0.25759650704626591</v>
          </cell>
          <cell r="AF84">
            <v>0.25935748746189025</v>
          </cell>
          <cell r="AG84">
            <v>0.26074234186858603</v>
          </cell>
          <cell r="AH84">
            <v>0.26196249329036558</v>
          </cell>
          <cell r="CH84">
            <v>0.25303030303030305</v>
          </cell>
          <cell r="CI84">
            <v>0.20053555489437666</v>
          </cell>
          <cell r="CJ84">
            <v>0.21641118124436429</v>
          </cell>
          <cell r="CK84">
            <v>0.24628237203149969</v>
          </cell>
          <cell r="CL84">
            <v>0.22727005880001383</v>
          </cell>
          <cell r="CM84">
            <v>0.24476190476190476</v>
          </cell>
          <cell r="CN84">
            <v>0.2041830065359477</v>
          </cell>
          <cell r="CO84">
            <v>0.20338043779440287</v>
          </cell>
          <cell r="CP84">
            <v>0.20837540837540838</v>
          </cell>
          <cell r="CQ84">
            <v>0.21414952333166085</v>
          </cell>
          <cell r="CR84">
            <v>0.24732383746458561</v>
          </cell>
          <cell r="CS84">
            <v>0.20327127743799603</v>
          </cell>
          <cell r="CT84">
            <v>0.2037147425339203</v>
          </cell>
          <cell r="CU84">
            <v>0.23187070276033628</v>
          </cell>
          <cell r="CV84">
            <v>0.2203516964569518</v>
          </cell>
        </row>
        <row r="85">
          <cell r="AK85" t="str">
            <v xml:space="preserve"> </v>
          </cell>
          <cell r="CJ85" t="str">
            <v xml:space="preserve"> </v>
          </cell>
          <cell r="CM85" t="str">
            <v xml:space="preserve"> </v>
          </cell>
          <cell r="CN85" t="str">
            <v xml:space="preserve"> </v>
          </cell>
          <cell r="CO85" t="str">
            <v xml:space="preserve"> </v>
          </cell>
          <cell r="CP85" t="str">
            <v xml:space="preserve"> </v>
          </cell>
          <cell r="CQ85" t="str">
            <v xml:space="preserve"> </v>
          </cell>
          <cell r="CR85">
            <v>2.5619327026808469E-3</v>
          </cell>
          <cell r="CS85">
            <v>-9.1172909795167456E-4</v>
          </cell>
          <cell r="CT85">
            <v>3.3430473951742701E-4</v>
          </cell>
          <cell r="CU85">
            <v>2.3495294384927895E-2</v>
          </cell>
          <cell r="CV85">
            <v>6.2021731252909496E-3</v>
          </cell>
        </row>
        <row r="86">
          <cell r="A86" t="str">
            <v>Effective Tax Rate</v>
          </cell>
          <cell r="U86">
            <v>0.33644197567812428</v>
          </cell>
          <cell r="V86">
            <v>0.31321250825054531</v>
          </cell>
          <cell r="W86">
            <v>0.30832075271064752</v>
          </cell>
          <cell r="X86">
            <v>0.27950020039100537</v>
          </cell>
          <cell r="Y86">
            <v>0.29334548079518918</v>
          </cell>
          <cell r="Z86">
            <v>0.31</v>
          </cell>
          <cell r="AA86">
            <v>0.32</v>
          </cell>
          <cell r="AB86">
            <v>0.32</v>
          </cell>
          <cell r="AC86">
            <v>0.32</v>
          </cell>
          <cell r="AD86">
            <v>0.32</v>
          </cell>
          <cell r="AE86">
            <v>0.32</v>
          </cell>
          <cell r="AF86">
            <v>0.32</v>
          </cell>
          <cell r="AG86">
            <v>0.32</v>
          </cell>
          <cell r="AH86">
            <v>0.32</v>
          </cell>
          <cell r="CO86" t="str">
            <v xml:space="preserve"> </v>
          </cell>
          <cell r="DL86">
            <v>0.33000000000000007</v>
          </cell>
          <cell r="DM86">
            <v>0.33091486299756684</v>
          </cell>
          <cell r="DN86">
            <v>0.32</v>
          </cell>
          <cell r="DO86">
            <v>0.22</v>
          </cell>
          <cell r="DQ86">
            <v>0.30136790856896267</v>
          </cell>
          <cell r="DR86">
            <v>0.311</v>
          </cell>
          <cell r="DS86">
            <v>0.30733814827666034</v>
          </cell>
          <cell r="DT86">
            <v>0.31</v>
          </cell>
          <cell r="DV86">
            <v>0.25698927580554221</v>
          </cell>
          <cell r="DW86">
            <v>0.27541610208301504</v>
          </cell>
          <cell r="DX86">
            <v>0.29203728646892263</v>
          </cell>
          <cell r="DY86">
            <v>0.26633386645843787</v>
          </cell>
          <cell r="EA86">
            <v>0.31990191964799719</v>
          </cell>
          <cell r="EB86">
            <v>0.29795755632552806</v>
          </cell>
          <cell r="EC86">
            <v>0.27766436038266989</v>
          </cell>
          <cell r="ED86">
            <v>0.30500000000000005</v>
          </cell>
        </row>
        <row r="88">
          <cell r="A88" t="str">
            <v>Share Count</v>
          </cell>
        </row>
        <row r="89">
          <cell r="A89" t="str">
            <v>Beginning basic common shares</v>
          </cell>
          <cell r="Q89">
            <v>387.00336700000003</v>
          </cell>
          <cell r="R89">
            <v>423.19203900000002</v>
          </cell>
          <cell r="S89">
            <v>419.19203900000002</v>
          </cell>
          <cell r="T89">
            <v>418.17227400000002</v>
          </cell>
          <cell r="U89">
            <v>446.53121800000002</v>
          </cell>
          <cell r="V89">
            <v>450.352869</v>
          </cell>
          <cell r="W89">
            <v>454.17451999999997</v>
          </cell>
          <cell r="X89">
            <v>470</v>
          </cell>
          <cell r="Y89">
            <v>470</v>
          </cell>
          <cell r="Z89">
            <v>470</v>
          </cell>
          <cell r="AA89">
            <v>470</v>
          </cell>
          <cell r="AB89">
            <v>470</v>
          </cell>
          <cell r="AC89">
            <v>470</v>
          </cell>
          <cell r="AD89">
            <v>470</v>
          </cell>
          <cell r="AE89">
            <v>470</v>
          </cell>
          <cell r="AF89">
            <v>470</v>
          </cell>
          <cell r="AG89">
            <v>470</v>
          </cell>
          <cell r="AH89">
            <v>470</v>
          </cell>
        </row>
        <row r="90">
          <cell r="A90" t="str">
            <v>Shares Issued</v>
          </cell>
          <cell r="Q90">
            <v>20.688671999999997</v>
          </cell>
          <cell r="R90">
            <v>-8</v>
          </cell>
          <cell r="S90">
            <v>-7.6197650000000294</v>
          </cell>
          <cell r="T90">
            <v>27.958944000000031</v>
          </cell>
          <cell r="U90">
            <v>3.8216509999999744</v>
          </cell>
          <cell r="V90">
            <v>3.8216509999999744</v>
          </cell>
          <cell r="W90">
            <v>0</v>
          </cell>
          <cell r="X90">
            <v>0</v>
          </cell>
          <cell r="Y90">
            <v>0</v>
          </cell>
          <cell r="Z90">
            <v>0</v>
          </cell>
          <cell r="AA90">
            <v>0</v>
          </cell>
          <cell r="AB90">
            <v>0</v>
          </cell>
          <cell r="AC90">
            <v>0</v>
          </cell>
          <cell r="AD90">
            <v>0</v>
          </cell>
          <cell r="AE90">
            <v>0</v>
          </cell>
          <cell r="AF90">
            <v>0</v>
          </cell>
          <cell r="AG90">
            <v>0</v>
          </cell>
          <cell r="AH90">
            <v>0</v>
          </cell>
        </row>
        <row r="91">
          <cell r="A91" t="str">
            <v>Shares Repurchased</v>
          </cell>
          <cell r="Q91">
            <v>15.5</v>
          </cell>
          <cell r="R91">
            <v>4</v>
          </cell>
          <cell r="S91">
            <v>6.6</v>
          </cell>
          <cell r="T91">
            <v>0.4</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row>
        <row r="92">
          <cell r="A92" t="str">
            <v>Ending Basic Share Count</v>
          </cell>
          <cell r="Q92">
            <v>423.19203900000002</v>
          </cell>
          <cell r="R92">
            <v>419.19203900000002</v>
          </cell>
          <cell r="S92">
            <v>418.17227400000002</v>
          </cell>
          <cell r="T92">
            <v>446.53121800000002</v>
          </cell>
          <cell r="U92">
            <v>450.352869</v>
          </cell>
          <cell r="V92">
            <v>454.17451999999997</v>
          </cell>
          <cell r="W92">
            <v>470</v>
          </cell>
          <cell r="X92">
            <v>470</v>
          </cell>
          <cell r="Y92">
            <v>470</v>
          </cell>
          <cell r="Z92">
            <v>470</v>
          </cell>
          <cell r="AA92">
            <v>470</v>
          </cell>
          <cell r="AB92">
            <v>470</v>
          </cell>
          <cell r="AC92">
            <v>470</v>
          </cell>
          <cell r="AD92">
            <v>470</v>
          </cell>
          <cell r="AE92">
            <v>470</v>
          </cell>
          <cell r="AF92">
            <v>470</v>
          </cell>
          <cell r="AG92">
            <v>470</v>
          </cell>
          <cell r="AH92">
            <v>470</v>
          </cell>
          <cell r="HN92" t="str">
            <v>mstag:periodEndBasicSharesOutstanding</v>
          </cell>
          <cell r="HO92">
            <v>6</v>
          </cell>
          <cell r="HP92" t="str">
            <v>ms_eqr_gcim_Decimal:ms_eqr_gcim_decimal</v>
          </cell>
          <cell r="HQ92" t="b">
            <v>0</v>
          </cell>
          <cell r="HR92" t="b">
            <v>0</v>
          </cell>
        </row>
        <row r="93">
          <cell r="A93" t="str">
            <v>Average Basic Shares</v>
          </cell>
          <cell r="Q93">
            <v>393</v>
          </cell>
          <cell r="R93">
            <v>425</v>
          </cell>
          <cell r="S93">
            <v>419</v>
          </cell>
          <cell r="T93">
            <v>432</v>
          </cell>
          <cell r="U93">
            <v>449</v>
          </cell>
          <cell r="V93">
            <v>452.26369449999999</v>
          </cell>
          <cell r="W93">
            <v>462.08726000000001</v>
          </cell>
          <cell r="X93">
            <v>470</v>
          </cell>
          <cell r="Y93">
            <v>470</v>
          </cell>
          <cell r="Z93">
            <v>470</v>
          </cell>
          <cell r="AA93">
            <v>470</v>
          </cell>
          <cell r="AB93">
            <v>470</v>
          </cell>
          <cell r="AC93">
            <v>470</v>
          </cell>
          <cell r="AD93">
            <v>470</v>
          </cell>
          <cell r="AE93">
            <v>470</v>
          </cell>
          <cell r="AF93">
            <v>470</v>
          </cell>
          <cell r="AG93">
            <v>470</v>
          </cell>
          <cell r="AH93">
            <v>470</v>
          </cell>
          <cell r="HN93" t="str">
            <v>mstag:averageBasicSharesOutstanding</v>
          </cell>
          <cell r="HO93">
            <v>6</v>
          </cell>
          <cell r="HP93" t="str">
            <v>ms_eqr_gcim_Decimal:ms_eqr_gcim_decimal</v>
          </cell>
          <cell r="HQ93" t="b">
            <v>0</v>
          </cell>
          <cell r="HR93" t="b">
            <v>0</v>
          </cell>
        </row>
        <row r="94">
          <cell r="A94" t="str">
            <v>Dilution Impact</v>
          </cell>
          <cell r="Q94">
            <v>13</v>
          </cell>
          <cell r="R94">
            <v>11</v>
          </cell>
          <cell r="S94">
            <v>10</v>
          </cell>
          <cell r="T94">
            <v>0</v>
          </cell>
          <cell r="U94">
            <v>9</v>
          </cell>
          <cell r="V94">
            <v>8.4363055000000031</v>
          </cell>
          <cell r="W94">
            <v>11</v>
          </cell>
          <cell r="X94">
            <v>8</v>
          </cell>
          <cell r="Y94">
            <v>8</v>
          </cell>
          <cell r="Z94">
            <v>8</v>
          </cell>
          <cell r="AA94">
            <v>8</v>
          </cell>
          <cell r="AB94">
            <v>8</v>
          </cell>
          <cell r="AC94">
            <v>8</v>
          </cell>
          <cell r="AD94">
            <v>8</v>
          </cell>
          <cell r="AE94">
            <v>8</v>
          </cell>
          <cell r="AF94">
            <v>8</v>
          </cell>
          <cell r="AG94">
            <v>8</v>
          </cell>
          <cell r="AH94">
            <v>8</v>
          </cell>
        </row>
        <row r="95">
          <cell r="A95" t="str">
            <v>Ending Diluted Share Count</v>
          </cell>
          <cell r="Q95">
            <v>406</v>
          </cell>
          <cell r="R95">
            <v>436</v>
          </cell>
          <cell r="S95">
            <v>429</v>
          </cell>
          <cell r="T95">
            <v>432</v>
          </cell>
          <cell r="U95">
            <v>458</v>
          </cell>
          <cell r="V95">
            <v>460.7</v>
          </cell>
          <cell r="W95">
            <v>473.08726000000001</v>
          </cell>
          <cell r="X95">
            <v>478</v>
          </cell>
          <cell r="Y95">
            <v>478</v>
          </cell>
          <cell r="Z95">
            <v>478</v>
          </cell>
          <cell r="AA95">
            <v>478</v>
          </cell>
          <cell r="AB95">
            <v>478</v>
          </cell>
          <cell r="AC95">
            <v>478</v>
          </cell>
          <cell r="AD95">
            <v>478</v>
          </cell>
          <cell r="AE95">
            <v>478</v>
          </cell>
          <cell r="AF95">
            <v>478</v>
          </cell>
          <cell r="AG95">
            <v>478</v>
          </cell>
          <cell r="AH95">
            <v>478</v>
          </cell>
          <cell r="DL95">
            <v>460</v>
          </cell>
          <cell r="DM95">
            <v>459</v>
          </cell>
          <cell r="DN95">
            <v>460</v>
          </cell>
          <cell r="DO95">
            <v>463</v>
          </cell>
          <cell r="HN95" t="str">
            <v>mstag:periodEndDilutedSharesOutstanding</v>
          </cell>
          <cell r="HO95">
            <v>6</v>
          </cell>
          <cell r="HP95" t="str">
            <v>ms_eqr_gcim_Decimal:ms_eqr_gcim_decimal</v>
          </cell>
          <cell r="HQ95" t="b">
            <v>0</v>
          </cell>
          <cell r="HR95" t="b">
            <v>0</v>
          </cell>
        </row>
        <row r="97">
          <cell r="A97" t="str">
            <v>Net Issuance Repurchase of Common Stock (Shareholders Equity Statement)</v>
          </cell>
          <cell r="U97">
            <v>32</v>
          </cell>
          <cell r="V97">
            <v>84</v>
          </cell>
          <cell r="W97">
            <v>236</v>
          </cell>
          <cell r="X97">
            <v>40</v>
          </cell>
          <cell r="Y97">
            <v>66.035563014671794</v>
          </cell>
          <cell r="Z97">
            <v>69.972985535258672</v>
          </cell>
          <cell r="AA97">
            <v>74.171584956669022</v>
          </cell>
          <cell r="AB97">
            <v>78.650102754935787</v>
          </cell>
          <cell r="AC97">
            <v>-66.571306382866794</v>
          </cell>
          <cell r="AD97">
            <v>-61.470964946021439</v>
          </cell>
          <cell r="AE97">
            <v>-106.02555435632951</v>
          </cell>
          <cell r="AF97">
            <v>-150.20998740804723</v>
          </cell>
          <cell r="AG97">
            <v>-193.99727065203086</v>
          </cell>
          <cell r="AH97">
            <v>-237.35835592558678</v>
          </cell>
          <cell r="HN97" t="str">
            <v>mstag:netIssuanceRepurchaseOfCommonStock</v>
          </cell>
          <cell r="HO97">
            <v>6</v>
          </cell>
          <cell r="HP97" t="str">
            <v>ISO4217:USD</v>
          </cell>
          <cell r="HQ97" t="b">
            <v>0</v>
          </cell>
          <cell r="HR97" t="b">
            <v>0</v>
          </cell>
        </row>
        <row r="98">
          <cell r="S98">
            <v>333</v>
          </cell>
          <cell r="T98">
            <v>-150</v>
          </cell>
          <cell r="U98">
            <v>705</v>
          </cell>
          <cell r="V98">
            <v>972</v>
          </cell>
          <cell r="W98">
            <v>818</v>
          </cell>
        </row>
        <row r="99">
          <cell r="A99" t="str">
            <v>Taxes</v>
          </cell>
        </row>
        <row r="100">
          <cell r="A100" t="str">
            <v>US Statutory Rate</v>
          </cell>
          <cell r="S100">
            <v>117</v>
          </cell>
          <cell r="T100">
            <v>-53</v>
          </cell>
          <cell r="U100">
            <v>247</v>
          </cell>
          <cell r="V100">
            <v>340</v>
          </cell>
          <cell r="W100">
            <v>286</v>
          </cell>
        </row>
        <row r="101">
          <cell r="A101" t="str">
            <v>State</v>
          </cell>
          <cell r="S101">
            <v>2</v>
          </cell>
          <cell r="T101">
            <v>-10</v>
          </cell>
          <cell r="U101">
            <v>12</v>
          </cell>
          <cell r="V101">
            <v>17</v>
          </cell>
          <cell r="W101">
            <v>12</v>
          </cell>
        </row>
        <row r="102">
          <cell r="A102" t="str">
            <v>Foreign</v>
          </cell>
          <cell r="S102">
            <v>-22</v>
          </cell>
          <cell r="T102">
            <v>-26</v>
          </cell>
          <cell r="U102">
            <v>-44</v>
          </cell>
          <cell r="V102">
            <v>-68</v>
          </cell>
          <cell r="W102">
            <v>-71</v>
          </cell>
        </row>
        <row r="103">
          <cell r="A103" t="str">
            <v>Other</v>
          </cell>
          <cell r="S103">
            <v>0</v>
          </cell>
          <cell r="T103">
            <v>-42</v>
          </cell>
          <cell r="U103">
            <v>-4</v>
          </cell>
          <cell r="V103">
            <v>7</v>
          </cell>
          <cell r="W103">
            <v>-5</v>
          </cell>
        </row>
        <row r="104">
          <cell r="A104" t="str">
            <v>Tax Rates</v>
          </cell>
          <cell r="S104">
            <v>97</v>
          </cell>
          <cell r="T104">
            <v>-131</v>
          </cell>
          <cell r="U104">
            <v>211</v>
          </cell>
          <cell r="V104">
            <v>296</v>
          </cell>
          <cell r="W104">
            <v>222</v>
          </cell>
        </row>
        <row r="106">
          <cell r="A106" t="str">
            <v>Tax Rates</v>
          </cell>
        </row>
        <row r="107">
          <cell r="A107" t="str">
            <v>US Statutory Rate</v>
          </cell>
          <cell r="S107">
            <v>0.35135135135135137</v>
          </cell>
          <cell r="T107">
            <v>0.35333333333333333</v>
          </cell>
          <cell r="U107">
            <v>0.35035460992907802</v>
          </cell>
          <cell r="V107">
            <v>0.34979423868312759</v>
          </cell>
          <cell r="W107">
            <v>0.34963325183374083</v>
          </cell>
          <cell r="X107">
            <v>0.34963325183374083</v>
          </cell>
          <cell r="Y107">
            <v>0.34963325183374083</v>
          </cell>
          <cell r="Z107">
            <v>0.34963325183374083</v>
          </cell>
          <cell r="AA107">
            <v>0.34963325183374083</v>
          </cell>
          <cell r="AB107">
            <v>0.34963325183374083</v>
          </cell>
          <cell r="AC107">
            <v>0.34963325183374083</v>
          </cell>
          <cell r="AD107">
            <v>0.34963325183374083</v>
          </cell>
          <cell r="AE107">
            <v>0.34963325183374083</v>
          </cell>
          <cell r="AF107">
            <v>0.34963325183374083</v>
          </cell>
          <cell r="AG107">
            <v>0.34963325183374083</v>
          </cell>
          <cell r="AH107">
            <v>0.34963325183374083</v>
          </cell>
          <cell r="DL107">
            <v>0.34979423868312759</v>
          </cell>
          <cell r="DM107">
            <v>0.34979423868312759</v>
          </cell>
          <cell r="DN107">
            <v>0.34979423868312759</v>
          </cell>
          <cell r="DO107">
            <v>0.34979423868312759</v>
          </cell>
          <cell r="DQ107">
            <v>0.34963325183374083</v>
          </cell>
          <cell r="DR107">
            <v>0.34963325183374083</v>
          </cell>
          <cell r="DS107">
            <v>0.34963325183374083</v>
          </cell>
          <cell r="DT107">
            <v>0.34963325183374083</v>
          </cell>
          <cell r="DU107">
            <v>0.34963325183374083</v>
          </cell>
          <cell r="DV107">
            <v>0.34963325183374083</v>
          </cell>
          <cell r="DW107">
            <v>0.34963325183374083</v>
          </cell>
          <cell r="DX107">
            <v>0.34963325183374083</v>
          </cell>
          <cell r="DY107">
            <v>0.34963325183374083</v>
          </cell>
          <cell r="DZ107">
            <v>0.34963325183374083</v>
          </cell>
          <cell r="EA107">
            <v>0.34963325183374083</v>
          </cell>
          <cell r="EB107">
            <v>0.34963325183374083</v>
          </cell>
          <cell r="EC107">
            <v>0.34963325183374083</v>
          </cell>
          <cell r="ED107">
            <v>0.34963325183374083</v>
          </cell>
          <cell r="EE107">
            <v>0.34963325183374083</v>
          </cell>
          <cell r="HN107" t="str">
            <v>mstag:statutoryTaxRate</v>
          </cell>
          <cell r="HO107">
            <v>0</v>
          </cell>
          <cell r="HP107" t="str">
            <v>ms_eqr_gcim_Decimal:ms_eqr_gcim_decimal</v>
          </cell>
          <cell r="HQ107" t="b">
            <v>0</v>
          </cell>
          <cell r="HR107" t="b">
            <v>0</v>
          </cell>
        </row>
        <row r="108">
          <cell r="A108" t="str">
            <v>State</v>
          </cell>
          <cell r="S108">
            <v>6.006006006006006E-3</v>
          </cell>
          <cell r="T108">
            <v>6.6666666666666666E-2</v>
          </cell>
          <cell r="U108">
            <v>1.7021276595744681E-2</v>
          </cell>
          <cell r="V108">
            <v>1.7489711934156379E-2</v>
          </cell>
          <cell r="W108">
            <v>1.4669926650366748E-2</v>
          </cell>
          <cell r="X108">
            <v>1.4669926650366748E-2</v>
          </cell>
          <cell r="Y108">
            <v>1.4669926650366748E-2</v>
          </cell>
          <cell r="Z108">
            <v>1.4669926650366748E-2</v>
          </cell>
          <cell r="AA108">
            <v>1.4669926650366748E-2</v>
          </cell>
          <cell r="AB108">
            <v>1.4669926650366748E-2</v>
          </cell>
          <cell r="AC108">
            <v>1.4669926650366748E-2</v>
          </cell>
          <cell r="AD108">
            <v>1.4669926650366748E-2</v>
          </cell>
          <cell r="AE108">
            <v>1.4669926650366748E-2</v>
          </cell>
          <cell r="AF108">
            <v>1.4669926650366748E-2</v>
          </cell>
          <cell r="AG108">
            <v>1.4669926650366748E-2</v>
          </cell>
          <cell r="AH108">
            <v>1.4669926650366748E-2</v>
          </cell>
          <cell r="DL108">
            <v>1.7489711934156379E-2</v>
          </cell>
          <cell r="DM108">
            <v>1.7489711934156379E-2</v>
          </cell>
          <cell r="DN108">
            <v>1.7489711934156379E-2</v>
          </cell>
          <cell r="DO108">
            <v>1.7489711934156379E-2</v>
          </cell>
          <cell r="DQ108">
            <v>1.4669926650366748E-2</v>
          </cell>
          <cell r="DR108">
            <v>1.4669926650366748E-2</v>
          </cell>
          <cell r="DS108">
            <v>1.4669926650366748E-2</v>
          </cell>
          <cell r="DT108">
            <v>1.4669926650366748E-2</v>
          </cell>
          <cell r="DU108">
            <v>1.4669926650366748E-2</v>
          </cell>
          <cell r="DV108">
            <v>1.4669926650366748E-2</v>
          </cell>
          <cell r="DW108">
            <v>1.4669926650366748E-2</v>
          </cell>
          <cell r="DX108">
            <v>1.4669926650366748E-2</v>
          </cell>
          <cell r="DY108">
            <v>1.4669926650366748E-2</v>
          </cell>
          <cell r="DZ108">
            <v>1.4669926650366748E-2</v>
          </cell>
          <cell r="EA108">
            <v>1.4669926650366748E-2</v>
          </cell>
          <cell r="EB108">
            <v>1.4669926650366748E-2</v>
          </cell>
          <cell r="EC108">
            <v>1.4669926650366748E-2</v>
          </cell>
          <cell r="ED108">
            <v>1.4669926650366748E-2</v>
          </cell>
          <cell r="EE108">
            <v>1.4669926650366748E-2</v>
          </cell>
          <cell r="HN108" t="str">
            <v>mstag:statutoryTaxRate</v>
          </cell>
          <cell r="HO108">
            <v>0</v>
          </cell>
          <cell r="HP108" t="str">
            <v>ms_eqr_gcim_Decimal:ms_eqr_gcim_decimal</v>
          </cell>
          <cell r="HQ108" t="b">
            <v>0</v>
          </cell>
          <cell r="HR108" t="b">
            <v>0</v>
          </cell>
        </row>
        <row r="109">
          <cell r="A109" t="str">
            <v>Foreign</v>
          </cell>
          <cell r="S109">
            <v>-6.6066066066066062E-2</v>
          </cell>
          <cell r="T109">
            <v>0.17333333333333334</v>
          </cell>
          <cell r="U109">
            <v>-6.2411347517730496E-2</v>
          </cell>
          <cell r="V109">
            <v>-6.9958847736625515E-2</v>
          </cell>
          <cell r="W109">
            <v>-8.6797066014669924E-2</v>
          </cell>
          <cell r="X109">
            <v>-8.6797066014669924E-2</v>
          </cell>
          <cell r="Y109">
            <v>-8.6797066014669924E-2</v>
          </cell>
          <cell r="Z109">
            <v>-8.6797066014669924E-2</v>
          </cell>
          <cell r="AA109">
            <v>-8.6797066014669924E-2</v>
          </cell>
          <cell r="AB109">
            <v>-8.6797066014669924E-2</v>
          </cell>
          <cell r="AC109">
            <v>-8.6797066014669924E-2</v>
          </cell>
          <cell r="AD109">
            <v>-8.6797066014669924E-2</v>
          </cell>
          <cell r="AE109">
            <v>-8.6797066014669924E-2</v>
          </cell>
          <cell r="AF109">
            <v>-8.6797066014669924E-2</v>
          </cell>
          <cell r="AG109">
            <v>-8.6797066014669924E-2</v>
          </cell>
          <cell r="AH109">
            <v>-8.6797066014669924E-2</v>
          </cell>
          <cell r="DL109">
            <v>-6.9958847736625515E-2</v>
          </cell>
          <cell r="DM109">
            <v>-6.9958847736625515E-2</v>
          </cell>
          <cell r="DN109">
            <v>-6.9958847736625515E-2</v>
          </cell>
          <cell r="DO109">
            <v>-6.9958847736625515E-2</v>
          </cell>
          <cell r="DQ109">
            <v>-8.6797066014669924E-2</v>
          </cell>
          <cell r="DR109">
            <v>-8.6797066014669924E-2</v>
          </cell>
          <cell r="DS109">
            <v>-8.6797066014669924E-2</v>
          </cell>
          <cell r="DT109">
            <v>-8.6797066014669924E-2</v>
          </cell>
          <cell r="DU109">
            <v>-8.6797066014669924E-2</v>
          </cell>
          <cell r="DV109">
            <v>-8.6797066014669924E-2</v>
          </cell>
          <cell r="DW109">
            <v>-8.6797066014669924E-2</v>
          </cell>
          <cell r="DX109">
            <v>-8.6797066014669924E-2</v>
          </cell>
          <cell r="DY109">
            <v>-8.6797066014669924E-2</v>
          </cell>
          <cell r="DZ109">
            <v>-8.6797066014669924E-2</v>
          </cell>
          <cell r="EA109">
            <v>-8.6797066014669924E-2</v>
          </cell>
          <cell r="EB109">
            <v>-8.6797066014669924E-2</v>
          </cell>
          <cell r="EC109">
            <v>-8.6797066014669924E-2</v>
          </cell>
          <cell r="ED109">
            <v>-8.6797066014669924E-2</v>
          </cell>
          <cell r="EE109">
            <v>-8.6797066014669924E-2</v>
          </cell>
          <cell r="HN109" t="str">
            <v>mstag:statutoryTaxRate</v>
          </cell>
          <cell r="HO109">
            <v>0</v>
          </cell>
          <cell r="HP109" t="str">
            <v>ms_eqr_gcim_Decimal:ms_eqr_gcim_decimal</v>
          </cell>
          <cell r="HQ109" t="b">
            <v>0</v>
          </cell>
          <cell r="HR109" t="b">
            <v>0</v>
          </cell>
        </row>
        <row r="110">
          <cell r="A110" t="str">
            <v>Other</v>
          </cell>
          <cell r="S110">
            <v>0</v>
          </cell>
          <cell r="T110">
            <v>0.28000000000000003</v>
          </cell>
          <cell r="U110">
            <v>-5.6737588652482273E-3</v>
          </cell>
          <cell r="V110">
            <v>7.2016460905349796E-3</v>
          </cell>
          <cell r="W110">
            <v>-6.1124694376528121E-3</v>
          </cell>
          <cell r="X110">
            <v>1.9940879215676888E-3</v>
          </cell>
          <cell r="Y110">
            <v>1.9940879215676888E-3</v>
          </cell>
          <cell r="Z110">
            <v>1.9940879215676888E-3</v>
          </cell>
          <cell r="AA110">
            <v>1.9940879215676888E-3</v>
          </cell>
          <cell r="AB110">
            <v>1.9940879215676888E-3</v>
          </cell>
          <cell r="AC110">
            <v>1.9940879215676888E-3</v>
          </cell>
          <cell r="AD110">
            <v>1.9940879215676888E-3</v>
          </cell>
          <cell r="AE110">
            <v>1.9940879215676888E-3</v>
          </cell>
          <cell r="AF110">
            <v>1.9940879215676888E-3</v>
          </cell>
          <cell r="AG110">
            <v>1.9940879215676888E-3</v>
          </cell>
          <cell r="AH110">
            <v>1.9940879215676888E-3</v>
          </cell>
          <cell r="DL110">
            <v>7.2016460905349796E-3</v>
          </cell>
          <cell r="DM110">
            <v>7.2016460905349796E-3</v>
          </cell>
          <cell r="DN110">
            <v>7.2016460905349796E-3</v>
          </cell>
          <cell r="DO110">
            <v>7.2016460905349796E-3</v>
          </cell>
          <cell r="DQ110">
            <v>-6.1124694376528121E-3</v>
          </cell>
          <cell r="DR110">
            <v>-6.1124694376528121E-3</v>
          </cell>
          <cell r="DS110">
            <v>-6.1124694376528121E-3</v>
          </cell>
          <cell r="DT110">
            <v>-6.1124694376528121E-3</v>
          </cell>
          <cell r="DU110">
            <v>-6.1124694376528121E-3</v>
          </cell>
          <cell r="DV110">
            <v>1.9940879215676888E-3</v>
          </cell>
          <cell r="DW110">
            <v>1.9940879215676888E-3</v>
          </cell>
          <cell r="DX110">
            <v>1.9940879215676888E-3</v>
          </cell>
          <cell r="DY110">
            <v>1.9940879215676888E-3</v>
          </cell>
          <cell r="DZ110">
            <v>1.9940879215676888E-3</v>
          </cell>
          <cell r="EA110">
            <v>1.9940879215676888E-3</v>
          </cell>
          <cell r="EB110">
            <v>1.9940879215676888E-3</v>
          </cell>
          <cell r="EC110">
            <v>1.9940879215676888E-3</v>
          </cell>
          <cell r="ED110">
            <v>1.9940879215676888E-3</v>
          </cell>
          <cell r="EE110">
            <v>1.9940879215676888E-3</v>
          </cell>
        </row>
        <row r="111">
          <cell r="A111" t="str">
            <v>Tax Rates</v>
          </cell>
          <cell r="S111">
            <v>0.29129129129129128</v>
          </cell>
          <cell r="T111">
            <v>0.87333333333333329</v>
          </cell>
          <cell r="U111">
            <v>0.29929078014184396</v>
          </cell>
          <cell r="V111">
            <v>0.30452674897119342</v>
          </cell>
          <cell r="W111">
            <v>0.27139364303178487</v>
          </cell>
          <cell r="X111">
            <v>0.27950020039100537</v>
          </cell>
          <cell r="Y111">
            <v>0.27950020039100537</v>
          </cell>
          <cell r="Z111">
            <v>0.27950020039100537</v>
          </cell>
          <cell r="AA111">
            <v>0.27950020039100537</v>
          </cell>
          <cell r="AB111">
            <v>0.27950020039100537</v>
          </cell>
          <cell r="AC111">
            <v>0.27950020039100537</v>
          </cell>
          <cell r="AD111">
            <v>0.27950020039100537</v>
          </cell>
          <cell r="AE111">
            <v>0.27950020039100537</v>
          </cell>
          <cell r="AF111">
            <v>0.27950020039100537</v>
          </cell>
          <cell r="AG111">
            <v>0.27950020039100537</v>
          </cell>
          <cell r="AH111">
            <v>0.27950020039100537</v>
          </cell>
          <cell r="DL111">
            <v>0.30452674897119342</v>
          </cell>
          <cell r="DM111">
            <v>0.30452674897119342</v>
          </cell>
          <cell r="DN111">
            <v>0.30452674897119342</v>
          </cell>
          <cell r="DO111">
            <v>0.30452674897119342</v>
          </cell>
          <cell r="DQ111">
            <v>0.27139364303178487</v>
          </cell>
          <cell r="DR111">
            <v>0.27139364303178487</v>
          </cell>
          <cell r="DS111">
            <v>0.27139364303178487</v>
          </cell>
          <cell r="DT111">
            <v>0.27139364303178487</v>
          </cell>
          <cell r="DU111">
            <v>0.27139364303178487</v>
          </cell>
          <cell r="DV111">
            <v>0.27950020039100537</v>
          </cell>
          <cell r="DW111">
            <v>0.27950020039100537</v>
          </cell>
          <cell r="DX111">
            <v>0.27950020039100537</v>
          </cell>
          <cell r="DY111">
            <v>0.27950020039100537</v>
          </cell>
          <cell r="DZ111">
            <v>0.27950020039100537</v>
          </cell>
          <cell r="EA111">
            <v>0.27950020039100537</v>
          </cell>
          <cell r="EB111">
            <v>0.27950020039100537</v>
          </cell>
          <cell r="EC111">
            <v>0.27950020039100537</v>
          </cell>
          <cell r="ED111">
            <v>0.27950020039100537</v>
          </cell>
          <cell r="EE111">
            <v>0.27950020039100537</v>
          </cell>
        </row>
        <row r="113">
          <cell r="A113" t="str">
            <v>Reported Net Income</v>
          </cell>
        </row>
        <row r="115">
          <cell r="A115" t="str">
            <v>Tax Rates</v>
          </cell>
        </row>
        <row r="116">
          <cell r="A116" t="str">
            <v>US Statutory Rate</v>
          </cell>
        </row>
        <row r="117">
          <cell r="A117" t="str">
            <v>State</v>
          </cell>
        </row>
        <row r="118">
          <cell r="A118" t="str">
            <v>Foreign</v>
          </cell>
        </row>
        <row r="119">
          <cell r="A119" t="str">
            <v>Other</v>
          </cell>
        </row>
        <row r="120">
          <cell r="A120" t="str">
            <v>Tax Rates</v>
          </cell>
        </row>
        <row r="122">
          <cell r="A122" t="str">
            <v>Pricing Assumptions</v>
          </cell>
          <cell r="O122" t="str">
            <v xml:space="preserve"> </v>
          </cell>
        </row>
        <row r="123">
          <cell r="A123" t="str">
            <v>U.S. Rev/Case</v>
          </cell>
          <cell r="B123">
            <v>3.3369992933623873</v>
          </cell>
          <cell r="C123">
            <v>3.3369992933623873</v>
          </cell>
          <cell r="D123">
            <v>3.2535743110283275</v>
          </cell>
          <cell r="E123">
            <v>3.1722349532526191</v>
          </cell>
          <cell r="F123">
            <v>3.2039573027851453</v>
          </cell>
          <cell r="G123">
            <v>3.3000760218687</v>
          </cell>
          <cell r="H123">
            <v>3.3000760218687</v>
          </cell>
          <cell r="I123">
            <v>3.3825779224154173</v>
          </cell>
          <cell r="J123">
            <v>3.3994908120274943</v>
          </cell>
          <cell r="K123">
            <v>3.4164882660876312</v>
          </cell>
          <cell r="L123">
            <v>3.6556424447137656</v>
          </cell>
          <cell r="M123">
            <v>3.6556424447137656</v>
          </cell>
          <cell r="N123">
            <v>3.71</v>
          </cell>
          <cell r="O123">
            <v>3.7104770813844716</v>
          </cell>
          <cell r="P123">
            <v>3.6204292744328495</v>
          </cell>
          <cell r="Q123">
            <v>3.6707553530986745</v>
          </cell>
          <cell r="R123">
            <v>3.7148044173358588</v>
          </cell>
          <cell r="S123">
            <v>3.7519524615092172</v>
          </cell>
          <cell r="T123">
            <v>3.7894719861243096</v>
          </cell>
          <cell r="U123">
            <v>3.8197877620133043</v>
          </cell>
          <cell r="V123">
            <v>3.8503460641094107</v>
          </cell>
          <cell r="W123">
            <v>3.8811488326222858</v>
          </cell>
          <cell r="X123">
            <v>3.9121980232832643</v>
          </cell>
          <cell r="Y123">
            <v>3.9434956074695302</v>
          </cell>
          <cell r="Z123">
            <v>3.9750435723292865</v>
          </cell>
          <cell r="AA123">
            <v>4.0068439209079205</v>
          </cell>
          <cell r="AB123">
            <v>4.0388986722751836</v>
          </cell>
          <cell r="AC123">
            <v>4.0712098616533847</v>
          </cell>
          <cell r="AD123">
            <v>4.1037795405466122</v>
          </cell>
          <cell r="BX123">
            <v>3.7727914021480107</v>
          </cell>
          <cell r="BY123">
            <v>4.5954330601685465</v>
          </cell>
          <cell r="BZ123">
            <v>3.2682878349747848</v>
          </cell>
          <cell r="CA123">
            <v>3.3703700447826903</v>
          </cell>
          <cell r="CB123">
            <v>3.67</v>
          </cell>
          <cell r="CH123">
            <v>3.6412810934141855</v>
          </cell>
          <cell r="CI123">
            <v>4.5402878634465242</v>
          </cell>
          <cell r="CJ123">
            <v>3.1800440634304654</v>
          </cell>
          <cell r="CK123">
            <v>3.31981449411095</v>
          </cell>
          <cell r="CL123">
            <v>3.6204292744328495</v>
          </cell>
          <cell r="CM123">
            <v>3.6412810934141855</v>
          </cell>
          <cell r="CN123">
            <v>4.5175864241292913</v>
          </cell>
          <cell r="CO123">
            <v>3.1800440634304654</v>
          </cell>
          <cell r="CP123">
            <v>3.31981449411095</v>
          </cell>
          <cell r="CQ123">
            <v>3.6707553530986745</v>
          </cell>
          <cell r="DG123" t="str">
            <v>Absolute</v>
          </cell>
          <cell r="DL123">
            <v>0.10293459951247597</v>
          </cell>
          <cell r="DM123">
            <v>0.10005632922503804</v>
          </cell>
          <cell r="DN123">
            <v>6.9156338270916162E-2</v>
          </cell>
          <cell r="DO123">
            <v>6.8876186082670321E-2</v>
          </cell>
          <cell r="DP123">
            <v>8.4474596063528473E-2</v>
          </cell>
        </row>
        <row r="124">
          <cell r="A124" t="str">
            <v xml:space="preserve">     - % chg. vs. year ago</v>
          </cell>
          <cell r="C124">
            <v>-2.5000000000000001E-2</v>
          </cell>
          <cell r="D124">
            <v>-2.5000000000000001E-2</v>
          </cell>
          <cell r="E124">
            <v>0.01</v>
          </cell>
          <cell r="F124">
            <v>0.03</v>
          </cell>
          <cell r="G124">
            <v>-5.0000000000000001E-3</v>
          </cell>
          <cell r="H124">
            <v>-5.0000000000000001E-3</v>
          </cell>
          <cell r="I124">
            <v>2.5000000000000001E-2</v>
          </cell>
          <cell r="J124">
            <v>5.0000000000000001E-3</v>
          </cell>
          <cell r="K124">
            <v>5.0000000000000001E-3</v>
          </cell>
          <cell r="L124">
            <v>7.0000000000000007E-2</v>
          </cell>
          <cell r="N124">
            <v>1.4999999999999999E-2</v>
          </cell>
          <cell r="O124">
            <v>1.4999999999999999E-2</v>
          </cell>
          <cell r="P124">
            <v>-2.4268525307269417E-2</v>
          </cell>
          <cell r="Q124">
            <v>1.3900583287518753E-2</v>
          </cell>
          <cell r="R124">
            <v>1.2000000000000011E-2</v>
          </cell>
          <cell r="S124">
            <v>1.0000000000000009E-2</v>
          </cell>
          <cell r="T124">
            <v>1.0000000000000009E-2</v>
          </cell>
          <cell r="U124">
            <v>8.0000000000000071E-3</v>
          </cell>
          <cell r="V124">
            <v>8.0000000000000071E-3</v>
          </cell>
          <cell r="W124">
            <v>8.0000000000000071E-3</v>
          </cell>
          <cell r="X124">
            <v>8.0000000000000071E-3</v>
          </cell>
          <cell r="Y124">
            <v>8.0000000000000071E-3</v>
          </cell>
          <cell r="Z124">
            <v>8.0000000000000071E-3</v>
          </cell>
          <cell r="AA124">
            <v>8.0000000000000071E-3</v>
          </cell>
          <cell r="AB124">
            <v>8.0000000000000071E-3</v>
          </cell>
          <cell r="AC124">
            <v>8.0000000000000071E-3</v>
          </cell>
          <cell r="AD124">
            <v>8.0000000000000071E-3</v>
          </cell>
          <cell r="CC124" t="str">
            <v xml:space="preserve"> </v>
          </cell>
          <cell r="CD124" t="str">
            <v xml:space="preserve"> </v>
          </cell>
          <cell r="CE124" t="str">
            <v xml:space="preserve"> </v>
          </cell>
          <cell r="CH124">
            <v>-5.7000000000000002E-2</v>
          </cell>
          <cell r="CI124">
            <v>-1.2E-2</v>
          </cell>
          <cell r="CJ124">
            <v>-2.7E-2</v>
          </cell>
          <cell r="CK124">
            <v>-1.4999999999999999E-2</v>
          </cell>
          <cell r="CL124">
            <v>-2.4268525307269417E-2</v>
          </cell>
          <cell r="CM124">
            <v>0</v>
          </cell>
          <cell r="CN124">
            <v>-5.0000000000000001E-3</v>
          </cell>
          <cell r="CO124">
            <v>0</v>
          </cell>
          <cell r="CP124">
            <v>0</v>
          </cell>
          <cell r="CQ124">
            <v>1.3900583287518753E-2</v>
          </cell>
          <cell r="DG124" t="str">
            <v>Per Case</v>
          </cell>
        </row>
        <row r="125">
          <cell r="A125" t="str">
            <v>U.K. Rev/Case</v>
          </cell>
          <cell r="O125">
            <v>3.7034313725490198</v>
          </cell>
          <cell r="P125">
            <v>3.5912100375723361</v>
          </cell>
          <cell r="Q125">
            <v>3.5302173430307455</v>
          </cell>
          <cell r="R125">
            <v>3.5725799511471146</v>
          </cell>
          <cell r="S125">
            <v>3.6154509105608801</v>
          </cell>
          <cell r="T125">
            <v>3.6588363214876107</v>
          </cell>
          <cell r="U125">
            <v>3.7027423573454623</v>
          </cell>
          <cell r="V125">
            <v>3.7471752656336079</v>
          </cell>
          <cell r="W125">
            <v>3.7921413688212113</v>
          </cell>
          <cell r="X125">
            <v>3.837647065247066</v>
          </cell>
          <cell r="Y125">
            <v>3.8836988300300308</v>
          </cell>
          <cell r="Z125">
            <v>3.9303032159903912</v>
          </cell>
          <cell r="AA125">
            <v>3.9774668545822758</v>
          </cell>
          <cell r="AB125">
            <v>4.0251964568372633</v>
          </cell>
          <cell r="AC125">
            <v>4.0734988143193105</v>
          </cell>
          <cell r="AD125">
            <v>4.1223808000911424</v>
          </cell>
          <cell r="AK125" t="str">
            <v xml:space="preserve"> </v>
          </cell>
          <cell r="BX125">
            <v>3.4812254901960782</v>
          </cell>
          <cell r="BY125">
            <v>3.7833615460572725</v>
          </cell>
          <cell r="BZ125">
            <v>3.8016313000020152</v>
          </cell>
          <cell r="CA125">
            <v>3.7559569151401568</v>
          </cell>
          <cell r="CB125">
            <v>3.7034313725490198</v>
          </cell>
          <cell r="CH125">
            <v>3.15</v>
          </cell>
          <cell r="CI125">
            <v>3.7814698652842442</v>
          </cell>
          <cell r="CJ125">
            <v>3.6951856236019589</v>
          </cell>
          <cell r="CK125">
            <v>3.6996175614130546</v>
          </cell>
          <cell r="CL125">
            <v>3.5912100375723361</v>
          </cell>
          <cell r="CM125">
            <v>3.0397499999999997</v>
          </cell>
          <cell r="CN125">
            <v>3.7058404679785593</v>
          </cell>
          <cell r="CO125">
            <v>3.6212819111299197</v>
          </cell>
          <cell r="CP125">
            <v>3.7366137370271852</v>
          </cell>
          <cell r="CQ125">
            <v>3.5302173430307455</v>
          </cell>
          <cell r="DG125">
            <v>1.2493302793370065</v>
          </cell>
          <cell r="DH125">
            <v>1.3668749307780634</v>
          </cell>
          <cell r="DI125">
            <v>1.0601323952754367</v>
          </cell>
          <cell r="DJ125">
            <v>1.2530347203780501</v>
          </cell>
          <cell r="DK125">
            <v>1.220080372120611</v>
          </cell>
          <cell r="DL125">
            <v>1.3448986040531283</v>
          </cell>
          <cell r="DM125">
            <v>1.4791243954874627</v>
          </cell>
          <cell r="DN125">
            <v>1.0993436215065844</v>
          </cell>
          <cell r="DO125">
            <v>1.3260340194742717</v>
          </cell>
          <cell r="DP125">
            <v>1.2958611155268511</v>
          </cell>
        </row>
        <row r="126">
          <cell r="A126" t="str">
            <v xml:space="preserve">     - % chg. vs. year ago</v>
          </cell>
          <cell r="P126">
            <v>-3.0301988531096558E-2</v>
          </cell>
          <cell r="Q126">
            <v>-1.6983883956512291E-2</v>
          </cell>
          <cell r="R126">
            <v>1.2000000000000011E-2</v>
          </cell>
          <cell r="S126">
            <v>1.2000000000000011E-2</v>
          </cell>
          <cell r="T126">
            <v>1.2000000000000011E-2</v>
          </cell>
          <cell r="U126">
            <v>1.2000000000000011E-2</v>
          </cell>
          <cell r="V126">
            <v>1.2000000000000011E-2</v>
          </cell>
          <cell r="W126">
            <v>1.2000000000000011E-2</v>
          </cell>
          <cell r="X126">
            <v>1.2000000000000011E-2</v>
          </cell>
          <cell r="Y126">
            <v>1.2000000000000011E-2</v>
          </cell>
          <cell r="Z126">
            <v>1.2000000000000011E-2</v>
          </cell>
          <cell r="AA126">
            <v>1.2000000000000011E-2</v>
          </cell>
          <cell r="AB126">
            <v>1.2000000000000011E-2</v>
          </cell>
          <cell r="AC126">
            <v>1.2000000000000011E-2</v>
          </cell>
          <cell r="AD126">
            <v>1.2000000000000011E-2</v>
          </cell>
          <cell r="CC126" t="str">
            <v xml:space="preserve"> </v>
          </cell>
          <cell r="CD126" t="str">
            <v xml:space="preserve"> </v>
          </cell>
          <cell r="CE126" t="str">
            <v xml:space="preserve"> </v>
          </cell>
          <cell r="CH126">
            <v>-0.05</v>
          </cell>
          <cell r="CI126">
            <v>-5.0000000000000001E-4</v>
          </cell>
          <cell r="CJ126">
            <v>-2.8000000000000001E-2</v>
          </cell>
          <cell r="CK126">
            <v>-1.4999999999999999E-2</v>
          </cell>
          <cell r="CL126">
            <v>-3.0301988531096558E-2</v>
          </cell>
          <cell r="CM126">
            <v>-3.5000000000000003E-2</v>
          </cell>
          <cell r="CN126">
            <v>-0.02</v>
          </cell>
          <cell r="CO126">
            <v>-0.02</v>
          </cell>
          <cell r="CP126">
            <v>0.01</v>
          </cell>
          <cell r="CQ126">
            <v>-1.6983883956512291E-2</v>
          </cell>
          <cell r="DL126">
            <v>7.6495644343814284E-2</v>
          </cell>
          <cell r="DM126">
            <v>8.2121240343111523E-2</v>
          </cell>
          <cell r="DN126">
            <v>3.6987103125888376E-2</v>
          </cell>
          <cell r="DO126">
            <v>5.8258001880584054E-2</v>
          </cell>
          <cell r="DP126">
            <v>6.2111271632479648E-2</v>
          </cell>
        </row>
        <row r="127">
          <cell r="A127" t="str">
            <v>France Rev/Case</v>
          </cell>
          <cell r="O127">
            <v>4.51</v>
          </cell>
          <cell r="P127">
            <v>4.3441970546812163</v>
          </cell>
          <cell r="Q127">
            <v>4.2681822976255521</v>
          </cell>
          <cell r="R127">
            <v>4.3194004851970584</v>
          </cell>
          <cell r="S127">
            <v>4.3712332910194229</v>
          </cell>
          <cell r="T127">
            <v>4.4236880905116562</v>
          </cell>
          <cell r="U127">
            <v>4.4767723475977963</v>
          </cell>
          <cell r="V127">
            <v>4.5304936157689699</v>
          </cell>
          <cell r="W127">
            <v>4.5848595391581979</v>
          </cell>
          <cell r="X127">
            <v>4.6398778536280965</v>
          </cell>
          <cell r="Y127">
            <v>4.6955563878716333</v>
          </cell>
          <cell r="Z127">
            <v>4.7519030645260933</v>
          </cell>
          <cell r="AA127">
            <v>4.8089259013004062</v>
          </cell>
          <cell r="AB127">
            <v>4.8666330121160115</v>
          </cell>
          <cell r="AC127">
            <v>4.9250326082614038</v>
          </cell>
          <cell r="AD127">
            <v>4.9841329995605408</v>
          </cell>
          <cell r="BX127">
            <v>4.51</v>
          </cell>
          <cell r="BY127">
            <v>4.5550999999999995</v>
          </cell>
          <cell r="BZ127">
            <v>4.5550999999999995</v>
          </cell>
          <cell r="CA127">
            <v>4.4649000000000001</v>
          </cell>
          <cell r="CB127">
            <v>4.51</v>
          </cell>
          <cell r="CD127" t="str">
            <v xml:space="preserve"> </v>
          </cell>
          <cell r="CE127" t="str">
            <v xml:space="preserve"> </v>
          </cell>
          <cell r="CH127">
            <v>4.05</v>
          </cell>
          <cell r="CI127">
            <v>4.5095489999999998</v>
          </cell>
          <cell r="CJ127">
            <v>4.3956714999999997</v>
          </cell>
          <cell r="CK127">
            <v>4.3979264999999996</v>
          </cell>
          <cell r="CL127">
            <v>4.3441970546812163</v>
          </cell>
          <cell r="CM127">
            <v>3.9082499999999998</v>
          </cell>
          <cell r="CN127">
            <v>4.4193580199999998</v>
          </cell>
          <cell r="CO127">
            <v>4.3077580699999993</v>
          </cell>
          <cell r="CP127">
            <v>4.4419057649999996</v>
          </cell>
          <cell r="CQ127">
            <v>4.2681822976255521</v>
          </cell>
        </row>
        <row r="128">
          <cell r="A128" t="str">
            <v xml:space="preserve">     - % chg. vs. year ago</v>
          </cell>
          <cell r="P128">
            <v>-3.676340250970811E-2</v>
          </cell>
          <cell r="Q128">
            <v>-1.7497999307778289E-2</v>
          </cell>
          <cell r="R128">
            <v>1.2000000000000011E-2</v>
          </cell>
          <cell r="S128">
            <v>1.2000000000000011E-2</v>
          </cell>
          <cell r="T128">
            <v>1.2000000000000011E-2</v>
          </cell>
          <cell r="U128">
            <v>1.2000000000000011E-2</v>
          </cell>
          <cell r="V128">
            <v>1.2000000000000011E-2</v>
          </cell>
          <cell r="W128">
            <v>1.2000000000000011E-2</v>
          </cell>
          <cell r="X128">
            <v>1.2000000000000011E-2</v>
          </cell>
          <cell r="Y128">
            <v>1.2000000000000011E-2</v>
          </cell>
          <cell r="Z128">
            <v>1.2000000000000011E-2</v>
          </cell>
          <cell r="AA128">
            <v>1.2000000000000011E-2</v>
          </cell>
          <cell r="AB128">
            <v>1.2000000000000011E-2</v>
          </cell>
          <cell r="AC128">
            <v>1.2000000000000011E-2</v>
          </cell>
          <cell r="AD128">
            <v>1.2000000000000011E-2</v>
          </cell>
          <cell r="CC128" t="str">
            <v xml:space="preserve"> </v>
          </cell>
          <cell r="CD128" t="str">
            <v xml:space="preserve"> </v>
          </cell>
          <cell r="CE128" t="str">
            <v xml:space="preserve"> </v>
          </cell>
          <cell r="CH128">
            <v>-0.05</v>
          </cell>
          <cell r="CI128">
            <v>-0.01</v>
          </cell>
          <cell r="CJ128">
            <v>-3.5000000000000003E-2</v>
          </cell>
          <cell r="CK128">
            <v>-1.4999999999999999E-2</v>
          </cell>
          <cell r="CL128">
            <v>-3.676340250970811E-2</v>
          </cell>
          <cell r="CM128">
            <v>-3.5000000000000003E-2</v>
          </cell>
          <cell r="CN128">
            <v>-0.02</v>
          </cell>
          <cell r="CO128">
            <v>-0.02</v>
          </cell>
          <cell r="CP128">
            <v>0.01</v>
          </cell>
          <cell r="CQ128">
            <v>-1.7497999307778289E-2</v>
          </cell>
        </row>
        <row r="129">
          <cell r="A129" t="str">
            <v>Netherlands</v>
          </cell>
          <cell r="O129">
            <v>4.51</v>
          </cell>
          <cell r="P129">
            <v>4.3273829226794831</v>
          </cell>
          <cell r="Q129">
            <v>4.2470005730994069</v>
          </cell>
          <cell r="R129">
            <v>4.2979645799765995</v>
          </cell>
          <cell r="S129">
            <v>4.3495401549363191</v>
          </cell>
          <cell r="T129">
            <v>4.4017346367955552</v>
          </cell>
          <cell r="U129">
            <v>4.454555452437102</v>
          </cell>
          <cell r="V129">
            <v>4.5080101178663474</v>
          </cell>
          <cell r="W129">
            <v>4.5621062392807437</v>
          </cell>
          <cell r="X129">
            <v>4.6168515141521125</v>
          </cell>
          <cell r="Y129">
            <v>4.6722537323219377</v>
          </cell>
          <cell r="Z129">
            <v>4.7283207771098015</v>
          </cell>
          <cell r="AA129">
            <v>4.7850606264351194</v>
          </cell>
          <cell r="AB129">
            <v>4.8424813539523406</v>
          </cell>
          <cell r="AC129">
            <v>4.9005911301997687</v>
          </cell>
          <cell r="AD129">
            <v>4.9593982237621663</v>
          </cell>
          <cell r="BX129">
            <v>4.51</v>
          </cell>
          <cell r="BY129">
            <v>4.51</v>
          </cell>
          <cell r="BZ129">
            <v>4.51</v>
          </cell>
          <cell r="CA129">
            <v>4.51</v>
          </cell>
          <cell r="CB129">
            <v>4.51</v>
          </cell>
          <cell r="CH129">
            <v>4.05</v>
          </cell>
          <cell r="CI129">
            <v>4.4649000000000001</v>
          </cell>
          <cell r="CJ129">
            <v>4.35215</v>
          </cell>
          <cell r="CK129">
            <v>4.4423499999999994</v>
          </cell>
          <cell r="CL129">
            <v>4.3273829226794831</v>
          </cell>
          <cell r="CM129">
            <v>3.9082499999999998</v>
          </cell>
          <cell r="CN129">
            <v>4.3756019999999998</v>
          </cell>
          <cell r="CO129">
            <v>4.2651069999999995</v>
          </cell>
          <cell r="CP129">
            <v>4.4867734999999991</v>
          </cell>
          <cell r="CQ129">
            <v>4.2470005730994069</v>
          </cell>
        </row>
        <row r="130">
          <cell r="A130" t="str">
            <v xml:space="preserve">     - % chg. vs. year ago</v>
          </cell>
          <cell r="P130">
            <v>-4.0491591423617912E-2</v>
          </cell>
          <cell r="Q130">
            <v>-1.8575280028674701E-2</v>
          </cell>
          <cell r="R130">
            <v>1.2000000000000011E-2</v>
          </cell>
          <cell r="S130">
            <v>1.2000000000000011E-2</v>
          </cell>
          <cell r="T130">
            <v>1.2000000000000011E-2</v>
          </cell>
          <cell r="U130">
            <v>1.2000000000000011E-2</v>
          </cell>
          <cell r="V130">
            <v>1.2000000000000011E-2</v>
          </cell>
          <cell r="W130">
            <v>1.2000000000000011E-2</v>
          </cell>
          <cell r="X130">
            <v>1.2000000000000011E-2</v>
          </cell>
          <cell r="Y130">
            <v>1.2000000000000011E-2</v>
          </cell>
          <cell r="Z130">
            <v>1.2000000000000011E-2</v>
          </cell>
          <cell r="AA130">
            <v>1.2000000000000011E-2</v>
          </cell>
          <cell r="AB130">
            <v>1.2000000000000011E-2</v>
          </cell>
          <cell r="AC130">
            <v>1.2000000000000011E-2</v>
          </cell>
          <cell r="AD130">
            <v>1.2000000000000011E-2</v>
          </cell>
          <cell r="CC130" t="str">
            <v xml:space="preserve"> </v>
          </cell>
          <cell r="CD130" t="str">
            <v xml:space="preserve"> </v>
          </cell>
          <cell r="CE130" t="str">
            <v xml:space="preserve"> </v>
          </cell>
          <cell r="CH130">
            <v>-0.03</v>
          </cell>
          <cell r="CI130">
            <v>-0.01</v>
          </cell>
          <cell r="CJ130">
            <v>-3.5000000000000003E-2</v>
          </cell>
          <cell r="CK130">
            <v>-1.4999999999999999E-2</v>
          </cell>
          <cell r="CL130">
            <v>-4.0491591423617912E-2</v>
          </cell>
          <cell r="CM130">
            <v>-3.5000000000000003E-2</v>
          </cell>
          <cell r="CN130">
            <v>-0.02</v>
          </cell>
          <cell r="CO130">
            <v>-0.02</v>
          </cell>
          <cell r="CP130">
            <v>0.01</v>
          </cell>
          <cell r="CQ130">
            <v>-1.8575280028674701E-2</v>
          </cell>
        </row>
        <row r="131">
          <cell r="A131" t="str">
            <v>Canada Rev/Case</v>
          </cell>
          <cell r="O131">
            <v>3.16</v>
          </cell>
          <cell r="P131">
            <v>3.0945994486012132</v>
          </cell>
          <cell r="Q131">
            <v>3.0946763416122365</v>
          </cell>
          <cell r="R131">
            <v>3.1163390760035217</v>
          </cell>
          <cell r="S131">
            <v>3.1381534495355461</v>
          </cell>
          <cell r="T131">
            <v>3.1601205236822945</v>
          </cell>
          <cell r="U131">
            <v>3.1822413673480701</v>
          </cell>
          <cell r="V131">
            <v>3.2045170569195061</v>
          </cell>
          <cell r="W131">
            <v>3.2269486763179422</v>
          </cell>
          <cell r="X131">
            <v>3.2495373170521673</v>
          </cell>
          <cell r="Y131">
            <v>3.2722840782715323</v>
          </cell>
          <cell r="Z131">
            <v>3.2951900668194329</v>
          </cell>
          <cell r="AA131">
            <v>3.3182563972871688</v>
          </cell>
          <cell r="AB131">
            <v>3.3414841920681786</v>
          </cell>
          <cell r="AC131">
            <v>3.3648745814126553</v>
          </cell>
          <cell r="AD131">
            <v>3.3884287034825435</v>
          </cell>
          <cell r="BX131">
            <v>2.9515194165440475</v>
          </cell>
          <cell r="BY131">
            <v>3.7894161378419242</v>
          </cell>
          <cell r="BZ131">
            <v>2.9271898383747912</v>
          </cell>
          <cell r="CA131">
            <v>3.0343782654127489</v>
          </cell>
          <cell r="CB131">
            <v>3.1583011583011582</v>
          </cell>
          <cell r="CH131">
            <v>2.8039434457168451</v>
          </cell>
          <cell r="CI131">
            <v>3.751521976463505</v>
          </cell>
          <cell r="CJ131">
            <v>2.7691215871025525</v>
          </cell>
          <cell r="CK131">
            <v>3.1126</v>
          </cell>
          <cell r="CL131">
            <v>3.0945994486012132</v>
          </cell>
          <cell r="CM131">
            <v>2.8039434457168451</v>
          </cell>
          <cell r="CN131">
            <v>3.751521976463505</v>
          </cell>
          <cell r="CO131">
            <v>2.7691215871025525</v>
          </cell>
          <cell r="CP131">
            <v>3.1126</v>
          </cell>
          <cell r="CQ131">
            <v>3.0946763416122365</v>
          </cell>
        </row>
        <row r="132">
          <cell r="A132" t="str">
            <v xml:space="preserve">     - % chg. vs. year ago</v>
          </cell>
          <cell r="P132">
            <v>-2.0696377024932544E-2</v>
          </cell>
          <cell r="Q132">
            <v>2.4847484238366135E-5</v>
          </cell>
          <cell r="R132">
            <v>6.9999999999998952E-3</v>
          </cell>
          <cell r="S132">
            <v>6.9999999999998952E-3</v>
          </cell>
          <cell r="T132">
            <v>6.9999999999998952E-3</v>
          </cell>
          <cell r="U132">
            <v>6.9999999999998952E-3</v>
          </cell>
          <cell r="V132">
            <v>6.9999999999998952E-3</v>
          </cell>
          <cell r="W132">
            <v>6.9999999999998952E-3</v>
          </cell>
          <cell r="X132">
            <v>6.9999999999998952E-3</v>
          </cell>
          <cell r="Y132">
            <v>6.9999999999998952E-3</v>
          </cell>
          <cell r="Z132">
            <v>6.9999999999998952E-3</v>
          </cell>
          <cell r="AA132">
            <v>6.9999999999998952E-3</v>
          </cell>
          <cell r="AB132">
            <v>6.9999999999998952E-3</v>
          </cell>
          <cell r="AC132">
            <v>6.9999999999998952E-3</v>
          </cell>
          <cell r="AD132">
            <v>6.9999999999998952E-3</v>
          </cell>
          <cell r="CC132" t="str">
            <v xml:space="preserve"> </v>
          </cell>
          <cell r="CD132" t="str">
            <v xml:space="preserve"> </v>
          </cell>
          <cell r="CE132" t="str">
            <v xml:space="preserve"> </v>
          </cell>
          <cell r="CH132">
            <v>-0.05</v>
          </cell>
          <cell r="CI132">
            <v>-0.01</v>
          </cell>
          <cell r="CJ132">
            <v>-5.3999999999999999E-2</v>
          </cell>
          <cell r="CK132">
            <v>-1.4999999999999999E-2</v>
          </cell>
          <cell r="CL132">
            <v>-2.0696377024932544E-2</v>
          </cell>
          <cell r="CM132">
            <v>0</v>
          </cell>
          <cell r="CN132">
            <v>0</v>
          </cell>
          <cell r="CO132">
            <v>0</v>
          </cell>
          <cell r="CP132">
            <v>0</v>
          </cell>
          <cell r="CQ132">
            <v>2.4847484238366135E-5</v>
          </cell>
        </row>
        <row r="133">
          <cell r="A133" t="str">
            <v>TOTAL REVENUE/CASE</v>
          </cell>
          <cell r="O133">
            <v>3.7548466645589631</v>
          </cell>
          <cell r="P133">
            <v>3.6599023856792705</v>
          </cell>
          <cell r="Q133">
            <v>3.6784397473593287</v>
          </cell>
          <cell r="R133">
            <v>3.7208590940389414</v>
          </cell>
          <cell r="S133">
            <v>3.7586100754203322</v>
          </cell>
          <cell r="T133">
            <v>3.798286791678954</v>
          </cell>
          <cell r="U133">
            <v>3.8321064492426724</v>
          </cell>
          <cell r="V133">
            <v>3.8672209894944394</v>
          </cell>
          <cell r="W133">
            <v>3.8980335807150484</v>
          </cell>
          <cell r="X133">
            <v>3.9295630090984695</v>
          </cell>
          <cell r="Y133">
            <v>3.9632215479918464</v>
          </cell>
          <cell r="Z133">
            <v>3.9979556632403086</v>
          </cell>
          <cell r="AA133">
            <v>4.0319784990378462</v>
          </cell>
          <cell r="AB133">
            <v>4.066130445279291</v>
          </cell>
          <cell r="AC133">
            <v>4.0530093208089735</v>
          </cell>
          <cell r="AD133">
            <v>4.0179218710333977</v>
          </cell>
          <cell r="BX133">
            <v>3.7572699483119911</v>
          </cell>
          <cell r="BY133">
            <v>4.4144647037538762</v>
          </cell>
          <cell r="BZ133">
            <v>3.4427283452537925</v>
          </cell>
          <cell r="CA133">
            <v>3.5017968407462421</v>
          </cell>
          <cell r="CB133">
            <v>3.7548466645589631</v>
          </cell>
          <cell r="CH133">
            <v>3.5638911821792227</v>
          </cell>
          <cell r="CI133">
            <v>4.3717297892341591</v>
          </cell>
          <cell r="CJ133">
            <v>3.3522699343419307</v>
          </cell>
          <cell r="CK133">
            <v>3.464202556366311</v>
          </cell>
          <cell r="CL133">
            <v>3.6599023856792705</v>
          </cell>
          <cell r="CM133">
            <v>3.6278619800064495</v>
          </cell>
          <cell r="CN133">
            <v>4.4352968460111315</v>
          </cell>
          <cell r="CO133">
            <v>3.3057926940973874</v>
          </cell>
          <cell r="CP133">
            <v>3.4357142857142855</v>
          </cell>
          <cell r="CQ133">
            <v>3.6689985272459502</v>
          </cell>
          <cell r="CR133">
            <v>3.7221476976179648</v>
          </cell>
          <cell r="CS133">
            <v>4.636126350483269</v>
          </cell>
          <cell r="CT133">
            <v>3.4313632664370872</v>
          </cell>
          <cell r="CU133">
            <v>3.5350156359844767</v>
          </cell>
          <cell r="CV133">
            <v>3.7847283279038346</v>
          </cell>
        </row>
        <row r="134">
          <cell r="A134" t="str">
            <v xml:space="preserve">     - % chg. vs. year ago</v>
          </cell>
          <cell r="P134">
            <v>-2.5285793898282782E-2</v>
          </cell>
          <cell r="Q134">
            <v>5.0649880042135109E-3</v>
          </cell>
          <cell r="R134">
            <v>1.1531885688780052E-2</v>
          </cell>
          <cell r="S134">
            <v>1.0145770217923733E-2</v>
          </cell>
          <cell r="T134">
            <v>1.0556220374677849E-2</v>
          </cell>
          <cell r="U134">
            <v>8.9039241686037496E-3</v>
          </cell>
          <cell r="V134">
            <v>9.1632476072542879E-3</v>
          </cell>
          <cell r="W134">
            <v>7.9676313570684609E-3</v>
          </cell>
          <cell r="X134">
            <v>8.088547143207947E-3</v>
          </cell>
          <cell r="Y134">
            <v>8.5654661384597652E-3</v>
          </cell>
          <cell r="Z134">
            <v>8.7641114249750185E-3</v>
          </cell>
          <cell r="AA134">
            <v>8.5100583056396673E-3</v>
          </cell>
          <cell r="AB134">
            <v>8.4702699306542506E-3</v>
          </cell>
          <cell r="AC134">
            <v>-3.2269315131173704E-3</v>
          </cell>
          <cell r="AD134">
            <v>-8.657135229230728E-3</v>
          </cell>
          <cell r="CH134">
            <v>-5.1467892590375763E-2</v>
          </cell>
          <cell r="CI134">
            <v>-9.6806560676263587E-3</v>
          </cell>
          <cell r="CJ134">
            <v>-2.6275210193847931E-2</v>
          </cell>
          <cell r="CK134">
            <v>-1.0735712575467238E-2</v>
          </cell>
          <cell r="CL134">
            <v>-2.5285793898282782E-2</v>
          </cell>
          <cell r="CM134">
            <v>1.7949705688856232E-2</v>
          </cell>
          <cell r="CN134">
            <v>1.4540481649509385E-2</v>
          </cell>
          <cell r="CO134">
            <v>-1.3864408640966719E-2</v>
          </cell>
          <cell r="CP134">
            <v>-8.2236157350763506E-3</v>
          </cell>
          <cell r="CQ134">
            <v>2.4853508668076785E-3</v>
          </cell>
          <cell r="CR134">
            <v>2.5989334250071883E-2</v>
          </cell>
          <cell r="CS134">
            <v>4.5279833897195143E-2</v>
          </cell>
          <cell r="CT134">
            <v>3.7985011148433667E-2</v>
          </cell>
          <cell r="CU134">
            <v>2.890267991232176E-2</v>
          </cell>
          <cell r="CV134">
            <v>3.154261300419603E-2</v>
          </cell>
        </row>
        <row r="137">
          <cell r="A137" t="str">
            <v>Volume Assumptions</v>
          </cell>
          <cell r="Q137">
            <v>953.40335490811663</v>
          </cell>
          <cell r="CM137">
            <v>20.055199999999999</v>
          </cell>
          <cell r="CN137">
            <v>24.613199999999999</v>
          </cell>
          <cell r="CO137">
            <v>23.701599999999999</v>
          </cell>
          <cell r="CP137">
            <v>22.79</v>
          </cell>
        </row>
        <row r="138">
          <cell r="A138" t="str">
            <v>US Cases</v>
          </cell>
          <cell r="B138">
            <v>880</v>
          </cell>
          <cell r="C138">
            <v>1000</v>
          </cell>
          <cell r="D138">
            <v>1100</v>
          </cell>
          <cell r="E138">
            <v>1100</v>
          </cell>
          <cell r="F138">
            <v>1100</v>
          </cell>
          <cell r="G138">
            <v>1111</v>
          </cell>
          <cell r="H138">
            <v>1400</v>
          </cell>
          <cell r="I138">
            <v>1500</v>
          </cell>
          <cell r="J138">
            <v>1600</v>
          </cell>
          <cell r="K138">
            <v>1609.9</v>
          </cell>
          <cell r="L138">
            <v>1810</v>
          </cell>
          <cell r="M138" t="str">
            <v xml:space="preserve"> </v>
          </cell>
          <cell r="O138">
            <v>2138</v>
          </cell>
          <cell r="P138">
            <v>2271.1974</v>
          </cell>
          <cell r="Q138">
            <v>2526.5942840000002</v>
          </cell>
          <cell r="R138">
            <v>2503.3347613746118</v>
          </cell>
          <cell r="S138">
            <v>2653.7992513096692</v>
          </cell>
          <cell r="T138">
            <v>2695.3132097073149</v>
          </cell>
          <cell r="U138">
            <v>2791.1443253364596</v>
          </cell>
          <cell r="V138">
            <v>2791.1443253364596</v>
          </cell>
          <cell r="W138">
            <v>2765.7603880117204</v>
          </cell>
          <cell r="X138">
            <v>2781.1488337820315</v>
          </cell>
          <cell r="Y138">
            <v>2808.8741906830323</v>
          </cell>
          <cell r="Z138">
            <v>2808.8741906830323</v>
          </cell>
          <cell r="AA138">
            <v>2836.9629325898627</v>
          </cell>
          <cell r="AB138">
            <v>2865.3325619157608</v>
          </cell>
          <cell r="AC138">
            <v>2893.9858875349191</v>
          </cell>
          <cell r="AD138">
            <v>2922.9257464102684</v>
          </cell>
          <cell r="BX138">
            <v>448.97999999999996</v>
          </cell>
          <cell r="BY138">
            <v>491.74</v>
          </cell>
          <cell r="BZ138">
            <v>620.02</v>
          </cell>
          <cell r="CA138">
            <v>577.26</v>
          </cell>
          <cell r="CB138">
            <v>2138</v>
          </cell>
          <cell r="CH138">
            <v>489.38819999999998</v>
          </cell>
          <cell r="CI138">
            <v>506.49220000000003</v>
          </cell>
          <cell r="CJ138">
            <v>663.42140000000006</v>
          </cell>
          <cell r="CK138">
            <v>611.89560000000006</v>
          </cell>
          <cell r="CL138">
            <v>2271.1974</v>
          </cell>
          <cell r="CM138">
            <v>563.27610200000004</v>
          </cell>
          <cell r="CN138">
            <v>571.62477600000011</v>
          </cell>
          <cell r="CO138">
            <v>720.29407000000003</v>
          </cell>
          <cell r="CP138">
            <v>671.39933600000006</v>
          </cell>
          <cell r="CQ138">
            <v>2526.5942840000002</v>
          </cell>
        </row>
        <row r="139">
          <cell r="A139" t="str">
            <v xml:space="preserve">     - % chg. vs. year ago</v>
          </cell>
          <cell r="P139">
            <v>6.2300000000000022E-2</v>
          </cell>
          <cell r="Q139">
            <v>0.1124503242210475</v>
          </cell>
          <cell r="R139">
            <v>-9.2058795401709359E-3</v>
          </cell>
          <cell r="S139">
            <v>6.0105620812949345E-2</v>
          </cell>
          <cell r="T139">
            <v>1.5643217314632363E-2</v>
          </cell>
          <cell r="U139">
            <v>3.5554723393186327E-2</v>
          </cell>
          <cell r="V139">
            <v>0</v>
          </cell>
          <cell r="W139">
            <v>-9.0944553079244095E-3</v>
          </cell>
          <cell r="X139">
            <v>5.5639114064300887E-3</v>
          </cell>
          <cell r="Y139">
            <v>9.9690302669985797E-3</v>
          </cell>
          <cell r="Z139">
            <v>0</v>
          </cell>
          <cell r="AA139">
            <v>1.0000000000000009E-2</v>
          </cell>
          <cell r="AB139">
            <v>9.9999999999997868E-3</v>
          </cell>
          <cell r="AC139">
            <v>1.0000000000000231E-2</v>
          </cell>
          <cell r="AD139">
            <v>1.0000000000000009E-2</v>
          </cell>
          <cell r="CH139">
            <v>0.09</v>
          </cell>
          <cell r="CI139">
            <v>0.03</v>
          </cell>
          <cell r="CJ139">
            <v>7.0000000000000007E-2</v>
          </cell>
          <cell r="CK139">
            <v>0.06</v>
          </cell>
          <cell r="CM139">
            <v>0.11</v>
          </cell>
          <cell r="CN139">
            <v>0.08</v>
          </cell>
          <cell r="CO139">
            <v>0.05</v>
          </cell>
          <cell r="CP139">
            <v>0.06</v>
          </cell>
          <cell r="CQ139">
            <v>0.1124503242210475</v>
          </cell>
        </row>
        <row r="140">
          <cell r="A140" t="str">
            <v>UK Cases</v>
          </cell>
          <cell r="O140">
            <v>408</v>
          </cell>
          <cell r="P140">
            <v>428.74178816176641</v>
          </cell>
          <cell r="Q140">
            <v>495.18394476189849</v>
          </cell>
          <cell r="R140">
            <v>514.10860349832808</v>
          </cell>
          <cell r="S140">
            <v>535.01020519397582</v>
          </cell>
          <cell r="T140">
            <v>575.57898844496265</v>
          </cell>
          <cell r="U140">
            <v>599.8259999216009</v>
          </cell>
          <cell r="V140">
            <v>632.81642991728893</v>
          </cell>
          <cell r="W140">
            <v>607.91256279206243</v>
          </cell>
          <cell r="X140">
            <v>594.38063838717335</v>
          </cell>
          <cell r="Y140">
            <v>603.29634796298092</v>
          </cell>
          <cell r="Z140">
            <v>619.28370118399994</v>
          </cell>
          <cell r="AA140">
            <v>627.33438929939189</v>
          </cell>
          <cell r="AB140">
            <v>634.86240197098459</v>
          </cell>
          <cell r="AC140">
            <v>641.84588839266542</v>
          </cell>
          <cell r="AD140">
            <v>648.26434727659205</v>
          </cell>
          <cell r="AK140" t="str">
            <v xml:space="preserve"> </v>
          </cell>
          <cell r="BX140">
            <v>89.1377007566836</v>
          </cell>
          <cell r="BY140">
            <v>101.66562480303337</v>
          </cell>
          <cell r="BZ140">
            <v>117.2342855626362</v>
          </cell>
          <cell r="CA140">
            <v>99.962388877646831</v>
          </cell>
          <cell r="CB140">
            <v>408</v>
          </cell>
          <cell r="CC140" t="str">
            <v xml:space="preserve"> </v>
          </cell>
          <cell r="CH140">
            <v>98.051470832351967</v>
          </cell>
          <cell r="CI140">
            <v>97.598999810912034</v>
          </cell>
          <cell r="CJ140">
            <v>130.13005697452618</v>
          </cell>
          <cell r="CK140">
            <v>102.96126054397624</v>
          </cell>
          <cell r="CL140">
            <v>428.74178816176641</v>
          </cell>
          <cell r="CM140">
            <v>116.68125029049884</v>
          </cell>
          <cell r="CN140">
            <v>103.45493979956676</v>
          </cell>
          <cell r="CO140">
            <v>153.55346722994088</v>
          </cell>
          <cell r="CP140">
            <v>121.49428744189196</v>
          </cell>
          <cell r="CQ140">
            <v>495.18394476189849</v>
          </cell>
        </row>
        <row r="141">
          <cell r="A141" t="str">
            <v xml:space="preserve">     - % chg. vs. year ago</v>
          </cell>
          <cell r="P141">
            <v>5.0837716082760886E-2</v>
          </cell>
          <cell r="Q141">
            <v>0.15497009723498922</v>
          </cell>
          <cell r="R141">
            <v>3.821743199999994E-2</v>
          </cell>
          <cell r="S141">
            <v>4.0656004496753662E-2</v>
          </cell>
          <cell r="T141">
            <v>7.5828054973788861E-2</v>
          </cell>
          <cell r="U141">
            <v>4.2126297108492805E-2</v>
          </cell>
          <cell r="V141">
            <v>5.5E-2</v>
          </cell>
          <cell r="W141">
            <v>-3.9354014762988165E-2</v>
          </cell>
          <cell r="X141">
            <v>-2.2259655801055933E-2</v>
          </cell>
          <cell r="Y141">
            <v>1.4999999999999999E-2</v>
          </cell>
          <cell r="Z141">
            <v>2.6499999999999999E-2</v>
          </cell>
          <cell r="AA141">
            <v>1.2999999999999999E-2</v>
          </cell>
          <cell r="AB141">
            <v>1.2E-2</v>
          </cell>
          <cell r="AC141">
            <v>1.0999999999999999E-2</v>
          </cell>
          <cell r="AD141">
            <v>9.9999999999999985E-3</v>
          </cell>
          <cell r="CB141" t="str">
            <v xml:space="preserve"> </v>
          </cell>
          <cell r="CH141">
            <v>0.1</v>
          </cell>
          <cell r="CI141">
            <v>-0.04</v>
          </cell>
          <cell r="CJ141">
            <v>0.11</v>
          </cell>
          <cell r="CK141">
            <v>0.03</v>
          </cell>
          <cell r="CM141">
            <v>0.19</v>
          </cell>
          <cell r="CN141">
            <v>0.06</v>
          </cell>
          <cell r="CO141">
            <v>0.18</v>
          </cell>
          <cell r="CP141">
            <v>0.18</v>
          </cell>
          <cell r="CQ141">
            <v>0.15497009723498922</v>
          </cell>
        </row>
        <row r="142">
          <cell r="A142" t="str">
            <v>France/Belgium cases</v>
          </cell>
          <cell r="O142">
            <v>266</v>
          </cell>
          <cell r="P142">
            <v>304.83137468002633</v>
          </cell>
          <cell r="Q142">
            <v>346.53682753285602</v>
          </cell>
          <cell r="R142">
            <v>359.78057517458865</v>
          </cell>
          <cell r="S142">
            <v>374.40781585673136</v>
          </cell>
          <cell r="T142">
            <v>402.79843230013182</v>
          </cell>
          <cell r="U142">
            <v>419.76683873404232</v>
          </cell>
          <cell r="V142">
            <v>442.85401486441464</v>
          </cell>
          <cell r="W142">
            <v>425.4259314255919</v>
          </cell>
          <cell r="X142">
            <v>415.95609662321459</v>
          </cell>
          <cell r="Y142">
            <v>422.19543807256275</v>
          </cell>
          <cell r="Z142">
            <v>433.38361718148565</v>
          </cell>
          <cell r="AA142">
            <v>439.01760420484493</v>
          </cell>
          <cell r="AB142">
            <v>444.28581545530307</v>
          </cell>
          <cell r="AC142">
            <v>449.17295942531138</v>
          </cell>
          <cell r="AD142">
            <v>453.66468901956449</v>
          </cell>
          <cell r="BX142">
            <v>60.13588365489916</v>
          </cell>
          <cell r="BY142">
            <v>71.883302491463027</v>
          </cell>
          <cell r="BZ142">
            <v>71.935907892222716</v>
          </cell>
          <cell r="CA142">
            <v>62.044905961415068</v>
          </cell>
          <cell r="CB142">
            <v>266</v>
          </cell>
          <cell r="CH142">
            <v>70.960342712780999</v>
          </cell>
          <cell r="CI142">
            <v>76.19630064095081</v>
          </cell>
          <cell r="CJ142">
            <v>86.323089470667256</v>
          </cell>
          <cell r="CK142">
            <v>71.351641855627321</v>
          </cell>
          <cell r="CL142">
            <v>304.83137468002633</v>
          </cell>
          <cell r="CM142">
            <v>84.442807828209382</v>
          </cell>
          <cell r="CN142">
            <v>80.768078679407864</v>
          </cell>
          <cell r="CO142">
            <v>99.271552891267334</v>
          </cell>
          <cell r="CP142">
            <v>82.054388133971415</v>
          </cell>
          <cell r="CQ142">
            <v>346.53682753285602</v>
          </cell>
        </row>
        <row r="143">
          <cell r="A143" t="str">
            <v xml:space="preserve">     - % chg. vs. year ago</v>
          </cell>
          <cell r="P143">
            <v>0.14598261157904635</v>
          </cell>
          <cell r="Q143">
            <v>0.13681483048326903</v>
          </cell>
          <cell r="R143">
            <v>3.821743199999994E-2</v>
          </cell>
          <cell r="S143">
            <v>4.0656004496753662E-2</v>
          </cell>
          <cell r="T143">
            <v>7.5828054973788861E-2</v>
          </cell>
          <cell r="U143">
            <v>4.2126297108492805E-2</v>
          </cell>
          <cell r="V143">
            <v>5.5E-2</v>
          </cell>
          <cell r="W143">
            <v>-3.9354014762988165E-2</v>
          </cell>
          <cell r="X143">
            <v>-2.2259655801055933E-2</v>
          </cell>
          <cell r="Y143">
            <v>1.4999999999999999E-2</v>
          </cell>
          <cell r="Z143">
            <v>2.6499999999999999E-2</v>
          </cell>
          <cell r="AA143">
            <v>1.2999999999999999E-2</v>
          </cell>
          <cell r="AB143">
            <v>1.2E-2</v>
          </cell>
          <cell r="AC143">
            <v>1.0999999999999999E-2</v>
          </cell>
          <cell r="AD143">
            <v>9.9999999999999985E-3</v>
          </cell>
          <cell r="CH143">
            <v>0.18</v>
          </cell>
          <cell r="CI143">
            <v>0.06</v>
          </cell>
          <cell r="CJ143">
            <v>0.2</v>
          </cell>
          <cell r="CK143">
            <v>0.15</v>
          </cell>
          <cell r="CM143">
            <v>0.19</v>
          </cell>
          <cell r="CN143">
            <v>0.06</v>
          </cell>
          <cell r="CO143">
            <v>0.15</v>
          </cell>
          <cell r="CP143">
            <v>0.15</v>
          </cell>
          <cell r="CQ143">
            <v>0.13681483048326903</v>
          </cell>
        </row>
        <row r="144">
          <cell r="A144" t="str">
            <v>Netherlands</v>
          </cell>
          <cell r="K144">
            <v>90.1</v>
          </cell>
          <cell r="L144">
            <v>90</v>
          </cell>
          <cell r="M144">
            <v>90</v>
          </cell>
          <cell r="N144">
            <v>92</v>
          </cell>
          <cell r="O144">
            <v>92</v>
          </cell>
          <cell r="P144">
            <v>102.16605094031416</v>
          </cell>
          <cell r="Q144">
            <v>111.68258261336217</v>
          </cell>
          <cell r="R144">
            <v>115.03306009176303</v>
          </cell>
          <cell r="S144">
            <v>118.48405189451593</v>
          </cell>
          <cell r="T144">
            <v>122.03857345135141</v>
          </cell>
          <cell r="U144">
            <v>125.69973065489195</v>
          </cell>
          <cell r="V144">
            <v>129.47072257453871</v>
          </cell>
          <cell r="W144">
            <v>133.35484425177486</v>
          </cell>
          <cell r="X144">
            <v>137.35548957932812</v>
          </cell>
          <cell r="Y144">
            <v>141.47615426670797</v>
          </cell>
          <cell r="Z144">
            <v>145.72043889470922</v>
          </cell>
          <cell r="AA144">
            <v>150.0920520615505</v>
          </cell>
          <cell r="AB144">
            <v>154.59481362339702</v>
          </cell>
          <cell r="AC144">
            <v>313.82747165549597</v>
          </cell>
          <cell r="AD144">
            <v>637.06976746065686</v>
          </cell>
          <cell r="BX144">
            <v>21.516120599229044</v>
          </cell>
          <cell r="BY144">
            <v>24.042745243221653</v>
          </cell>
          <cell r="BZ144">
            <v>24.134318300647223</v>
          </cell>
          <cell r="CA144">
            <v>22.30681585690208</v>
          </cell>
          <cell r="CB144">
            <v>92</v>
          </cell>
          <cell r="CH144">
            <v>24.7435386891134</v>
          </cell>
          <cell r="CI144">
            <v>25.485309957814952</v>
          </cell>
          <cell r="CJ144">
            <v>28.961181960776667</v>
          </cell>
          <cell r="CK144">
            <v>22.976020332609142</v>
          </cell>
          <cell r="CL144">
            <v>102.16605094031416</v>
          </cell>
          <cell r="CM144">
            <v>29.444811040044947</v>
          </cell>
          <cell r="CN144">
            <v>27.01442855528385</v>
          </cell>
          <cell r="CO144">
            <v>30.409241058815503</v>
          </cell>
          <cell r="CP144">
            <v>24.814101959217876</v>
          </cell>
          <cell r="CQ144">
            <v>111.68258261336217</v>
          </cell>
        </row>
        <row r="145">
          <cell r="A145" t="str">
            <v xml:space="preserve">     - % chg. vs. year ago</v>
          </cell>
          <cell r="P145">
            <v>0.11050055369906708</v>
          </cell>
          <cell r="Q145">
            <v>9.3147690308668318E-2</v>
          </cell>
          <cell r="R145">
            <v>0.03</v>
          </cell>
          <cell r="S145">
            <v>0.03</v>
          </cell>
          <cell r="T145">
            <v>0.03</v>
          </cell>
          <cell r="U145">
            <v>0.03</v>
          </cell>
          <cell r="V145">
            <v>0.03</v>
          </cell>
          <cell r="W145">
            <v>0.03</v>
          </cell>
          <cell r="X145">
            <v>0.03</v>
          </cell>
          <cell r="Y145">
            <v>0.03</v>
          </cell>
          <cell r="Z145">
            <v>0.03</v>
          </cell>
          <cell r="AA145">
            <v>0.03</v>
          </cell>
          <cell r="AB145">
            <v>0.03</v>
          </cell>
          <cell r="AC145">
            <v>1.03</v>
          </cell>
          <cell r="AD145">
            <v>1.03</v>
          </cell>
          <cell r="CH145">
            <v>0.15</v>
          </cell>
          <cell r="CI145">
            <v>0.06</v>
          </cell>
          <cell r="CJ145">
            <v>0.2</v>
          </cell>
          <cell r="CK145">
            <v>0.03</v>
          </cell>
          <cell r="CM145">
            <v>0.19</v>
          </cell>
          <cell r="CN145">
            <v>0.06</v>
          </cell>
          <cell r="CO145">
            <v>0.05</v>
          </cell>
          <cell r="CP145">
            <v>0.08</v>
          </cell>
          <cell r="CQ145">
            <v>9.3147690308668318E-2</v>
          </cell>
        </row>
        <row r="146">
          <cell r="A146" t="str">
            <v>Canada cases</v>
          </cell>
          <cell r="O146">
            <v>259</v>
          </cell>
          <cell r="P146">
            <v>278.94040000000001</v>
          </cell>
          <cell r="Q146">
            <v>299.87003400000003</v>
          </cell>
          <cell r="R146">
            <v>314.86353570000006</v>
          </cell>
          <cell r="S146">
            <v>330.60671248500006</v>
          </cell>
          <cell r="T146">
            <v>347.13704810925009</v>
          </cell>
          <cell r="U146">
            <v>364.49390051471261</v>
          </cell>
          <cell r="V146">
            <v>382.71859554044823</v>
          </cell>
          <cell r="W146">
            <v>401.85452531747069</v>
          </cell>
          <cell r="X146">
            <v>421.94725158334427</v>
          </cell>
          <cell r="Y146">
            <v>443.04461416251149</v>
          </cell>
          <cell r="Z146">
            <v>465.19684487063711</v>
          </cell>
          <cell r="AA146">
            <v>488.45668711416897</v>
          </cell>
          <cell r="AB146">
            <v>512.87952146987743</v>
          </cell>
          <cell r="AC146">
            <v>1051.4030190132487</v>
          </cell>
          <cell r="AD146">
            <v>2155.3761889771595</v>
          </cell>
          <cell r="BX146">
            <v>54.39</v>
          </cell>
          <cell r="BY146">
            <v>59.57</v>
          </cell>
          <cell r="BZ146">
            <v>77</v>
          </cell>
          <cell r="CA146">
            <v>68</v>
          </cell>
          <cell r="CB146">
            <v>259</v>
          </cell>
          <cell r="CH146">
            <v>57.653400000000005</v>
          </cell>
          <cell r="CI146">
            <v>65.527000000000001</v>
          </cell>
          <cell r="CJ146">
            <v>84.7</v>
          </cell>
          <cell r="CK146">
            <v>71.06</v>
          </cell>
          <cell r="CL146">
            <v>278.94040000000001</v>
          </cell>
          <cell r="CM146">
            <v>63.995274000000009</v>
          </cell>
          <cell r="CN146">
            <v>70.769159999999999</v>
          </cell>
          <cell r="CO146">
            <v>89.782000000000011</v>
          </cell>
          <cell r="CP146">
            <v>75.323600000000013</v>
          </cell>
          <cell r="CQ146">
            <v>299.87003400000003</v>
          </cell>
        </row>
        <row r="147">
          <cell r="A147" t="str">
            <v xml:space="preserve">     - % chg. vs. year ago</v>
          </cell>
          <cell r="P147">
            <v>7.6989961389961392E-2</v>
          </cell>
          <cell r="Q147">
            <v>7.5032637796461188E-2</v>
          </cell>
          <cell r="R147">
            <v>0.05</v>
          </cell>
          <cell r="S147">
            <v>0.05</v>
          </cell>
          <cell r="T147">
            <v>0.05</v>
          </cell>
          <cell r="U147">
            <v>0.05</v>
          </cell>
          <cell r="V147">
            <v>0.05</v>
          </cell>
          <cell r="W147">
            <v>0.05</v>
          </cell>
          <cell r="X147">
            <v>0.05</v>
          </cell>
          <cell r="Y147">
            <v>0.05</v>
          </cell>
          <cell r="Z147">
            <v>0.05</v>
          </cell>
          <cell r="AA147">
            <v>0.05</v>
          </cell>
          <cell r="AB147">
            <v>0.05</v>
          </cell>
          <cell r="AC147">
            <v>1.05</v>
          </cell>
          <cell r="AD147">
            <v>1.05</v>
          </cell>
          <cell r="CH147">
            <v>0.06</v>
          </cell>
          <cell r="CI147">
            <v>0.1</v>
          </cell>
          <cell r="CJ147">
            <v>0.1</v>
          </cell>
          <cell r="CK147">
            <v>4.4999999999999998E-2</v>
          </cell>
          <cell r="CM147">
            <v>0.11</v>
          </cell>
          <cell r="CN147">
            <v>0.08</v>
          </cell>
          <cell r="CO147">
            <v>0.06</v>
          </cell>
          <cell r="CP147">
            <v>0.06</v>
          </cell>
          <cell r="CQ147">
            <v>7.5032637796461188E-2</v>
          </cell>
        </row>
        <row r="148">
          <cell r="A148" t="str">
            <v>Total Cases</v>
          </cell>
          <cell r="O148">
            <v>3163</v>
          </cell>
          <cell r="P148">
            <v>3385.877013782107</v>
          </cell>
          <cell r="Q148">
            <v>3779.8676729081171</v>
          </cell>
          <cell r="R148">
            <v>3807.1205358392917</v>
          </cell>
          <cell r="S148">
            <v>4012.3080367398925</v>
          </cell>
          <cell r="T148">
            <v>4142.866252013011</v>
          </cell>
          <cell r="U148">
            <v>4300.9307951617075</v>
          </cell>
          <cell r="V148">
            <v>4379.0040882331505</v>
          </cell>
          <cell r="W148">
            <v>4334.3082517986204</v>
          </cell>
          <cell r="X148">
            <v>4350.7883099550918</v>
          </cell>
          <cell r="Y148">
            <v>4418.8867451477954</v>
          </cell>
          <cell r="Z148">
            <v>4472.4587928138644</v>
          </cell>
          <cell r="AA148">
            <v>4541.8636652698196</v>
          </cell>
          <cell r="AB148">
            <v>4611.9551144353236</v>
          </cell>
          <cell r="AC148">
            <v>5350.2352260216412</v>
          </cell>
          <cell r="AD148">
            <v>6817.3007391442416</v>
          </cell>
          <cell r="BX148">
            <v>674.15970501081176</v>
          </cell>
          <cell r="BY148">
            <v>748.90167253771813</v>
          </cell>
          <cell r="BZ148">
            <v>910.32451175550614</v>
          </cell>
          <cell r="CA148">
            <v>829.57411069596401</v>
          </cell>
          <cell r="CB148">
            <v>3163</v>
          </cell>
          <cell r="CF148">
            <v>0.41160593792172739</v>
          </cell>
          <cell r="CG148">
            <v>0.40699126092384519</v>
          </cell>
          <cell r="CH148">
            <v>740.79695223424631</v>
          </cell>
          <cell r="CI148">
            <v>771.29981040967778</v>
          </cell>
          <cell r="CJ148">
            <v>993.53572840597019</v>
          </cell>
          <cell r="CK148">
            <v>880.24452273221277</v>
          </cell>
          <cell r="CL148">
            <v>3385.877013782107</v>
          </cell>
          <cell r="CM148">
            <v>857.84024515875319</v>
          </cell>
          <cell r="CN148">
            <v>853.63138303425853</v>
          </cell>
          <cell r="CO148">
            <v>1093.3103311800237</v>
          </cell>
          <cell r="CP148">
            <v>975.08571353508137</v>
          </cell>
          <cell r="CQ148">
            <v>3779.8676729081171</v>
          </cell>
        </row>
        <row r="149">
          <cell r="A149" t="str">
            <v xml:space="preserve">     - % chg. vs. year ago</v>
          </cell>
          <cell r="P149">
            <v>7.0463804546982978E-2</v>
          </cell>
          <cell r="Q149">
            <v>0.11636295633960803</v>
          </cell>
          <cell r="R149">
            <v>7.2100045000271784E-3</v>
          </cell>
          <cell r="S149">
            <v>5.3895719604624137E-2</v>
          </cell>
          <cell r="T149">
            <v>3.2539429694236732E-2</v>
          </cell>
          <cell r="U149">
            <v>3.8153426524907275E-2</v>
          </cell>
          <cell r="V149">
            <v>1.8152650388904457E-2</v>
          </cell>
          <cell r="W149">
            <v>-1.0206849670369667E-2</v>
          </cell>
          <cell r="X149">
            <v>3.8022349124875454E-3</v>
          </cell>
          <cell r="Y149">
            <v>1.5651976226213282E-2</v>
          </cell>
          <cell r="Z149">
            <v>1.2123426273573212E-2</v>
          </cell>
          <cell r="AA149">
            <v>1.5518281033124692E-2</v>
          </cell>
          <cell r="AB149">
            <v>1.5432310243363556E-2</v>
          </cell>
          <cell r="AC149">
            <v>0.16007963938667058</v>
          </cell>
          <cell r="AD149">
            <v>0.27420579678203971</v>
          </cell>
          <cell r="CH149">
            <v>9.8844897919797559E-2</v>
          </cell>
          <cell r="CI149">
            <v>2.9907982173496217E-2</v>
          </cell>
          <cell r="CJ149">
            <v>9.140830063995109E-2</v>
          </cell>
          <cell r="CK149">
            <v>6.1080030563802401E-2</v>
          </cell>
          <cell r="CL149">
            <v>7.0463804546982978E-2</v>
          </cell>
          <cell r="CM149">
            <v>0.1579964558054725</v>
          </cell>
          <cell r="CN149">
            <v>0.10674392955036538</v>
          </cell>
          <cell r="CO149">
            <v>0.10042376929326124</v>
          </cell>
          <cell r="CP149">
            <v>0.10774414194420512</v>
          </cell>
          <cell r="CQ149">
            <v>0.11636295633960803</v>
          </cell>
        </row>
        <row r="150">
          <cell r="CM150" t="str">
            <v xml:space="preserve"> </v>
          </cell>
        </row>
        <row r="151">
          <cell r="A151" t="str">
            <v>Revenue</v>
          </cell>
        </row>
        <row r="152">
          <cell r="A152" t="str">
            <v>US Rev</v>
          </cell>
          <cell r="O152">
            <v>7933</v>
          </cell>
          <cell r="P152">
            <v>8222.7095549757742</v>
          </cell>
          <cell r="Q152">
            <v>9274.5094931015137</v>
          </cell>
          <cell r="R152">
            <v>9299.3990296248157</v>
          </cell>
          <cell r="S152">
            <v>9956.9286333026321</v>
          </cell>
          <cell r="T152">
            <v>10213.813902016665</v>
          </cell>
          <cell r="U152">
            <v>10661.578935933088</v>
          </cell>
          <cell r="V152">
            <v>10746.871567420554</v>
          </cell>
          <cell r="W152">
            <v>10734.327701244647</v>
          </cell>
          <cell r="X152">
            <v>10880.404969978619</v>
          </cell>
          <cell r="Y152">
            <v>11076.78303289307</v>
          </cell>
          <cell r="Z152">
            <v>11165.397297156214</v>
          </cell>
          <cell r="AA152">
            <v>11367.267680288802</v>
          </cell>
          <cell r="AB152">
            <v>11572.787879948417</v>
          </cell>
          <cell r="AC152">
            <v>11782.023884817885</v>
          </cell>
          <cell r="AD152">
            <v>11995.042876655396</v>
          </cell>
          <cell r="BX152">
            <v>1693.9078837364136</v>
          </cell>
          <cell r="BY152">
            <v>2259.7582530072809</v>
          </cell>
          <cell r="BZ152">
            <v>2026.4038234410662</v>
          </cell>
          <cell r="CA152">
            <v>1945.5798120512557</v>
          </cell>
          <cell r="CB152">
            <v>7933</v>
          </cell>
          <cell r="CH152">
            <v>1782</v>
          </cell>
          <cell r="CI152">
            <v>2299.6203885903296</v>
          </cell>
          <cell r="CJ152">
            <v>2109.7092846227283</v>
          </cell>
          <cell r="CK152">
            <v>2031.3798817627164</v>
          </cell>
          <cell r="CL152">
            <v>8222.7095549757742</v>
          </cell>
          <cell r="CM152">
            <v>2078.5292000000004</v>
          </cell>
          <cell r="CN152">
            <v>2594.5242695791685</v>
          </cell>
          <cell r="CO152">
            <v>2333.9783488538651</v>
          </cell>
          <cell r="CP152">
            <v>2267.4776746684797</v>
          </cell>
          <cell r="CQ152">
            <v>9274.5094931015137</v>
          </cell>
        </row>
        <row r="153">
          <cell r="O153" t="str">
            <v xml:space="preserve"> </v>
          </cell>
          <cell r="P153">
            <v>3.651954556608783E-2</v>
          </cell>
          <cell r="Q153">
            <v>0.12791403260610945</v>
          </cell>
          <cell r="R153">
            <v>2.6836499053470853E-3</v>
          </cell>
          <cell r="S153">
            <v>7.0706677021078912E-2</v>
          </cell>
          <cell r="T153">
            <v>2.5799649487778575E-2</v>
          </cell>
          <cell r="U153">
            <v>4.3839161180331931E-2</v>
          </cell>
          <cell r="V153">
            <v>8.0000000000000071E-3</v>
          </cell>
          <cell r="W153">
            <v>-1.1672109503880757E-3</v>
          </cell>
          <cell r="X153">
            <v>1.360842269768181E-2</v>
          </cell>
          <cell r="Y153">
            <v>1.8048782509134664E-2</v>
          </cell>
          <cell r="Z153">
            <v>8.0000000000000071E-3</v>
          </cell>
          <cell r="AA153">
            <v>1.8080000000000318E-2</v>
          </cell>
          <cell r="AB153">
            <v>1.807999999999943E-2</v>
          </cell>
          <cell r="AC153">
            <v>1.8080000000000096E-2</v>
          </cell>
          <cell r="AD153">
            <v>1.8080000000000318E-2</v>
          </cell>
        </row>
        <row r="154">
          <cell r="A154" t="str">
            <v>UK Rev</v>
          </cell>
          <cell r="N154" t="str">
            <v xml:space="preserve"> </v>
          </cell>
          <cell r="O154">
            <v>1511</v>
          </cell>
          <cell r="P154">
            <v>1539.7018131732477</v>
          </cell>
          <cell r="Q154">
            <v>1748.1069497888327</v>
          </cell>
          <cell r="R154">
            <v>1836.6940895703683</v>
          </cell>
          <cell r="S154">
            <v>1934.3031335279231</v>
          </cell>
          <cell r="T154">
            <v>2105.9493088075274</v>
          </cell>
          <cell r="U154">
            <v>2221.0011369468075</v>
          </cell>
          <cell r="V154">
            <v>2371.2740738726284</v>
          </cell>
          <cell r="W154">
            <v>2305.290377989902</v>
          </cell>
          <cell r="X154">
            <v>2281.0231125462133</v>
          </cell>
          <cell r="Y154">
            <v>2343.0213207452193</v>
          </cell>
          <cell r="Z154">
            <v>2433.9727223739073</v>
          </cell>
          <cell r="AA154">
            <v>2495.2017401779453</v>
          </cell>
          <cell r="AB154">
            <v>2555.4458909928017</v>
          </cell>
          <cell r="AC154">
            <v>2614.558465343247</v>
          </cell>
          <cell r="AD154">
            <v>2672.3924985966396</v>
          </cell>
          <cell r="BX154">
            <v>310.30843601163718</v>
          </cell>
          <cell r="BY154">
            <v>384.63781543568291</v>
          </cell>
          <cell r="BZ154">
            <v>445.68152942829215</v>
          </cell>
          <cell r="CA154">
            <v>375.45442575892713</v>
          </cell>
          <cell r="CB154">
            <v>1511</v>
          </cell>
          <cell r="CH154">
            <v>308.8621331219087</v>
          </cell>
          <cell r="CI154">
            <v>369.06767666684652</v>
          </cell>
          <cell r="CJ154">
            <v>480.85471573077297</v>
          </cell>
          <cell r="CK154">
            <v>380.91728765371954</v>
          </cell>
          <cell r="CL154">
            <v>1539.7018131732477</v>
          </cell>
          <cell r="CM154">
            <v>354.68183057054381</v>
          </cell>
          <cell r="CN154">
            <v>383.38750252152016</v>
          </cell>
          <cell r="CO154">
            <v>556.06039327106578</v>
          </cell>
          <cell r="CP154">
            <v>453.9772234257029</v>
          </cell>
          <cell r="CQ154">
            <v>1748.1069497888327</v>
          </cell>
        </row>
        <row r="155">
          <cell r="P155">
            <v>1.8995243661977357E-2</v>
          </cell>
          <cell r="Q155">
            <v>0.13535421913030832</v>
          </cell>
          <cell r="R155">
            <v>5.0676041184000153E-2</v>
          </cell>
          <cell r="S155">
            <v>5.3143876550714619E-2</v>
          </cell>
          <cell r="T155">
            <v>8.8737991633474511E-2</v>
          </cell>
          <cell r="U155">
            <v>5.4631812673794578E-2</v>
          </cell>
          <cell r="V155">
            <v>6.7660000000000053E-2</v>
          </cell>
          <cell r="W155">
            <v>-2.7826262940144009E-2</v>
          </cell>
          <cell r="X155">
            <v>-1.0526771670668511E-2</v>
          </cell>
          <cell r="Y155">
            <v>2.7179999999999982E-2</v>
          </cell>
          <cell r="Z155">
            <v>3.8818000000000019E-2</v>
          </cell>
          <cell r="AA155">
            <v>2.5155999999999956E-2</v>
          </cell>
          <cell r="AB155">
            <v>2.4143999999999943E-2</v>
          </cell>
          <cell r="AC155">
            <v>2.313199999999993E-2</v>
          </cell>
          <cell r="AD155">
            <v>2.2119999999999918E-2</v>
          </cell>
          <cell r="CQ155" t="str">
            <v xml:space="preserve"> </v>
          </cell>
        </row>
        <row r="156">
          <cell r="A156" t="str">
            <v>France/Belgium Rev</v>
          </cell>
          <cell r="K156" t="str">
            <v xml:space="preserve"> </v>
          </cell>
          <cell r="N156" t="str">
            <v xml:space="preserve"> </v>
          </cell>
          <cell r="O156">
            <v>1199.6599999999999</v>
          </cell>
          <cell r="P156">
            <v>1324.2475600593966</v>
          </cell>
          <cell r="Q156">
            <v>1479.0823527510552</v>
          </cell>
          <cell r="R156">
            <v>1554.036390973595</v>
          </cell>
          <cell r="S156">
            <v>1636.6239090908139</v>
          </cell>
          <cell r="T156">
            <v>1781.8546278428587</v>
          </cell>
          <cell r="U156">
            <v>1879.2005760831041</v>
          </cell>
          <cell r="V156">
            <v>2006.3472870608871</v>
          </cell>
          <cell r="W156">
            <v>1950.5181399018863</v>
          </cell>
          <cell r="X156">
            <v>1929.9854808036421</v>
          </cell>
          <cell r="Y156">
            <v>1982.4424861718846</v>
          </cell>
          <cell r="Z156">
            <v>2059.3969386001049</v>
          </cell>
          <cell r="AA156">
            <v>2111.2031279875291</v>
          </cell>
          <cell r="AB156">
            <v>2162.1760163096601</v>
          </cell>
          <cell r="AC156">
            <v>2212.1914719189349</v>
          </cell>
          <cell r="AD156">
            <v>2261.1251472777817</v>
          </cell>
          <cell r="BX156">
            <v>271.21283528359521</v>
          </cell>
          <cell r="BY156">
            <v>327.43563117886322</v>
          </cell>
          <cell r="BZ156">
            <v>327.67525403986366</v>
          </cell>
          <cell r="CA156">
            <v>277.02430062712216</v>
          </cell>
          <cell r="CB156">
            <v>1199.6599999999999</v>
          </cell>
          <cell r="CH156">
            <v>287.38938798676304</v>
          </cell>
          <cell r="CI156">
            <v>343.61095135909909</v>
          </cell>
          <cell r="CJ156">
            <v>379.44794417816212</v>
          </cell>
          <cell r="CK156">
            <v>313.79927653537254</v>
          </cell>
          <cell r="CL156">
            <v>1324.2475600593966</v>
          </cell>
          <cell r="CM156">
            <v>330.02360369459927</v>
          </cell>
          <cell r="CN156">
            <v>356.94305627183212</v>
          </cell>
          <cell r="CO156">
            <v>427.63783308878862</v>
          </cell>
          <cell r="CP156">
            <v>364.47785969583521</v>
          </cell>
          <cell r="CQ156">
            <v>1479.0823527510552</v>
          </cell>
        </row>
        <row r="157">
          <cell r="P157">
            <v>0.10385239156043946</v>
          </cell>
          <cell r="Q157">
            <v>0.11692284536640085</v>
          </cell>
          <cell r="R157">
            <v>5.0676041183999709E-2</v>
          </cell>
          <cell r="S157">
            <v>5.3143876550714619E-2</v>
          </cell>
          <cell r="T157">
            <v>8.8737991633474511E-2</v>
          </cell>
          <cell r="U157">
            <v>5.46318126737948E-2</v>
          </cell>
          <cell r="V157">
            <v>6.7660000000000053E-2</v>
          </cell>
          <cell r="W157">
            <v>-2.7826262940144009E-2</v>
          </cell>
          <cell r="X157">
            <v>-1.0526771670668511E-2</v>
          </cell>
          <cell r="Y157">
            <v>2.717999999999976E-2</v>
          </cell>
          <cell r="Z157">
            <v>3.8818000000000019E-2</v>
          </cell>
          <cell r="AA157">
            <v>2.5155999999999956E-2</v>
          </cell>
          <cell r="AB157">
            <v>2.4143999999999943E-2</v>
          </cell>
          <cell r="AC157">
            <v>2.313199999999993E-2</v>
          </cell>
          <cell r="AD157">
            <v>2.2119999999999918E-2</v>
          </cell>
        </row>
        <row r="158">
          <cell r="A158" t="str">
            <v>Netherlands Rev</v>
          </cell>
          <cell r="O158">
            <v>414.91999999999996</v>
          </cell>
          <cell r="P158">
            <v>442.11162411671762</v>
          </cell>
          <cell r="Q158">
            <v>474.31599236417105</v>
          </cell>
          <cell r="R158">
            <v>494.40801780071723</v>
          </cell>
          <cell r="S158">
            <v>515.35114143475573</v>
          </cell>
          <cell r="T158">
            <v>537.18141578593202</v>
          </cell>
          <cell r="U158">
            <v>559.93642055862404</v>
          </cell>
          <cell r="V158">
            <v>583.65532733348743</v>
          </cell>
          <cell r="W158">
            <v>608.3789669993339</v>
          </cell>
          <cell r="X158">
            <v>634.14990004142578</v>
          </cell>
          <cell r="Y158">
            <v>661.01248980718049</v>
          </cell>
          <cell r="Z158">
            <v>689.01297887541284</v>
          </cell>
          <cell r="AA158">
            <v>718.19956866057544</v>
          </cell>
          <cell r="AB158">
            <v>748.62250238903732</v>
          </cell>
          <cell r="AC158">
            <v>1537.9401240079428</v>
          </cell>
          <cell r="AD158">
            <v>3159.4826731569578</v>
          </cell>
          <cell r="BX158">
            <v>97.037703902522978</v>
          </cell>
          <cell r="BY158">
            <v>108.43278104692965</v>
          </cell>
          <cell r="BZ158">
            <v>108.84577553591897</v>
          </cell>
          <cell r="CA158">
            <v>100.60373951462837</v>
          </cell>
          <cell r="CB158">
            <v>414.91999999999996</v>
          </cell>
          <cell r="CH158">
            <v>100.21133169090926</v>
          </cell>
          <cell r="CI158">
            <v>113.78936043064797</v>
          </cell>
          <cell r="CJ158">
            <v>126.04340807059417</v>
          </cell>
          <cell r="CK158">
            <v>102.0675239245662</v>
          </cell>
          <cell r="CL158">
            <v>442.11162411671762</v>
          </cell>
          <cell r="CM158">
            <v>115.07768274725565</v>
          </cell>
          <cell r="CN158">
            <v>118.20438761535712</v>
          </cell>
          <cell r="CO158">
            <v>129.69866690464141</v>
          </cell>
          <cell r="CP158">
            <v>111.33525509691682</v>
          </cell>
          <cell r="CQ158">
            <v>474.31599236417105</v>
          </cell>
        </row>
        <row r="159">
          <cell r="P159">
            <v>6.5534619002982852E-2</v>
          </cell>
          <cell r="Q159">
            <v>7.2842165848485907E-2</v>
          </cell>
          <cell r="R159">
            <v>4.2359999999999731E-2</v>
          </cell>
          <cell r="S159">
            <v>4.2360000000000175E-2</v>
          </cell>
          <cell r="T159">
            <v>4.2359999999999953E-2</v>
          </cell>
          <cell r="U159">
            <v>4.2359999999999953E-2</v>
          </cell>
          <cell r="V159">
            <v>4.2360000000000175E-2</v>
          </cell>
          <cell r="W159">
            <v>4.2359999999999953E-2</v>
          </cell>
          <cell r="X159">
            <v>4.2360000000000175E-2</v>
          </cell>
          <cell r="Y159">
            <v>4.2359999999999953E-2</v>
          </cell>
          <cell r="Z159">
            <v>4.2360000000000397E-2</v>
          </cell>
          <cell r="AA159">
            <v>4.2360000000000175E-2</v>
          </cell>
          <cell r="AB159">
            <v>4.2359999999999953E-2</v>
          </cell>
          <cell r="AC159">
            <v>1.05436</v>
          </cell>
          <cell r="AD159">
            <v>1.0543600000000004</v>
          </cell>
        </row>
        <row r="160">
          <cell r="A160" t="str">
            <v>Canada Rev</v>
          </cell>
          <cell r="O160">
            <v>818</v>
          </cell>
          <cell r="P160">
            <v>863.20880803260184</v>
          </cell>
          <cell r="Q160">
            <v>928.00069977825706</v>
          </cell>
          <cell r="R160">
            <v>981.22153991054006</v>
          </cell>
          <cell r="S160">
            <v>1037.4945952244095</v>
          </cell>
          <cell r="T160">
            <v>1096.9949102605292</v>
          </cell>
          <cell r="U160">
            <v>1159.9075683639705</v>
          </cell>
          <cell r="V160">
            <v>1226.4282674096439</v>
          </cell>
          <cell r="W160">
            <v>1296.7639285455871</v>
          </cell>
          <cell r="X160">
            <v>1371.1333398476763</v>
          </cell>
          <cell r="Y160">
            <v>1449.7678368879406</v>
          </cell>
          <cell r="Z160">
            <v>1532.9120223334642</v>
          </cell>
          <cell r="AA160">
            <v>1620.8245268142882</v>
          </cell>
          <cell r="AB160">
            <v>1713.7788134270875</v>
          </cell>
          <cell r="AC160">
            <v>3537.8392934982071</v>
          </cell>
          <cell r="AD160">
            <v>7303.3385455330226</v>
          </cell>
          <cell r="BX160">
            <v>160.53314106583073</v>
          </cell>
          <cell r="BY160">
            <v>225.73551933124344</v>
          </cell>
          <cell r="BZ160">
            <v>225.39361755485891</v>
          </cell>
          <cell r="CA160">
            <v>206.33772204806692</v>
          </cell>
          <cell r="CB160">
            <v>818</v>
          </cell>
          <cell r="CH160">
            <v>161.65687305329158</v>
          </cell>
          <cell r="CI160">
            <v>245.82598055172409</v>
          </cell>
          <cell r="CJ160">
            <v>234.54459842758621</v>
          </cell>
          <cell r="CK160">
            <v>221.18135600000002</v>
          </cell>
          <cell r="CL160">
            <v>863.20880803260184</v>
          </cell>
          <cell r="CM160">
            <v>179.43912908915365</v>
          </cell>
          <cell r="CN160">
            <v>265.49205899586201</v>
          </cell>
          <cell r="CO160">
            <v>248.6172743332414</v>
          </cell>
          <cell r="CP160">
            <v>234.45223736000005</v>
          </cell>
          <cell r="CQ160">
            <v>928.00069977825706</v>
          </cell>
        </row>
        <row r="161">
          <cell r="P161">
            <v>5.526749148239829E-2</v>
          </cell>
          <cell r="Q161">
            <v>7.5059349652984775E-2</v>
          </cell>
          <cell r="R161">
            <v>5.7350000000000012E-2</v>
          </cell>
          <cell r="S161">
            <v>5.7350000000000012E-2</v>
          </cell>
          <cell r="T161">
            <v>5.734999999999979E-2</v>
          </cell>
          <cell r="U161">
            <v>5.7350000000000012E-2</v>
          </cell>
          <cell r="V161">
            <v>5.734999999999979E-2</v>
          </cell>
          <cell r="W161">
            <v>5.7350000000000012E-2</v>
          </cell>
          <cell r="X161">
            <v>5.734999999999979E-2</v>
          </cell>
          <cell r="Y161">
            <v>5.7350000000000012E-2</v>
          </cell>
          <cell r="Z161">
            <v>5.7350000000000234E-2</v>
          </cell>
          <cell r="AA161">
            <v>5.7350000000000012E-2</v>
          </cell>
          <cell r="AB161">
            <v>5.734999999999979E-2</v>
          </cell>
          <cell r="AC161">
            <v>1.0643499999999992</v>
          </cell>
          <cell r="AD161">
            <v>1.0643499999999997</v>
          </cell>
        </row>
        <row r="162">
          <cell r="A162" t="str">
            <v>Total Rev</v>
          </cell>
          <cell r="O162">
            <v>11876.58</v>
          </cell>
          <cell r="P162">
            <v>12391.979360357738</v>
          </cell>
          <cell r="Q162">
            <v>13904.015487783829</v>
          </cell>
          <cell r="R162">
            <v>14165.759067880037</v>
          </cell>
          <cell r="S162">
            <v>15080.701412580533</v>
          </cell>
          <cell r="T162">
            <v>15735.794164713512</v>
          </cell>
          <cell r="U162">
            <v>16481.624637885594</v>
          </cell>
          <cell r="V162">
            <v>16934.576523097199</v>
          </cell>
          <cell r="W162">
            <v>16895.279114681358</v>
          </cell>
          <cell r="X162">
            <v>17096.696803217576</v>
          </cell>
          <cell r="Y162">
            <v>17513.027166505297</v>
          </cell>
          <cell r="Z162">
            <v>17880.691959339103</v>
          </cell>
          <cell r="AA162">
            <v>18312.696643929139</v>
          </cell>
          <cell r="AB162">
            <v>18752.811103067004</v>
          </cell>
          <cell r="AC162">
            <v>21684.553239586217</v>
          </cell>
          <cell r="AD162">
            <v>27391.381741219797</v>
          </cell>
          <cell r="BX162">
            <v>2533</v>
          </cell>
          <cell r="BY162">
            <v>3306</v>
          </cell>
          <cell r="BZ162">
            <v>3134</v>
          </cell>
          <cell r="CA162">
            <v>2905</v>
          </cell>
          <cell r="CB162">
            <v>11876.58</v>
          </cell>
          <cell r="CH162">
            <v>2640.1197258528732</v>
          </cell>
          <cell r="CI162">
            <v>3371.9143575986473</v>
          </cell>
          <cell r="CJ162">
            <v>3330.5999510298439</v>
          </cell>
          <cell r="CK162">
            <v>3049.3453258763748</v>
          </cell>
          <cell r="CL162">
            <v>12391.979360357738</v>
          </cell>
          <cell r="CM162">
            <v>3057.7514461015526</v>
          </cell>
          <cell r="CN162">
            <v>3718.5512749837399</v>
          </cell>
          <cell r="CO162">
            <v>3695.9925164516021</v>
          </cell>
          <cell r="CP162">
            <v>3431.7202502469349</v>
          </cell>
          <cell r="CQ162">
            <v>13904.015487783829</v>
          </cell>
        </row>
        <row r="163">
          <cell r="P163">
            <v>4.3396277409636363E-2</v>
          </cell>
          <cell r="Q163">
            <v>0.12201732132181675</v>
          </cell>
          <cell r="R163">
            <v>1.8825035136517121E-2</v>
          </cell>
          <cell r="S163">
            <v>6.4588303409385928E-2</v>
          </cell>
          <cell r="T163">
            <v>4.3439143459633289E-2</v>
          </cell>
          <cell r="U163">
            <v>4.7397065910061098E-2</v>
          </cell>
          <cell r="V163">
            <v>2.7482235226400142E-2</v>
          </cell>
          <cell r="W163">
            <v>-2.3205427287917857E-3</v>
          </cell>
          <cell r="X163">
            <v>1.1921536612034656E-2</v>
          </cell>
          <cell r="Y163">
            <v>2.4351508837038516E-2</v>
          </cell>
          <cell r="Z163">
            <v>2.0993788757262211E-2</v>
          </cell>
          <cell r="AA163">
            <v>2.4160400815159688E-2</v>
          </cell>
          <cell r="AB163">
            <v>2.4033296007432536E-2</v>
          </cell>
          <cell r="AC163">
            <v>0.15633614184060818</v>
          </cell>
          <cell r="AD163">
            <v>0.26317482488942789</v>
          </cell>
          <cell r="CM163" t="str">
            <v xml:space="preserve"> </v>
          </cell>
        </row>
        <row r="164">
          <cell r="P164" t="str">
            <v>1997A</v>
          </cell>
          <cell r="Q164" t="str">
            <v>1998E</v>
          </cell>
          <cell r="R164" t="str">
            <v>1999E</v>
          </cell>
          <cell r="S164" t="str">
            <v>2000E</v>
          </cell>
          <cell r="T164" t="str">
            <v>2001E</v>
          </cell>
          <cell r="U164" t="str">
            <v>2002E</v>
          </cell>
          <cell r="V164" t="str">
            <v>2003E</v>
          </cell>
          <cell r="W164" t="str">
            <v>2004E</v>
          </cell>
          <cell r="X164">
            <v>2005</v>
          </cell>
          <cell r="Y164">
            <v>2006</v>
          </cell>
          <cell r="Z164">
            <v>2007</v>
          </cell>
          <cell r="AA164">
            <v>2008</v>
          </cell>
          <cell r="AB164">
            <v>2009</v>
          </cell>
          <cell r="AC164">
            <v>2010</v>
          </cell>
          <cell r="AD164">
            <v>2010</v>
          </cell>
          <cell r="CG164">
            <v>696</v>
          </cell>
          <cell r="CH164">
            <v>696.46285279958101</v>
          </cell>
          <cell r="CI164" t="str">
            <v xml:space="preserve"> </v>
          </cell>
          <cell r="CM164" t="str">
            <v xml:space="preserve"> </v>
          </cell>
        </row>
        <row r="165">
          <cell r="A165" t="str">
            <v>US Economics</v>
          </cell>
        </row>
        <row r="166">
          <cell r="A166" t="str">
            <v>Rev/Case</v>
          </cell>
          <cell r="B166">
            <v>3.3369992933623873</v>
          </cell>
          <cell r="C166">
            <v>3.3369992933623873</v>
          </cell>
          <cell r="D166">
            <v>3.2535743110283275</v>
          </cell>
          <cell r="E166">
            <v>3.1722349532526191</v>
          </cell>
          <cell r="F166">
            <v>3.2039573027851453</v>
          </cell>
          <cell r="G166">
            <v>3.3000760218687</v>
          </cell>
          <cell r="H166">
            <v>3.3000760218687</v>
          </cell>
          <cell r="I166">
            <v>3.3825779224154173</v>
          </cell>
          <cell r="J166">
            <v>3.3994908120274943</v>
          </cell>
          <cell r="K166">
            <v>3.4164882660876312</v>
          </cell>
          <cell r="L166">
            <v>3.6556424447137656</v>
          </cell>
          <cell r="M166">
            <v>3.6556424447137656</v>
          </cell>
          <cell r="N166">
            <v>3.71</v>
          </cell>
          <cell r="O166">
            <v>3.7104770813844716</v>
          </cell>
          <cell r="P166">
            <v>3.6204292744328495</v>
          </cell>
          <cell r="Q166">
            <v>3.6707553530986745</v>
          </cell>
          <cell r="R166">
            <v>3.7148044173358588</v>
          </cell>
          <cell r="S166">
            <v>3.7519524615092172</v>
          </cell>
          <cell r="T166">
            <v>3.7894719861243096</v>
          </cell>
          <cell r="U166">
            <v>3.8197877620133043</v>
          </cell>
          <cell r="V166">
            <v>3.8503460641094107</v>
          </cell>
          <cell r="W166">
            <v>3.8811488326222858</v>
          </cell>
          <cell r="X166">
            <v>3.9121980232832643</v>
          </cell>
          <cell r="Y166">
            <v>3.9434956074695302</v>
          </cell>
          <cell r="Z166">
            <v>3.9750435723292865</v>
          </cell>
          <cell r="AA166">
            <v>4.0068439209079205</v>
          </cell>
          <cell r="AB166">
            <v>4.0388986722751836</v>
          </cell>
          <cell r="AC166">
            <v>4.0712098616533847</v>
          </cell>
          <cell r="AD166">
            <v>4.1037795405466122</v>
          </cell>
          <cell r="CM166">
            <v>3.6412810934141855</v>
          </cell>
          <cell r="CN166">
            <v>4.5175864241292913</v>
          </cell>
          <cell r="CO166">
            <v>3.1800440634304654</v>
          </cell>
          <cell r="CP166">
            <v>3.31981449411095</v>
          </cell>
          <cell r="CQ166">
            <v>3.6707553530986745</v>
          </cell>
        </row>
        <row r="167">
          <cell r="A167" t="str">
            <v>COGS/Case</v>
          </cell>
          <cell r="B167">
            <v>2.1272727272727274</v>
          </cell>
          <cell r="C167">
            <v>1.9530000000000001</v>
          </cell>
          <cell r="D167">
            <v>2.0936363636363637</v>
          </cell>
          <cell r="E167">
            <v>2.1363636363636362</v>
          </cell>
          <cell r="F167">
            <v>2.1818181818181817</v>
          </cell>
          <cell r="G167">
            <v>2.1783978397839783</v>
          </cell>
          <cell r="H167">
            <v>2.2645</v>
          </cell>
          <cell r="I167">
            <v>2.1459999999999999</v>
          </cell>
          <cell r="J167">
            <v>2.1074999999999999</v>
          </cell>
          <cell r="K167">
            <v>2.178235294117647</v>
          </cell>
          <cell r="L167">
            <v>2.2457894736842103</v>
          </cell>
          <cell r="M167">
            <v>2.06193522906793</v>
          </cell>
          <cell r="N167">
            <v>2.23</v>
          </cell>
          <cell r="O167">
            <v>2.23</v>
          </cell>
          <cell r="P167">
            <v>2.2200000000000002</v>
          </cell>
          <cell r="Q167">
            <v>2.2422000000000004</v>
          </cell>
          <cell r="R167">
            <v>2.2646220000000006</v>
          </cell>
          <cell r="S167">
            <v>2.2985913300000003</v>
          </cell>
          <cell r="T167">
            <v>2.3330701999499999</v>
          </cell>
          <cell r="U167">
            <v>2.3680662529492498</v>
          </cell>
          <cell r="V167">
            <v>2.4035872467434882</v>
          </cell>
          <cell r="W167">
            <v>2.4396410554446404</v>
          </cell>
          <cell r="X167">
            <v>2.4762356712763096</v>
          </cell>
          <cell r="Y167">
            <v>2.5133792063454541</v>
          </cell>
          <cell r="Z167">
            <v>2.5510798944406354</v>
          </cell>
          <cell r="AA167">
            <v>2.5893460928572449</v>
          </cell>
          <cell r="AB167">
            <v>2.6281862842501034</v>
          </cell>
          <cell r="AC167">
            <v>2.6676090785138546</v>
          </cell>
          <cell r="AD167">
            <v>2.7076232146915622</v>
          </cell>
          <cell r="AJ167" t="str">
            <v xml:space="preserve"> </v>
          </cell>
          <cell r="AK167">
            <v>0.33449290875033444</v>
          </cell>
          <cell r="CM167">
            <v>2.2815875551778793</v>
          </cell>
          <cell r="CN167">
            <v>2.2764907101524026</v>
          </cell>
          <cell r="CO167">
            <v>2.197884948730064</v>
          </cell>
          <cell r="CP167">
            <v>2.2214955470635296</v>
          </cell>
          <cell r="CQ167">
            <v>2.2422000000000004</v>
          </cell>
        </row>
        <row r="168">
          <cell r="A168" t="str">
            <v>Gross Profit/Case</v>
          </cell>
          <cell r="B168">
            <v>1.2097265660896599</v>
          </cell>
          <cell r="C168">
            <v>1.3839992933623873</v>
          </cell>
          <cell r="D168">
            <v>1.1599379473919638</v>
          </cell>
          <cell r="E168">
            <v>1.0358713168889828</v>
          </cell>
          <cell r="F168">
            <v>1.0221391209669637</v>
          </cell>
          <cell r="G168">
            <v>1.1216781820847217</v>
          </cell>
          <cell r="H168">
            <v>1.0355760218687</v>
          </cell>
          <cell r="I168">
            <v>1.2365779224154174</v>
          </cell>
          <cell r="J168">
            <v>1.2919908120274943</v>
          </cell>
          <cell r="K168">
            <v>1.2382529719699842</v>
          </cell>
          <cell r="L168">
            <v>1.4098529710295553</v>
          </cell>
          <cell r="M168">
            <v>1.5937072156458356</v>
          </cell>
          <cell r="N168">
            <v>1.48</v>
          </cell>
          <cell r="O168">
            <v>1.4804770813844716</v>
          </cell>
          <cell r="P168">
            <v>1.4004292744328493</v>
          </cell>
          <cell r="Q168">
            <v>1.4285553530986741</v>
          </cell>
          <cell r="R168">
            <v>1.4501824173358582</v>
          </cell>
          <cell r="S168">
            <v>1.453361131509217</v>
          </cell>
          <cell r="T168">
            <v>1.4564017861743097</v>
          </cell>
          <cell r="U168">
            <v>1.4517215090640545</v>
          </cell>
          <cell r="V168">
            <v>1.4467588173659225</v>
          </cell>
          <cell r="W168">
            <v>1.4415077771776454</v>
          </cell>
          <cell r="X168">
            <v>1.4359623520069547</v>
          </cell>
          <cell r="Y168">
            <v>1.4301164011240761</v>
          </cell>
          <cell r="Z168">
            <v>1.4239636778886511</v>
          </cell>
          <cell r="AA168">
            <v>1.4174978280506756</v>
          </cell>
          <cell r="AB168">
            <v>1.4107123880250803</v>
          </cell>
          <cell r="AC168">
            <v>1.4036007831395301</v>
          </cell>
          <cell r="AD168">
            <v>1.39615632585505</v>
          </cell>
          <cell r="CM168">
            <v>1.3596935382363062</v>
          </cell>
          <cell r="CN168">
            <v>2.2410957139768888</v>
          </cell>
          <cell r="CO168">
            <v>0.9821591147004014</v>
          </cell>
          <cell r="CP168">
            <v>1.0983189470474204</v>
          </cell>
          <cell r="CQ168">
            <v>1.4285553530986741</v>
          </cell>
        </row>
        <row r="169">
          <cell r="A169" t="str">
            <v>SG&amp;A/Case</v>
          </cell>
          <cell r="B169">
            <v>1.0897727272727271</v>
          </cell>
          <cell r="C169">
            <v>0.96499999999999997</v>
          </cell>
          <cell r="D169">
            <v>0.98363636363636353</v>
          </cell>
          <cell r="E169">
            <v>0.98272727272727278</v>
          </cell>
          <cell r="F169">
            <v>1.02</v>
          </cell>
          <cell r="G169">
            <v>1.1550855085508551</v>
          </cell>
          <cell r="H169">
            <v>1.1160000000000001</v>
          </cell>
          <cell r="I169">
            <v>0.95973333333333322</v>
          </cell>
          <cell r="J169">
            <v>0.96437499999999987</v>
          </cell>
          <cell r="K169">
            <v>0.99352941176470588</v>
          </cell>
          <cell r="L169">
            <v>0.96157894736842098</v>
          </cell>
          <cell r="M169">
            <v>0.85085781990521314</v>
          </cell>
          <cell r="N169">
            <v>1.1599999999999999</v>
          </cell>
          <cell r="O169">
            <v>1.1599999999999999</v>
          </cell>
          <cell r="P169">
            <v>0.84499999999999997</v>
          </cell>
          <cell r="Q169">
            <v>0.81491149889444037</v>
          </cell>
          <cell r="R169">
            <v>0.81879893655819302</v>
          </cell>
          <cell r="S169">
            <v>0.79457204964694284</v>
          </cell>
          <cell r="T169">
            <v>0.78825086759773078</v>
          </cell>
          <cell r="U169">
            <v>0.7742064959592182</v>
          </cell>
          <cell r="V169">
            <v>0.7742064959592182</v>
          </cell>
          <cell r="W169">
            <v>0.77785474310641289</v>
          </cell>
          <cell r="X169">
            <v>0.77563705419929663</v>
          </cell>
          <cell r="Y169">
            <v>0.77168798393786298</v>
          </cell>
          <cell r="Z169">
            <v>0.77168798393786298</v>
          </cell>
          <cell r="AA169">
            <v>0.76774690582431737</v>
          </cell>
          <cell r="AB169">
            <v>0.7638259551418326</v>
          </cell>
          <cell r="AC169">
            <v>0.75992502909785531</v>
          </cell>
          <cell r="AD169">
            <v>0.75604402542480309</v>
          </cell>
          <cell r="AJ169" t="str">
            <v xml:space="preserve"> </v>
          </cell>
          <cell r="AK169">
            <v>0.22474526255669589</v>
          </cell>
          <cell r="CM169">
            <v>0.86439574117183793</v>
          </cell>
          <cell r="CN169">
            <v>0.85787624239328386</v>
          </cell>
          <cell r="CO169">
            <v>0.76166169394832572</v>
          </cell>
          <cell r="CP169">
            <v>0.7897169938551174</v>
          </cell>
          <cell r="CQ169">
            <v>0.39930663445827569</v>
          </cell>
        </row>
        <row r="170">
          <cell r="A170" t="str">
            <v>Op.Profit/Case</v>
          </cell>
          <cell r="B170">
            <v>0.11995383881693278</v>
          </cell>
          <cell r="C170">
            <v>0.41899929336238728</v>
          </cell>
          <cell r="D170">
            <v>0.17630158375560023</v>
          </cell>
          <cell r="E170">
            <v>5.3144044161710036E-2</v>
          </cell>
          <cell r="F170">
            <v>2.1391209669636702E-3</v>
          </cell>
          <cell r="G170">
            <v>-3.3407326466133425E-2</v>
          </cell>
          <cell r="H170">
            <v>-8.0423978131300089E-2</v>
          </cell>
          <cell r="I170">
            <v>0.2768445890820842</v>
          </cell>
          <cell r="J170">
            <v>0.32761581202749446</v>
          </cell>
          <cell r="K170">
            <v>0.2447235602052783</v>
          </cell>
          <cell r="L170">
            <v>0.44827402366113434</v>
          </cell>
          <cell r="M170">
            <v>0.74284939574062248</v>
          </cell>
          <cell r="N170">
            <v>0.32</v>
          </cell>
          <cell r="O170">
            <v>0.32047708138447173</v>
          </cell>
          <cell r="P170">
            <v>0.25016401896273049</v>
          </cell>
          <cell r="Q170">
            <v>0.61364385420423373</v>
          </cell>
          <cell r="R170">
            <v>0.63138348077766515</v>
          </cell>
          <cell r="S170">
            <v>0.65878908186227414</v>
          </cell>
          <cell r="T170">
            <v>0.66815091857657893</v>
          </cell>
          <cell r="U170">
            <v>0.67751501310483631</v>
          </cell>
          <cell r="V170">
            <v>0.67255232140670429</v>
          </cell>
          <cell r="W170">
            <v>0.66365303407123255</v>
          </cell>
          <cell r="X170">
            <v>0.66032529780765803</v>
          </cell>
          <cell r="Y170">
            <v>0.65842841718621314</v>
          </cell>
          <cell r="Z170">
            <v>0.6522756939507881</v>
          </cell>
          <cell r="AA170">
            <v>0.64975092222635822</v>
          </cell>
          <cell r="AB170">
            <v>0.64688643288324765</v>
          </cell>
          <cell r="AC170">
            <v>0.64367575404167476</v>
          </cell>
          <cell r="AD170">
            <v>0.64011230043024692</v>
          </cell>
          <cell r="AN170">
            <v>0.16717100301610271</v>
          </cell>
        </row>
        <row r="171">
          <cell r="AK171" t="str">
            <v xml:space="preserve"> </v>
          </cell>
        </row>
        <row r="172">
          <cell r="A172" t="str">
            <v>D&amp;A/Case</v>
          </cell>
          <cell r="B172">
            <v>0.19659090909090909</v>
          </cell>
          <cell r="C172">
            <v>0.19500000000000001</v>
          </cell>
          <cell r="D172">
            <v>0.20454545454545456</v>
          </cell>
          <cell r="E172">
            <v>0.20818181818181819</v>
          </cell>
          <cell r="F172">
            <v>0.21454545454545454</v>
          </cell>
          <cell r="G172">
            <v>0.2261026102610261</v>
          </cell>
          <cell r="H172">
            <v>0.23514285714285718</v>
          </cell>
          <cell r="I172">
            <v>0.25933333333333336</v>
          </cell>
          <cell r="J172">
            <v>0.26187500000000002</v>
          </cell>
          <cell r="K172">
            <v>0.2711764705882353</v>
          </cell>
          <cell r="L172">
            <v>0.27842105263157896</v>
          </cell>
          <cell r="M172">
            <v>0.24333807266982618</v>
          </cell>
          <cell r="N172">
            <v>0.27</v>
          </cell>
          <cell r="O172">
            <v>0.27</v>
          </cell>
          <cell r="P172">
            <v>0.27842105263157896</v>
          </cell>
          <cell r="Q172">
            <v>0.28000000000000003</v>
          </cell>
          <cell r="R172">
            <v>0.28000000000000003</v>
          </cell>
          <cell r="S172">
            <v>0.28000000000000003</v>
          </cell>
          <cell r="T172">
            <v>0.28000000000000003</v>
          </cell>
          <cell r="U172">
            <v>0.28000000000000003</v>
          </cell>
          <cell r="V172">
            <v>0.28000000000000003</v>
          </cell>
          <cell r="W172">
            <v>0.28000000000000003</v>
          </cell>
          <cell r="X172">
            <v>0.28000000000000003</v>
          </cell>
          <cell r="Y172">
            <v>0.28000000000000003</v>
          </cell>
          <cell r="Z172">
            <v>0.28000000000000003</v>
          </cell>
          <cell r="AA172">
            <v>0.28000000000000003</v>
          </cell>
          <cell r="AB172">
            <v>0.28000000000000003</v>
          </cell>
          <cell r="AC172">
            <v>1.28</v>
          </cell>
          <cell r="AD172">
            <v>1.28</v>
          </cell>
          <cell r="AK172" t="str">
            <v xml:space="preserve"> </v>
          </cell>
        </row>
        <row r="173">
          <cell r="A173" t="str">
            <v>Cash Profit/Case</v>
          </cell>
          <cell r="B173">
            <v>0.31654474790784187</v>
          </cell>
          <cell r="C173">
            <v>0.61399929336238723</v>
          </cell>
          <cell r="D173">
            <v>0.38084703830105482</v>
          </cell>
          <cell r="E173">
            <v>0.26132586234352823</v>
          </cell>
          <cell r="F173">
            <v>0.21668457551241821</v>
          </cell>
          <cell r="G173">
            <v>0.19269528379489267</v>
          </cell>
          <cell r="H173">
            <v>0.15471887901155709</v>
          </cell>
          <cell r="I173">
            <v>0.53617792241541751</v>
          </cell>
          <cell r="J173">
            <v>0.58949081202749443</v>
          </cell>
          <cell r="K173">
            <v>0.51590003079351354</v>
          </cell>
          <cell r="L173">
            <v>0.72669507629271335</v>
          </cell>
          <cell r="M173">
            <v>0.98618746841044869</v>
          </cell>
          <cell r="N173">
            <v>0.59000000000000008</v>
          </cell>
          <cell r="O173">
            <v>0.59047708138447175</v>
          </cell>
          <cell r="P173">
            <v>0.52858507159430945</v>
          </cell>
          <cell r="Q173">
            <v>0.89364385420423376</v>
          </cell>
          <cell r="R173">
            <v>0.91138348077766518</v>
          </cell>
          <cell r="S173">
            <v>0.93878908186227417</v>
          </cell>
          <cell r="T173">
            <v>0.94815091857657896</v>
          </cell>
          <cell r="U173">
            <v>0.95751501310483633</v>
          </cell>
          <cell r="V173">
            <v>0.95255232140670432</v>
          </cell>
          <cell r="W173">
            <v>0.94365303407123258</v>
          </cell>
          <cell r="X173">
            <v>0.94032529780765806</v>
          </cell>
          <cell r="Y173">
            <v>0.93842841718621317</v>
          </cell>
          <cell r="Z173">
            <v>0.93227569395078813</v>
          </cell>
          <cell r="AA173">
            <v>0.92975092222635825</v>
          </cell>
          <cell r="AB173">
            <v>0.92688643288324768</v>
          </cell>
          <cell r="AC173">
            <v>1.9236757540416747</v>
          </cell>
          <cell r="AD173">
            <v>1.9201123004302469</v>
          </cell>
          <cell r="AK173" t="str">
            <v xml:space="preserve"> </v>
          </cell>
        </row>
        <row r="174">
          <cell r="Q174">
            <v>0.61364385420423373</v>
          </cell>
          <cell r="R174">
            <v>0.63138348077766515</v>
          </cell>
          <cell r="S174">
            <v>0.65878908186227414</v>
          </cell>
          <cell r="T174">
            <v>0.66815091857657893</v>
          </cell>
          <cell r="U174">
            <v>0.67751501310483631</v>
          </cell>
          <cell r="V174">
            <v>0.67255232140670429</v>
          </cell>
          <cell r="W174">
            <v>0.66365303407123255</v>
          </cell>
          <cell r="X174">
            <v>0.66032529780765803</v>
          </cell>
          <cell r="Y174">
            <v>0.65842841718621314</v>
          </cell>
          <cell r="Z174">
            <v>0.6522756939507881</v>
          </cell>
          <cell r="AA174">
            <v>0.64975092222635822</v>
          </cell>
          <cell r="AB174">
            <v>0.64688643288324765</v>
          </cell>
          <cell r="AC174">
            <v>0.64367575404167465</v>
          </cell>
          <cell r="AD174">
            <v>0.64011230043024692</v>
          </cell>
        </row>
        <row r="175">
          <cell r="A175" t="str">
            <v>UK Economics</v>
          </cell>
          <cell r="N175" t="str">
            <v xml:space="preserve"> </v>
          </cell>
        </row>
        <row r="176">
          <cell r="A176" t="str">
            <v>Rev/Case</v>
          </cell>
          <cell r="N176" t="str">
            <v xml:space="preserve"> </v>
          </cell>
          <cell r="P176">
            <v>3.5912100375723361</v>
          </cell>
          <cell r="Q176">
            <v>3.5302173430307455</v>
          </cell>
          <cell r="R176">
            <v>3.5725799511471146</v>
          </cell>
          <cell r="S176">
            <v>3.6154509105608801</v>
          </cell>
          <cell r="T176">
            <v>3.6588363214876107</v>
          </cell>
          <cell r="U176">
            <v>3.7027423573454623</v>
          </cell>
          <cell r="V176">
            <v>3.7471752656336079</v>
          </cell>
          <cell r="W176">
            <v>3.7921413688212113</v>
          </cell>
          <cell r="X176">
            <v>3.837647065247066</v>
          </cell>
          <cell r="Y176">
            <v>3.8836988300300308</v>
          </cell>
          <cell r="Z176">
            <v>3.9303032159903912</v>
          </cell>
          <cell r="AA176">
            <v>3.9774668545822758</v>
          </cell>
          <cell r="AB176">
            <v>4.0251964568372633</v>
          </cell>
          <cell r="AC176">
            <v>4.0734988143193105</v>
          </cell>
          <cell r="AD176">
            <v>4.1223808000911424</v>
          </cell>
          <cell r="CM176">
            <v>3.0397499999999997</v>
          </cell>
          <cell r="CN176">
            <v>3.7058404679785593</v>
          </cell>
          <cell r="CO176">
            <v>3.6212819111299197</v>
          </cell>
          <cell r="CP176">
            <v>3.7366137370271852</v>
          </cell>
          <cell r="CQ176">
            <v>3.5302173430307455</v>
          </cell>
        </row>
        <row r="177">
          <cell r="A177" t="str">
            <v>COGS/Case</v>
          </cell>
          <cell r="P177">
            <v>2.3196697529256123</v>
          </cell>
          <cell r="Q177">
            <v>2.3428664504548684</v>
          </cell>
          <cell r="R177">
            <v>2.3662951149594171</v>
          </cell>
          <cell r="S177">
            <v>2.401789541683808</v>
          </cell>
          <cell r="T177">
            <v>2.4378163848090648</v>
          </cell>
          <cell r="U177">
            <v>2.4743836305812006</v>
          </cell>
          <cell r="V177">
            <v>2.5114993850399183</v>
          </cell>
          <cell r="W177">
            <v>2.5491718758155169</v>
          </cell>
          <cell r="X177">
            <v>2.5874094539527492</v>
          </cell>
          <cell r="Y177">
            <v>2.6262205957620401</v>
          </cell>
          <cell r="Z177">
            <v>2.6656139046984704</v>
          </cell>
          <cell r="AA177">
            <v>2.7055981132689473</v>
          </cell>
          <cell r="AB177">
            <v>2.7461820849679812</v>
          </cell>
          <cell r="AC177">
            <v>2.7873748162425005</v>
          </cell>
          <cell r="AD177">
            <v>2.8291854384861379</v>
          </cell>
          <cell r="CM177">
            <v>2.3640401454518591</v>
          </cell>
          <cell r="CN177">
            <v>2.4076701303675438</v>
          </cell>
          <cell r="CO177">
            <v>2.2673949673013984</v>
          </cell>
          <cell r="CP177">
            <v>2.3495595990993157</v>
          </cell>
          <cell r="CQ177">
            <v>2.3428664504548684</v>
          </cell>
        </row>
        <row r="178">
          <cell r="A178" t="str">
            <v>Gross Profit/Case</v>
          </cell>
          <cell r="P178">
            <v>1.2715402846467239</v>
          </cell>
          <cell r="Q178">
            <v>1.1873508925758771</v>
          </cell>
          <cell r="R178">
            <v>1.2062848361876974</v>
          </cell>
          <cell r="S178">
            <v>1.2136613688770721</v>
          </cell>
          <cell r="T178">
            <v>1.2210199366785459</v>
          </cell>
          <cell r="U178">
            <v>1.2283587267642617</v>
          </cell>
          <cell r="V178">
            <v>1.2356758805936896</v>
          </cell>
          <cell r="W178">
            <v>1.2429694930056945</v>
          </cell>
          <cell r="X178">
            <v>1.2502376112943168</v>
          </cell>
          <cell r="Y178">
            <v>1.2574782342679907</v>
          </cell>
          <cell r="Z178">
            <v>1.2646893112919209</v>
          </cell>
          <cell r="AA178">
            <v>1.2718687413133285</v>
          </cell>
          <cell r="AB178">
            <v>1.2790143718692821</v>
          </cell>
          <cell r="AC178">
            <v>1.28612399807681</v>
          </cell>
          <cell r="AD178">
            <v>1.2931953616050045</v>
          </cell>
          <cell r="CM178">
            <v>0.67570985454814059</v>
          </cell>
          <cell r="CN178">
            <v>1.2981703376110154</v>
          </cell>
          <cell r="CO178">
            <v>1.3538869438285213</v>
          </cell>
          <cell r="CP178">
            <v>1.3870541379278696</v>
          </cell>
          <cell r="CQ178">
            <v>1.1873508925758771</v>
          </cell>
        </row>
        <row r="179">
          <cell r="A179" t="str">
            <v>SG&amp;A/Case</v>
          </cell>
          <cell r="P179">
            <v>0.7</v>
          </cell>
          <cell r="Q179">
            <v>0.70998123044120476</v>
          </cell>
          <cell r="R179">
            <v>0.6964105422451452</v>
          </cell>
          <cell r="S179">
            <v>0.68227509550127718</v>
          </cell>
          <cell r="T179">
            <v>0.65709095929307904</v>
          </cell>
          <cell r="U179">
            <v>0.64328608607273829</v>
          </cell>
          <cell r="V179">
            <v>0.62580505376060247</v>
          </cell>
          <cell r="W179">
            <v>0.63886851706827574</v>
          </cell>
          <cell r="X179">
            <v>0.64631196090092857</v>
          </cell>
          <cell r="Y179">
            <v>0.64137930299776291</v>
          </cell>
          <cell r="Z179">
            <v>0.63280503859652082</v>
          </cell>
          <cell r="AA179">
            <v>0.62861314505967891</v>
          </cell>
          <cell r="AB179">
            <v>0.62476645832884614</v>
          </cell>
          <cell r="AC179">
            <v>0.62125927916170187</v>
          </cell>
          <cell r="AD179">
            <v>0.61808645361704695</v>
          </cell>
          <cell r="CM179">
            <v>0.73193787862762483</v>
          </cell>
          <cell r="CN179">
            <v>0.77868281434764752</v>
          </cell>
          <cell r="CO179">
            <v>0.63548743926043794</v>
          </cell>
          <cell r="CP179">
            <v>0.7168709835567294</v>
          </cell>
          <cell r="CQ179">
            <v>0.70998123044120476</v>
          </cell>
        </row>
        <row r="180">
          <cell r="A180" t="str">
            <v>Op.Profit/Case</v>
          </cell>
          <cell r="P180">
            <v>0.29946556236539668</v>
          </cell>
          <cell r="Q180">
            <v>0.47736966213467236</v>
          </cell>
          <cell r="R180">
            <v>0.50987429394255224</v>
          </cell>
          <cell r="S180">
            <v>0.53138627337579492</v>
          </cell>
          <cell r="T180">
            <v>0.56392897738546688</v>
          </cell>
          <cell r="U180">
            <v>0.58507264069152343</v>
          </cell>
          <cell r="V180">
            <v>0.60987082683308713</v>
          </cell>
          <cell r="W180">
            <v>0.60410097593741874</v>
          </cell>
          <cell r="X180">
            <v>0.60392565039338819</v>
          </cell>
          <cell r="Y180">
            <v>0.61609893127022775</v>
          </cell>
          <cell r="Z180">
            <v>0.63188427269540004</v>
          </cell>
          <cell r="AA180">
            <v>0.64325559625364959</v>
          </cell>
          <cell r="AB180">
            <v>0.65424791354043599</v>
          </cell>
          <cell r="AC180">
            <v>0.66486471891510812</v>
          </cell>
          <cell r="AD180">
            <v>0.67510890798795753</v>
          </cell>
        </row>
        <row r="182">
          <cell r="A182" t="str">
            <v>D&amp;A/Case</v>
          </cell>
          <cell r="P182">
            <v>0.30392156862745096</v>
          </cell>
          <cell r="Q182">
            <v>0.3</v>
          </cell>
          <cell r="R182">
            <v>0.3</v>
          </cell>
          <cell r="S182">
            <v>0.3</v>
          </cell>
          <cell r="T182">
            <v>0.3</v>
          </cell>
          <cell r="U182">
            <v>0.3</v>
          </cell>
          <cell r="V182">
            <v>0.3</v>
          </cell>
          <cell r="W182">
            <v>0.3</v>
          </cell>
          <cell r="X182">
            <v>0.3</v>
          </cell>
          <cell r="Y182">
            <v>0.3</v>
          </cell>
          <cell r="Z182">
            <v>0.3</v>
          </cell>
          <cell r="AA182">
            <v>0.3</v>
          </cell>
          <cell r="AB182">
            <v>0.3</v>
          </cell>
          <cell r="AC182">
            <v>1.3</v>
          </cell>
          <cell r="AD182">
            <v>1.3</v>
          </cell>
        </row>
        <row r="183">
          <cell r="A183" t="str">
            <v>Cash Profit/Case</v>
          </cell>
          <cell r="P183">
            <v>0.60338713099284758</v>
          </cell>
          <cell r="Q183">
            <v>0.7773696621346724</v>
          </cell>
          <cell r="R183">
            <v>0.80987429394255228</v>
          </cell>
          <cell r="S183">
            <v>0.83138627337579485</v>
          </cell>
          <cell r="T183">
            <v>0.86392897738546681</v>
          </cell>
          <cell r="U183">
            <v>0.88507264069152347</v>
          </cell>
          <cell r="V183">
            <v>0.90987082683308707</v>
          </cell>
          <cell r="W183">
            <v>0.90410097593741878</v>
          </cell>
          <cell r="X183">
            <v>0.90392565039338812</v>
          </cell>
          <cell r="Y183">
            <v>0.91609893127022768</v>
          </cell>
          <cell r="Z183">
            <v>0.93188427269539997</v>
          </cell>
          <cell r="AA183">
            <v>0.94325559625364952</v>
          </cell>
          <cell r="AB183">
            <v>0.95424791354043603</v>
          </cell>
          <cell r="AC183">
            <v>1.9648647189151083</v>
          </cell>
          <cell r="AD183">
            <v>1.9751089079879576</v>
          </cell>
        </row>
        <row r="184">
          <cell r="R184">
            <v>0.50987429394255224</v>
          </cell>
        </row>
        <row r="185">
          <cell r="A185" t="str">
            <v>France/Belgium Economics</v>
          </cell>
          <cell r="P185">
            <v>0.16801777804139192</v>
          </cell>
          <cell r="Q185">
            <v>0.22020447655137534</v>
          </cell>
          <cell r="R185">
            <v>0.22669171999426099</v>
          </cell>
          <cell r="S185">
            <v>0.22995368874938435</v>
          </cell>
          <cell r="T185">
            <v>0.23612124224081452</v>
          </cell>
          <cell r="U185">
            <v>0.23903165688418085</v>
          </cell>
          <cell r="V185">
            <v>0.24281512401561967</v>
          </cell>
          <cell r="W185">
            <v>0.23841436486806369</v>
          </cell>
          <cell r="X185">
            <v>0.2355416313759415</v>
          </cell>
          <cell r="Y185">
            <v>0.23588310303225649</v>
          </cell>
          <cell r="Z185">
            <v>0.23710238663114847</v>
          </cell>
          <cell r="AA185">
            <v>0.23714983197583747</v>
          </cell>
          <cell r="AB185">
            <v>0.23706865584648301</v>
          </cell>
          <cell r="AC185">
            <v>0.48235308477521699</v>
          </cell>
          <cell r="AD185">
            <v>0.47911850063543127</v>
          </cell>
        </row>
        <row r="186">
          <cell r="A186" t="str">
            <v>Rev/Case</v>
          </cell>
          <cell r="P186">
            <v>4.3441970546812163</v>
          </cell>
          <cell r="Q186">
            <v>4.2681822976255521</v>
          </cell>
          <cell r="R186">
            <v>4.3194004851970584</v>
          </cell>
          <cell r="S186">
            <v>4.3712332910194229</v>
          </cell>
          <cell r="T186">
            <v>4.4236880905116562</v>
          </cell>
          <cell r="U186">
            <v>4.4767723475977963</v>
          </cell>
          <cell r="V186">
            <v>4.5304936157689699</v>
          </cell>
          <cell r="W186">
            <v>4.5848595391581979</v>
          </cell>
          <cell r="X186">
            <v>4.6398778536280965</v>
          </cell>
          <cell r="Y186">
            <v>4.6955563878716333</v>
          </cell>
          <cell r="Z186">
            <v>4.7519030645260933</v>
          </cell>
          <cell r="AA186">
            <v>4.8089259013004062</v>
          </cell>
          <cell r="AB186">
            <v>4.8666330121160115</v>
          </cell>
          <cell r="AC186">
            <v>4.9250326082614038</v>
          </cell>
          <cell r="AD186">
            <v>4.9841329995605408</v>
          </cell>
          <cell r="CM186">
            <v>3.9082499999999998</v>
          </cell>
          <cell r="CN186">
            <v>4.4193580199999998</v>
          </cell>
          <cell r="CO186">
            <v>4.3077580699999993</v>
          </cell>
          <cell r="CP186">
            <v>4.4419057649999996</v>
          </cell>
          <cell r="CQ186">
            <v>4.2681822976255521</v>
          </cell>
        </row>
        <row r="187">
          <cell r="A187" t="str">
            <v>COGS/Case</v>
          </cell>
          <cell r="P187">
            <v>2.8519156236838517</v>
          </cell>
          <cell r="Q187">
            <v>2.8804347799206904</v>
          </cell>
          <cell r="R187">
            <v>2.9092391277198972</v>
          </cell>
          <cell r="S187">
            <v>2.9528777146356955</v>
          </cell>
          <cell r="T187">
            <v>2.9971708803552306</v>
          </cell>
          <cell r="U187">
            <v>3.0421284435605589</v>
          </cell>
          <cell r="V187">
            <v>3.0877603702139669</v>
          </cell>
          <cell r="W187">
            <v>3.1340767757671761</v>
          </cell>
          <cell r="X187">
            <v>3.1810879274036834</v>
          </cell>
          <cell r="Y187">
            <v>3.2288042463147382</v>
          </cell>
          <cell r="Z187">
            <v>3.2772363100094588</v>
          </cell>
          <cell r="AA187">
            <v>3.3263948546596005</v>
          </cell>
          <cell r="AB187">
            <v>3.3762907774794941</v>
          </cell>
          <cell r="AC187">
            <v>3.426935139141686</v>
          </cell>
          <cell r="AD187">
            <v>3.4783391662288108</v>
          </cell>
          <cell r="CM187">
            <v>2.8916740977824804</v>
          </cell>
          <cell r="CN187">
            <v>2.9112968298668105</v>
          </cell>
          <cell r="CO187">
            <v>2.8214300054394283</v>
          </cell>
          <cell r="CP187">
            <v>2.9043130964416015</v>
          </cell>
          <cell r="CQ187">
            <v>2.8804347799206904</v>
          </cell>
        </row>
        <row r="188">
          <cell r="A188" t="str">
            <v>Gross Profit/Case</v>
          </cell>
          <cell r="P188">
            <v>1.4922814309973647</v>
          </cell>
          <cell r="Q188">
            <v>1.3877475177048617</v>
          </cell>
          <cell r="R188">
            <v>1.4101613574771612</v>
          </cell>
          <cell r="S188">
            <v>1.4183555763837274</v>
          </cell>
          <cell r="T188">
            <v>1.4265172101564256</v>
          </cell>
          <cell r="U188">
            <v>1.4346439040372374</v>
          </cell>
          <cell r="V188">
            <v>1.442733245555003</v>
          </cell>
          <cell r="W188">
            <v>1.4507827633910217</v>
          </cell>
          <cell r="X188">
            <v>1.4587899262244131</v>
          </cell>
          <cell r="Y188">
            <v>1.4667521415568952</v>
          </cell>
          <cell r="Z188">
            <v>1.4746667545166345</v>
          </cell>
          <cell r="AA188">
            <v>1.4825310466408057</v>
          </cell>
          <cell r="AB188">
            <v>1.4903422346365174</v>
          </cell>
          <cell r="AC188">
            <v>1.4980974691197178</v>
          </cell>
          <cell r="AD188">
            <v>1.50579383333173</v>
          </cell>
          <cell r="CM188">
            <v>1.0165759022175194</v>
          </cell>
          <cell r="CN188">
            <v>1.5080611901331893</v>
          </cell>
          <cell r="CO188">
            <v>1.486328064560571</v>
          </cell>
          <cell r="CP188">
            <v>1.537592668558398</v>
          </cell>
          <cell r="CQ188">
            <v>1.3877475177048617</v>
          </cell>
        </row>
        <row r="189">
          <cell r="A189" t="str">
            <v>SG&amp;A/Case</v>
          </cell>
          <cell r="P189">
            <v>1.1000000000000001</v>
          </cell>
          <cell r="Q189">
            <v>1.0997605351648934</v>
          </cell>
          <cell r="R189">
            <v>1.0787395466187879</v>
          </cell>
          <cell r="S189">
            <v>1.0568437473929821</v>
          </cell>
          <cell r="T189">
            <v>1.0178335342683591</v>
          </cell>
          <cell r="U189">
            <v>0.99644979324854255</v>
          </cell>
          <cell r="V189">
            <v>0.96937168381897032</v>
          </cell>
          <cell r="W189">
            <v>0.98960698129215241</v>
          </cell>
          <cell r="X189">
            <v>1.0011368716919045</v>
          </cell>
          <cell r="Y189">
            <v>0.99349618731493894</v>
          </cell>
          <cell r="Z189">
            <v>0.98021465647686945</v>
          </cell>
          <cell r="AA189">
            <v>0.97372141569560733</v>
          </cell>
          <cell r="AB189">
            <v>0.9677629000668444</v>
          </cell>
          <cell r="AC189">
            <v>0.96233028146736277</v>
          </cell>
          <cell r="AD189">
            <v>0.95741557644508191</v>
          </cell>
          <cell r="CM189">
            <v>1.1143552204542875</v>
          </cell>
          <cell r="CN189">
            <v>1.1401623741486882</v>
          </cell>
          <cell r="CO189">
            <v>1.0253417339402568</v>
          </cell>
          <cell r="CP189">
            <v>1.1309298662379208</v>
          </cell>
          <cell r="CQ189">
            <v>1.0997605351648934</v>
          </cell>
        </row>
        <row r="190">
          <cell r="A190" t="str">
            <v>Op.Profit/Case</v>
          </cell>
          <cell r="P190">
            <v>0.25424054009584729</v>
          </cell>
          <cell r="Q190">
            <v>0.28798698253996835</v>
          </cell>
          <cell r="R190">
            <v>0.3314218108583733</v>
          </cell>
          <cell r="S190">
            <v>0.3615118289907453</v>
          </cell>
          <cell r="T190">
            <v>0.40868367588806653</v>
          </cell>
          <cell r="U190">
            <v>0.43819411078869486</v>
          </cell>
          <cell r="V190">
            <v>0.47336156173603272</v>
          </cell>
          <cell r="W190">
            <v>0.46117578209886934</v>
          </cell>
          <cell r="X190">
            <v>0.4576530545325086</v>
          </cell>
          <cell r="Y190">
            <v>0.47325595424195621</v>
          </cell>
          <cell r="Z190">
            <v>0.49445209803976509</v>
          </cell>
          <cell r="AA190">
            <v>0.50880963094519838</v>
          </cell>
          <cell r="AB190">
            <v>0.52257933456967298</v>
          </cell>
          <cell r="AC190">
            <v>0.53576718765235498</v>
          </cell>
          <cell r="AD190">
            <v>0.5483782568866481</v>
          </cell>
        </row>
        <row r="192">
          <cell r="A192" t="str">
            <v>D&amp;A/Case</v>
          </cell>
          <cell r="P192">
            <v>0.20091603053435114</v>
          </cell>
          <cell r="Q192">
            <v>0.2</v>
          </cell>
          <cell r="R192">
            <v>0.2</v>
          </cell>
          <cell r="S192">
            <v>0.2</v>
          </cell>
          <cell r="T192">
            <v>0.2</v>
          </cell>
          <cell r="U192">
            <v>0.2</v>
          </cell>
          <cell r="V192">
            <v>0.2</v>
          </cell>
          <cell r="W192">
            <v>0.2</v>
          </cell>
          <cell r="X192">
            <v>0.2</v>
          </cell>
          <cell r="Y192">
            <v>0.2</v>
          </cell>
          <cell r="Z192">
            <v>0.2</v>
          </cell>
          <cell r="AA192">
            <v>0.2</v>
          </cell>
          <cell r="AB192">
            <v>0.2</v>
          </cell>
          <cell r="AC192">
            <v>1.2</v>
          </cell>
          <cell r="AD192">
            <v>1.2</v>
          </cell>
        </row>
        <row r="193">
          <cell r="A193" t="str">
            <v>Cash Profit/Case</v>
          </cell>
          <cell r="P193">
            <v>0.45515657063019843</v>
          </cell>
          <cell r="Q193">
            <v>0.48798698253996836</v>
          </cell>
          <cell r="R193">
            <v>0.53142181085837326</v>
          </cell>
          <cell r="S193">
            <v>0.56151182899074525</v>
          </cell>
          <cell r="T193">
            <v>0.60868367588806649</v>
          </cell>
          <cell r="U193">
            <v>0.63819411078869481</v>
          </cell>
          <cell r="V193">
            <v>0.67336156173603268</v>
          </cell>
          <cell r="W193">
            <v>0.66117578209886929</v>
          </cell>
          <cell r="X193">
            <v>0.65765305453250855</v>
          </cell>
          <cell r="Y193">
            <v>0.67325595424195628</v>
          </cell>
          <cell r="Z193">
            <v>0.69445209803976504</v>
          </cell>
          <cell r="AA193">
            <v>0.70880963094519833</v>
          </cell>
          <cell r="AB193">
            <v>0.72257933456967294</v>
          </cell>
          <cell r="AC193">
            <v>1.735767187652355</v>
          </cell>
          <cell r="AD193">
            <v>1.7483782568866482</v>
          </cell>
        </row>
        <row r="194">
          <cell r="R194">
            <v>0.33142181085837324</v>
          </cell>
        </row>
        <row r="195">
          <cell r="A195" t="str">
            <v>Netherlands Economics</v>
          </cell>
          <cell r="P195">
            <v>0.1047734632893163</v>
          </cell>
          <cell r="Q195">
            <v>0.1143313355691115</v>
          </cell>
          <cell r="R195">
            <v>0.12303138194284129</v>
          </cell>
          <cell r="S195">
            <v>0.12845615678860145</v>
          </cell>
          <cell r="T195">
            <v>0.1375964271065197</v>
          </cell>
          <cell r="U195">
            <v>0.1425567487547463</v>
          </cell>
          <cell r="V195">
            <v>0.14862874089311384</v>
          </cell>
          <cell r="W195">
            <v>0.14420851423079023</v>
          </cell>
          <cell r="X195">
            <v>0.1417393033349498</v>
          </cell>
          <cell r="Y195">
            <v>0.14338150766987695</v>
          </cell>
          <cell r="Z195">
            <v>0.14614189065092442</v>
          </cell>
          <cell r="AA195">
            <v>0.14739458363322369</v>
          </cell>
          <cell r="AB195">
            <v>0.14847623249395078</v>
          </cell>
          <cell r="AC195">
            <v>0.3524377046236658</v>
          </cell>
          <cell r="AD195">
            <v>0.35078884472802102</v>
          </cell>
        </row>
        <row r="196">
          <cell r="A196" t="str">
            <v>Rev/Case</v>
          </cell>
          <cell r="P196">
            <v>4.3273829226794831</v>
          </cell>
          <cell r="Q196">
            <v>4.2470005730994069</v>
          </cell>
          <cell r="R196">
            <v>4.2979645799765995</v>
          </cell>
          <cell r="S196">
            <v>4.3495401549363191</v>
          </cell>
          <cell r="T196">
            <v>4.4017346367955552</v>
          </cell>
          <cell r="U196">
            <v>4.454555452437102</v>
          </cell>
          <cell r="V196">
            <v>4.5080101178663474</v>
          </cell>
          <cell r="W196">
            <v>4.5621062392807437</v>
          </cell>
          <cell r="X196">
            <v>4.6168515141521125</v>
          </cell>
          <cell r="Y196">
            <v>4.6722537323219377</v>
          </cell>
          <cell r="Z196">
            <v>4.7283207771098015</v>
          </cell>
          <cell r="AA196">
            <v>4.7850606264351194</v>
          </cell>
          <cell r="AB196">
            <v>4.8424813539523406</v>
          </cell>
          <cell r="AC196">
            <v>4.9005911301997687</v>
          </cell>
          <cell r="AD196">
            <v>4.9593982237621663</v>
          </cell>
          <cell r="CM196">
            <v>3.9082499999999998</v>
          </cell>
          <cell r="CN196">
            <v>4.3756019999999998</v>
          </cell>
          <cell r="CO196">
            <v>4.2651069999999995</v>
          </cell>
          <cell r="CP196">
            <v>4.4867734999999991</v>
          </cell>
          <cell r="CQ196">
            <v>4.2470005730994069</v>
          </cell>
          <cell r="CW196">
            <v>1.2030422380320902</v>
          </cell>
        </row>
        <row r="197">
          <cell r="A197" t="str">
            <v>COGS/Case</v>
          </cell>
          <cell r="P197">
            <v>2.8408773385529429</v>
          </cell>
          <cell r="Q197">
            <v>2.8692861119384725</v>
          </cell>
          <cell r="R197">
            <v>2.8979789730578571</v>
          </cell>
          <cell r="S197">
            <v>2.9414486576537247</v>
          </cell>
          <cell r="T197">
            <v>2.9855703875185302</v>
          </cell>
          <cell r="U197">
            <v>3.030353943331308</v>
          </cell>
          <cell r="V197">
            <v>3.0758092524812772</v>
          </cell>
          <cell r="W197">
            <v>3.1219463912684962</v>
          </cell>
          <cell r="X197">
            <v>3.1687755871375232</v>
          </cell>
          <cell r="Y197">
            <v>3.2163072209445858</v>
          </cell>
          <cell r="Z197">
            <v>3.2645518292587541</v>
          </cell>
          <cell r="AA197">
            <v>3.3135201066976352</v>
          </cell>
          <cell r="AB197">
            <v>3.3632229082980993</v>
          </cell>
          <cell r="AC197">
            <v>3.4136712519225707</v>
          </cell>
          <cell r="AD197">
            <v>3.4648763207014088</v>
          </cell>
          <cell r="CM197">
            <v>2.8461980777581677</v>
          </cell>
          <cell r="CN197">
            <v>2.8837128366813038</v>
          </cell>
          <cell r="CO197">
            <v>2.8322889803019398</v>
          </cell>
          <cell r="CP197">
            <v>2.9211946910261593</v>
          </cell>
          <cell r="CQ197">
            <v>2.8692861119384725</v>
          </cell>
        </row>
        <row r="198">
          <cell r="A198" t="str">
            <v>Gross Profit/Case</v>
          </cell>
          <cell r="P198">
            <v>1.4865055841265402</v>
          </cell>
          <cell r="Q198">
            <v>1.3777144611609344</v>
          </cell>
          <cell r="R198">
            <v>1.3999856069187424</v>
          </cell>
          <cell r="S198">
            <v>1.4080914972825944</v>
          </cell>
          <cell r="T198">
            <v>1.416164249277025</v>
          </cell>
          <cell r="U198">
            <v>1.424201509105794</v>
          </cell>
          <cell r="V198">
            <v>1.4322008653850702</v>
          </cell>
          <cell r="W198">
            <v>1.4401598480122475</v>
          </cell>
          <cell r="X198">
            <v>1.4480759270145893</v>
          </cell>
          <cell r="Y198">
            <v>1.455946511377352</v>
          </cell>
          <cell r="Z198">
            <v>1.4637689478510474</v>
          </cell>
          <cell r="AA198">
            <v>1.4715405197374842</v>
          </cell>
          <cell r="AB198">
            <v>1.4792584456542412</v>
          </cell>
          <cell r="AC198">
            <v>1.486919878277198</v>
          </cell>
          <cell r="AD198">
            <v>1.4945219030607575</v>
          </cell>
          <cell r="CM198">
            <v>1.0620519222418321</v>
          </cell>
          <cell r="CN198">
            <v>1.4918891633186959</v>
          </cell>
          <cell r="CO198">
            <v>1.4328180196980598</v>
          </cell>
          <cell r="CP198">
            <v>1.5655788089738398</v>
          </cell>
          <cell r="CQ198">
            <v>1.3777144611609344</v>
          </cell>
        </row>
        <row r="199">
          <cell r="A199" t="str">
            <v>SG&amp;A/Case</v>
          </cell>
          <cell r="P199">
            <v>1.1000000000000001</v>
          </cell>
          <cell r="Q199">
            <v>1.0507262710811973</v>
          </cell>
          <cell r="R199">
            <v>1.0348654778247643</v>
          </cell>
          <cell r="S199">
            <v>1.0192441044530789</v>
          </cell>
          <cell r="T199">
            <v>1.0038585369047073</v>
          </cell>
          <cell r="U199">
            <v>0.98870521567274927</v>
          </cell>
          <cell r="V199">
            <v>0.97378063498133294</v>
          </cell>
          <cell r="W199">
            <v>0.95908134197454054</v>
          </cell>
          <cell r="X199">
            <v>0.94460393591757819</v>
          </cell>
          <cell r="Y199">
            <v>0.93034506741000311</v>
          </cell>
          <cell r="Z199">
            <v>0.91630143761082794</v>
          </cell>
          <cell r="AA199">
            <v>0.90246979747532163</v>
          </cell>
          <cell r="AB199">
            <v>0.88884694700333144</v>
          </cell>
          <cell r="AC199">
            <v>0.61744428214233726</v>
          </cell>
          <cell r="AD199">
            <v>0.42891235981129749</v>
          </cell>
          <cell r="CM199">
            <v>1.0223780963571334</v>
          </cell>
          <cell r="CN199">
            <v>1.0687183236309536</v>
          </cell>
          <cell r="CO199">
            <v>1.0055626960679145</v>
          </cell>
          <cell r="CP199">
            <v>1.1164764751145002</v>
          </cell>
          <cell r="CQ199">
            <v>1.0507262710811973</v>
          </cell>
        </row>
        <row r="200">
          <cell r="A200" t="str">
            <v>Op.Profit/Case</v>
          </cell>
          <cell r="P200">
            <v>0.25325650692526236</v>
          </cell>
          <cell r="Q200">
            <v>0.32698819007973712</v>
          </cell>
          <cell r="R200">
            <v>0.36512012909397806</v>
          </cell>
          <cell r="S200">
            <v>0.38884739282951553</v>
          </cell>
          <cell r="T200">
            <v>0.41230571237231772</v>
          </cell>
          <cell r="U200">
            <v>0.43549629343304475</v>
          </cell>
          <cell r="V200">
            <v>0.45842023040373725</v>
          </cell>
          <cell r="W200">
            <v>0.48107850603770697</v>
          </cell>
          <cell r="X200">
            <v>0.50347199109701113</v>
          </cell>
          <cell r="Y200">
            <v>0.52560144396734887</v>
          </cell>
          <cell r="Z200">
            <v>0.54746751024021945</v>
          </cell>
          <cell r="AA200">
            <v>0.5690707222621626</v>
          </cell>
          <cell r="AB200">
            <v>0.59041149865090981</v>
          </cell>
          <cell r="AC200">
            <v>0.8694755961348607</v>
          </cell>
          <cell r="AD200">
            <v>1.0656095432494599</v>
          </cell>
        </row>
        <row r="202">
          <cell r="A202" t="str">
            <v>D&amp;A/Case</v>
          </cell>
          <cell r="P202">
            <v>0.20091603053435114</v>
          </cell>
          <cell r="Q202">
            <v>0.2</v>
          </cell>
          <cell r="R202">
            <v>0.2</v>
          </cell>
          <cell r="S202">
            <v>0.2</v>
          </cell>
          <cell r="T202">
            <v>0.2</v>
          </cell>
          <cell r="U202">
            <v>0.2</v>
          </cell>
          <cell r="V202">
            <v>0.2</v>
          </cell>
          <cell r="W202">
            <v>0.2</v>
          </cell>
          <cell r="X202">
            <v>0.2</v>
          </cell>
          <cell r="Y202">
            <v>0.2</v>
          </cell>
          <cell r="Z202">
            <v>0.2</v>
          </cell>
          <cell r="AA202">
            <v>0.2</v>
          </cell>
          <cell r="AB202">
            <v>0.2</v>
          </cell>
          <cell r="AC202">
            <v>1.2</v>
          </cell>
          <cell r="AD202">
            <v>1.2</v>
          </cell>
        </row>
        <row r="203">
          <cell r="A203" t="str">
            <v>Cash Profit/Case</v>
          </cell>
          <cell r="P203">
            <v>0.4541725374596135</v>
          </cell>
          <cell r="Q203">
            <v>0.52698819007973707</v>
          </cell>
          <cell r="R203">
            <v>0.56512012909397802</v>
          </cell>
          <cell r="S203">
            <v>0.58884739282951548</v>
          </cell>
          <cell r="T203">
            <v>0.61230571237231768</v>
          </cell>
          <cell r="U203">
            <v>0.63549629343304481</v>
          </cell>
          <cell r="V203">
            <v>0.65842023040373721</v>
          </cell>
          <cell r="W203">
            <v>0.68107850603770692</v>
          </cell>
          <cell r="X203">
            <v>0.70347199109701108</v>
          </cell>
          <cell r="Y203">
            <v>0.72560144396734882</v>
          </cell>
          <cell r="Z203">
            <v>0.74746751024021951</v>
          </cell>
          <cell r="AA203">
            <v>0.76907072226216266</v>
          </cell>
          <cell r="AB203">
            <v>0.79041149865090987</v>
          </cell>
          <cell r="AC203">
            <v>2.0694755961348608</v>
          </cell>
          <cell r="AD203">
            <v>2.2656095432494601</v>
          </cell>
        </row>
        <row r="204">
          <cell r="R204">
            <v>0.36512012909397801</v>
          </cell>
        </row>
        <row r="205">
          <cell r="A205" t="str">
            <v>Canada Economics</v>
          </cell>
        </row>
        <row r="206">
          <cell r="A206" t="str">
            <v>Rev/Case</v>
          </cell>
          <cell r="P206">
            <v>3.0945994486012132</v>
          </cell>
          <cell r="Q206">
            <v>3.0946763416122365</v>
          </cell>
          <cell r="R206">
            <v>3.1163390760035217</v>
          </cell>
          <cell r="S206">
            <v>3.1381534495355461</v>
          </cell>
          <cell r="T206">
            <v>3.1601205236822945</v>
          </cell>
          <cell r="U206">
            <v>3.1822413673480701</v>
          </cell>
          <cell r="V206">
            <v>3.2045170569195061</v>
          </cell>
          <cell r="W206">
            <v>3.2269486763179422</v>
          </cell>
          <cell r="X206">
            <v>3.2495373170521673</v>
          </cell>
          <cell r="Y206">
            <v>3.2722840782715323</v>
          </cell>
          <cell r="Z206">
            <v>3.2951900668194329</v>
          </cell>
          <cell r="AA206">
            <v>3.3182563972871688</v>
          </cell>
          <cell r="AB206">
            <v>3.3414841920681786</v>
          </cell>
          <cell r="AC206">
            <v>3.3648745814126553</v>
          </cell>
          <cell r="AD206">
            <v>3.3884287034825435</v>
          </cell>
          <cell r="CM206">
            <v>2.8039434457168451</v>
          </cell>
          <cell r="CN206">
            <v>3.751521976463505</v>
          </cell>
          <cell r="CO206">
            <v>2.7691215871025525</v>
          </cell>
          <cell r="CP206">
            <v>3.1126</v>
          </cell>
          <cell r="CQ206">
            <v>3.0946763416122365</v>
          </cell>
        </row>
        <row r="207">
          <cell r="A207" t="str">
            <v>COGS/Case</v>
          </cell>
          <cell r="P207">
            <v>2.1790822523157689</v>
          </cell>
          <cell r="Q207">
            <v>2.2008730748389267</v>
          </cell>
          <cell r="R207">
            <v>2.2228818055873161</v>
          </cell>
          <cell r="S207">
            <v>2.2562250326711255</v>
          </cell>
          <cell r="T207">
            <v>2.2900684081611922</v>
          </cell>
          <cell r="U207">
            <v>2.3244194342836098</v>
          </cell>
          <cell r="V207">
            <v>2.3592857257978639</v>
          </cell>
          <cell r="W207">
            <v>2.3946750116848317</v>
          </cell>
          <cell r="X207">
            <v>2.430595136860104</v>
          </cell>
          <cell r="Y207">
            <v>2.4670540639130052</v>
          </cell>
          <cell r="Z207">
            <v>2.5040598748717002</v>
          </cell>
          <cell r="AA207">
            <v>2.5416207729947753</v>
          </cell>
          <cell r="AB207">
            <v>2.5797450845896965</v>
          </cell>
          <cell r="AC207">
            <v>2.6184412608585417</v>
          </cell>
          <cell r="AD207">
            <v>2.6577178797714196</v>
          </cell>
          <cell r="CM207">
            <v>2.2544543018095835</v>
          </cell>
          <cell r="CN207">
            <v>2.2202377797766735</v>
          </cell>
          <cell r="CO207">
            <v>2.1413649655255509</v>
          </cell>
          <cell r="CP207">
            <v>2.199288363554599</v>
          </cell>
          <cell r="CQ207">
            <v>2.2008730748389267</v>
          </cell>
        </row>
        <row r="208">
          <cell r="A208" t="str">
            <v>Gross Profit/Case</v>
          </cell>
          <cell r="P208">
            <v>0.91551719628544426</v>
          </cell>
          <cell r="Q208">
            <v>0.89380326677330979</v>
          </cell>
          <cell r="R208">
            <v>0.8934572704162056</v>
          </cell>
          <cell r="S208">
            <v>0.88192841686442058</v>
          </cell>
          <cell r="T208">
            <v>0.87005211552110229</v>
          </cell>
          <cell r="U208">
            <v>0.85782193306446031</v>
          </cell>
          <cell r="V208">
            <v>0.84523133112164217</v>
          </cell>
          <cell r="W208">
            <v>0.83227366463311059</v>
          </cell>
          <cell r="X208">
            <v>0.81894218019206333</v>
          </cell>
          <cell r="Y208">
            <v>0.80523001435852715</v>
          </cell>
          <cell r="Z208">
            <v>0.79113019194773271</v>
          </cell>
          <cell r="AA208">
            <v>0.77663562429239352</v>
          </cell>
          <cell r="AB208">
            <v>0.76173910747848206</v>
          </cell>
          <cell r="AC208">
            <v>0.7464333205541136</v>
          </cell>
          <cell r="AD208">
            <v>0.73071082371112395</v>
          </cell>
          <cell r="CM208">
            <v>0.54948914390726156</v>
          </cell>
          <cell r="CN208">
            <v>1.5312841966868316</v>
          </cell>
          <cell r="CO208">
            <v>0.62775662157700163</v>
          </cell>
          <cell r="CP208">
            <v>0.91331163644540103</v>
          </cell>
          <cell r="CQ208">
            <v>0.89380326677330979</v>
          </cell>
        </row>
        <row r="209">
          <cell r="A209" t="str">
            <v>SG&amp;A/Case</v>
          </cell>
          <cell r="P209">
            <v>0.52</v>
          </cell>
          <cell r="Q209">
            <v>0.52099640063595298</v>
          </cell>
          <cell r="R209">
            <v>0.50807903875775495</v>
          </cell>
          <cell r="S209">
            <v>0.49548194442399413</v>
          </cell>
          <cell r="T209">
            <v>0.48319717705818233</v>
          </cell>
          <cell r="U209">
            <v>0.47121699295908787</v>
          </cell>
          <cell r="V209">
            <v>0.45953384041949463</v>
          </cell>
          <cell r="W209">
            <v>0.44814035496598476</v>
          </cell>
          <cell r="X209">
            <v>0.4370293547167437</v>
          </cell>
          <cell r="Y209">
            <v>0.42619383585446236</v>
          </cell>
          <cell r="Z209">
            <v>0.41562696821148171</v>
          </cell>
          <cell r="AA209">
            <v>0.40532209096439781</v>
          </cell>
          <cell r="AB209">
            <v>0.39527270843541273</v>
          </cell>
          <cell r="AC209">
            <v>0.27319745929136741</v>
          </cell>
          <cell r="AD209">
            <v>0.18882369101243923</v>
          </cell>
          <cell r="CM209">
            <v>0.5651957065762957</v>
          </cell>
          <cell r="CN209">
            <v>0.53667824860400826</v>
          </cell>
          <cell r="CO209">
            <v>0.47482689311912085</v>
          </cell>
          <cell r="CP209">
            <v>0.51972754677524602</v>
          </cell>
          <cell r="CQ209">
            <v>0.52099640063595298</v>
          </cell>
        </row>
        <row r="210">
          <cell r="A210" t="str">
            <v>Op.Profit/Case</v>
          </cell>
          <cell r="P210">
            <v>6.0530062564326907E-2</v>
          </cell>
          <cell r="Q210">
            <v>0.37280686613735681</v>
          </cell>
          <cell r="R210">
            <v>0.38537823165845064</v>
          </cell>
          <cell r="S210">
            <v>0.38644647244042646</v>
          </cell>
          <cell r="T210">
            <v>0.38685493846291996</v>
          </cell>
          <cell r="U210">
            <v>0.38660494010537244</v>
          </cell>
          <cell r="V210">
            <v>0.38569749070214754</v>
          </cell>
          <cell r="W210">
            <v>0.38413330966712583</v>
          </cell>
          <cell r="X210">
            <v>0.38191282547531963</v>
          </cell>
          <cell r="Y210">
            <v>0.37903617850406479</v>
          </cell>
          <cell r="Z210">
            <v>0.375503223736251</v>
          </cell>
          <cell r="AA210">
            <v>0.37131353332799572</v>
          </cell>
          <cell r="AB210">
            <v>0.36646639904306932</v>
          </cell>
          <cell r="AC210">
            <v>0.47323586126274619</v>
          </cell>
          <cell r="AD210">
            <v>0.54188713269868471</v>
          </cell>
        </row>
        <row r="212">
          <cell r="A212" t="str">
            <v>D&amp;A/Case</v>
          </cell>
          <cell r="P212">
            <v>0.22797527047913446</v>
          </cell>
          <cell r="Q212">
            <v>0.23</v>
          </cell>
          <cell r="R212">
            <v>0.23</v>
          </cell>
          <cell r="S212">
            <v>0.23</v>
          </cell>
          <cell r="T212">
            <v>0.23</v>
          </cell>
          <cell r="U212">
            <v>0.23</v>
          </cell>
          <cell r="V212">
            <v>0.23</v>
          </cell>
          <cell r="W212">
            <v>0.23</v>
          </cell>
          <cell r="X212">
            <v>0.23</v>
          </cell>
          <cell r="Y212">
            <v>0.23</v>
          </cell>
          <cell r="Z212">
            <v>0.23</v>
          </cell>
          <cell r="AA212">
            <v>0.23</v>
          </cell>
          <cell r="AB212">
            <v>0.23</v>
          </cell>
          <cell r="AC212">
            <v>1.23</v>
          </cell>
          <cell r="AD212">
            <v>1.23</v>
          </cell>
          <cell r="CM212">
            <v>284</v>
          </cell>
          <cell r="CN212">
            <v>294</v>
          </cell>
          <cell r="CO212">
            <v>301</v>
          </cell>
          <cell r="CP212">
            <v>321</v>
          </cell>
        </row>
        <row r="213">
          <cell r="A213" t="str">
            <v>Cash Profit/Case</v>
          </cell>
          <cell r="P213">
            <v>0.28850533304346138</v>
          </cell>
          <cell r="Q213">
            <v>0.60280686613735679</v>
          </cell>
          <cell r="R213">
            <v>0.61537823165845063</v>
          </cell>
          <cell r="S213">
            <v>0.6164464724404265</v>
          </cell>
          <cell r="T213">
            <v>0.61685493846291994</v>
          </cell>
          <cell r="U213">
            <v>0.61660494010537248</v>
          </cell>
          <cell r="V213">
            <v>0.61569749070214752</v>
          </cell>
          <cell r="W213">
            <v>0.61413330966712587</v>
          </cell>
          <cell r="X213">
            <v>0.61191282547531967</v>
          </cell>
          <cell r="Y213">
            <v>0.60903617850406477</v>
          </cell>
          <cell r="Z213">
            <v>0.60550322373625098</v>
          </cell>
          <cell r="AA213">
            <v>0.60131353332799575</v>
          </cell>
          <cell r="AB213">
            <v>0.59646639904306931</v>
          </cell>
          <cell r="AC213">
            <v>1.7032358612627463</v>
          </cell>
          <cell r="AD213">
            <v>1.7718871326986847</v>
          </cell>
        </row>
        <row r="216">
          <cell r="P216" t="str">
            <v xml:space="preserve"> </v>
          </cell>
        </row>
        <row r="217">
          <cell r="A217" t="str">
            <v>Overall CCE</v>
          </cell>
          <cell r="Q217">
            <v>1.1020000000000001</v>
          </cell>
        </row>
        <row r="218">
          <cell r="CV218" t="str">
            <v xml:space="preserve"> </v>
          </cell>
        </row>
        <row r="219">
          <cell r="A219" t="str">
            <v>Rev/Case</v>
          </cell>
          <cell r="B219">
            <v>3.6261363636363635</v>
          </cell>
          <cell r="C219">
            <v>3.327</v>
          </cell>
          <cell r="D219">
            <v>3.4736363636363636</v>
          </cell>
          <cell r="E219">
            <v>3.4745454545454546</v>
          </cell>
          <cell r="F219">
            <v>3.5754545454545457</v>
          </cell>
          <cell r="G219">
            <v>3.5237623762376233</v>
          </cell>
          <cell r="H219">
            <v>3.5911428571428572</v>
          </cell>
          <cell r="I219">
            <v>3.4182666666666663</v>
          </cell>
          <cell r="J219">
            <v>3.4156249999999999</v>
          </cell>
          <cell r="K219">
            <v>3.5358823529411763</v>
          </cell>
          <cell r="L219">
            <v>3.5647368421052632</v>
          </cell>
          <cell r="M219">
            <v>3.2340521327014216</v>
          </cell>
          <cell r="N219">
            <v>3.7719047619047621</v>
          </cell>
          <cell r="O219">
            <v>3.752922590837283</v>
          </cell>
          <cell r="P219">
            <v>3.6599023856792705</v>
          </cell>
          <cell r="Q219">
            <v>3.6784397473593287</v>
          </cell>
          <cell r="R219">
            <v>3.7208590940389414</v>
          </cell>
          <cell r="S219">
            <v>3.7586100754203322</v>
          </cell>
          <cell r="T219">
            <v>3.798286791678954</v>
          </cell>
          <cell r="U219">
            <v>3.8321064492426724</v>
          </cell>
          <cell r="V219">
            <v>3.8672209894944394</v>
          </cell>
          <cell r="W219">
            <v>3.8980335807150484</v>
          </cell>
          <cell r="X219">
            <v>3.9295630090984695</v>
          </cell>
          <cell r="Y219">
            <v>3.9632215479918464</v>
          </cell>
          <cell r="Z219">
            <v>3.9979556632403086</v>
          </cell>
          <cell r="AA219">
            <v>4.0319784990378462</v>
          </cell>
          <cell r="AB219">
            <v>4.066130445279291</v>
          </cell>
          <cell r="AC219">
            <v>4.0530093208089735</v>
          </cell>
          <cell r="AD219">
            <v>4.0179218710333977</v>
          </cell>
          <cell r="CA219">
            <v>3.5017968407462421</v>
          </cell>
          <cell r="CH219">
            <v>3.5637295645422817</v>
          </cell>
          <cell r="CI219">
            <v>4.3575791859909785</v>
          </cell>
          <cell r="CJ219">
            <v>3.3486465608416944</v>
          </cell>
          <cell r="CK219">
            <v>3.464202556366311</v>
          </cell>
          <cell r="CL219">
            <v>3.6555803047466804</v>
          </cell>
          <cell r="CM219">
            <v>3.6278619800064495</v>
          </cell>
          <cell r="CN219">
            <v>4.4352968460111315</v>
          </cell>
          <cell r="CO219">
            <v>3.3057926940973874</v>
          </cell>
          <cell r="CP219">
            <v>3.4357142857142855</v>
          </cell>
          <cell r="CQ219">
            <v>3.6689985272459502</v>
          </cell>
          <cell r="CR219">
            <v>3.7221476976179648</v>
          </cell>
          <cell r="CS219">
            <v>4.636126350483269</v>
          </cell>
          <cell r="CT219">
            <v>3.4313632664370872</v>
          </cell>
          <cell r="CU219">
            <v>3.5350156359844767</v>
          </cell>
          <cell r="CV219">
            <v>3.7847283279038346</v>
          </cell>
        </row>
        <row r="220">
          <cell r="A220" t="str">
            <v>COGS/Case</v>
          </cell>
          <cell r="B220">
            <v>2.1272727272727274</v>
          </cell>
          <cell r="C220">
            <v>1.9530000000000001</v>
          </cell>
          <cell r="D220">
            <v>2.0936363636363637</v>
          </cell>
          <cell r="E220">
            <v>2.1363636363636362</v>
          </cell>
          <cell r="F220">
            <v>2.1818181818181817</v>
          </cell>
          <cell r="G220">
            <v>2.1783978397839783</v>
          </cell>
          <cell r="H220">
            <v>2.2645</v>
          </cell>
          <cell r="I220">
            <v>2.1459999999999999</v>
          </cell>
          <cell r="J220">
            <v>2.1074999999999999</v>
          </cell>
          <cell r="K220">
            <v>2.178235294117647</v>
          </cell>
          <cell r="L220">
            <v>2.2457894736842103</v>
          </cell>
          <cell r="M220">
            <v>2.06193522906793</v>
          </cell>
          <cell r="N220">
            <v>2.3314285714285714</v>
          </cell>
          <cell r="O220">
            <v>2.3655608214849919</v>
          </cell>
          <cell r="P220">
            <v>2.3048758735378407</v>
          </cell>
          <cell r="Q220">
            <v>0.63737366497025305</v>
          </cell>
          <cell r="R220">
            <v>2.3549543828163144</v>
          </cell>
          <cell r="S220">
            <v>2.3888993990708136</v>
          </cell>
          <cell r="T220">
            <v>2.4278092210065552</v>
          </cell>
          <cell r="U220">
            <v>2.4643387314072971</v>
          </cell>
          <cell r="V220">
            <v>2.5043762464193389</v>
          </cell>
          <cell r="W220">
            <v>2.5399881035092879</v>
          </cell>
          <cell r="X220">
            <v>2.5762482131912869</v>
          </cell>
          <cell r="Y220">
            <v>2.6149996957508228</v>
          </cell>
          <cell r="Z220">
            <v>2.6556593305409133</v>
          </cell>
          <cell r="AA220">
            <v>2.6954451128825965</v>
          </cell>
          <cell r="AB220">
            <v>2.7357484028261401</v>
          </cell>
          <cell r="AC220">
            <v>2.7798246108123128</v>
          </cell>
          <cell r="AD220">
            <v>2.8254571475691996</v>
          </cell>
          <cell r="CA220">
            <v>2.187869626834571</v>
          </cell>
          <cell r="CH220">
            <v>2.2502792363984785</v>
          </cell>
          <cell r="CI220">
            <v>2.7408278486119992</v>
          </cell>
          <cell r="CJ220">
            <v>2.1257413695514455</v>
          </cell>
          <cell r="CK220">
            <v>2.1778039516221881</v>
          </cell>
          <cell r="CL220">
            <v>2.3066401904763931</v>
          </cell>
          <cell r="CM220">
            <v>0.63650793650793647</v>
          </cell>
          <cell r="CN220">
            <v>0.62954248366013077</v>
          </cell>
          <cell r="CO220">
            <v>0.62732058742033803</v>
          </cell>
          <cell r="CP220">
            <v>0.6578556578556578</v>
          </cell>
          <cell r="CQ220">
            <v>0.63737366497025305</v>
          </cell>
          <cell r="CR220">
            <v>0.62577452962014968</v>
          </cell>
          <cell r="CS220">
            <v>0.61763353190543391</v>
          </cell>
          <cell r="CT220">
            <v>0.61683112857504541</v>
          </cell>
          <cell r="CU220">
            <v>0.62086747290003441</v>
          </cell>
          <cell r="CV220">
            <v>0.62005516868704025</v>
          </cell>
        </row>
        <row r="221">
          <cell r="A221" t="str">
            <v>Gross Profit/Case</v>
          </cell>
          <cell r="B221">
            <v>1.4988636363636361</v>
          </cell>
          <cell r="C221">
            <v>1.3739999999999999</v>
          </cell>
          <cell r="D221">
            <v>1.38</v>
          </cell>
          <cell r="E221">
            <v>1.3381818181818184</v>
          </cell>
          <cell r="F221">
            <v>1.393636363636364</v>
          </cell>
          <cell r="G221">
            <v>1.3453645364536451</v>
          </cell>
          <cell r="H221">
            <v>1.3266428571428572</v>
          </cell>
          <cell r="I221">
            <v>1.2722666666666664</v>
          </cell>
          <cell r="J221">
            <v>1.308125</v>
          </cell>
          <cell r="K221">
            <v>1.3576470588235292</v>
          </cell>
          <cell r="L221">
            <v>1.3189473684210529</v>
          </cell>
          <cell r="M221">
            <v>1.1721169036334915</v>
          </cell>
          <cell r="N221">
            <v>1.4404761904761907</v>
          </cell>
          <cell r="O221">
            <v>1.3873617693522911</v>
          </cell>
          <cell r="P221">
            <v>1.3550265121414302</v>
          </cell>
          <cell r="Q221">
            <v>1.3492890431584863</v>
          </cell>
          <cell r="R221">
            <v>1.365904711222627</v>
          </cell>
          <cell r="S221">
            <v>1.369710676349519</v>
          </cell>
          <cell r="T221">
            <v>1.3704775706723986</v>
          </cell>
          <cell r="U221">
            <v>1.3677677178353755</v>
          </cell>
          <cell r="V221">
            <v>1.3628447430751012</v>
          </cell>
          <cell r="W221">
            <v>1.3580454772057604</v>
          </cell>
          <cell r="X221">
            <v>1.3533147959071827</v>
          </cell>
          <cell r="Y221">
            <v>1.3482218522410225</v>
          </cell>
          <cell r="Z221">
            <v>1.3422963326993949</v>
          </cell>
          <cell r="AA221">
            <v>1.3365333861552491</v>
          </cell>
          <cell r="AB221">
            <v>1.3303820424531507</v>
          </cell>
          <cell r="AC221">
            <v>1.2731847099966604</v>
          </cell>
          <cell r="AD221">
            <v>1.1924647234641981</v>
          </cell>
          <cell r="CA221">
            <v>0.37521514629948366</v>
          </cell>
          <cell r="CH221">
            <v>1.313450328143803</v>
          </cell>
          <cell r="CI221">
            <v>1.6167513373789797</v>
          </cell>
          <cell r="CJ221">
            <v>1.2229051912902491</v>
          </cell>
          <cell r="CK221">
            <v>1.2863986047441227</v>
          </cell>
          <cell r="CL221">
            <v>1.3489401142702873</v>
          </cell>
          <cell r="CM221">
            <v>1.3186990371769476</v>
          </cell>
          <cell r="CN221">
            <v>1.6430890538033396</v>
          </cell>
          <cell r="CO221">
            <v>1.2320008793463526</v>
          </cell>
          <cell r="CP221">
            <v>1.1755102040816328</v>
          </cell>
          <cell r="CQ221">
            <v>1.3304754891647381</v>
          </cell>
          <cell r="CR221">
            <v>1.3929224729643597</v>
          </cell>
          <cell r="CS221">
            <v>1.7726992582744381</v>
          </cell>
          <cell r="CT221">
            <v>1.3147915902497445</v>
          </cell>
          <cell r="CU221">
            <v>1.3402394114086869</v>
          </cell>
          <cell r="CV221">
            <v>1.437987966110803</v>
          </cell>
        </row>
        <row r="222">
          <cell r="A222" t="str">
            <v>SG&amp;A/Case</v>
          </cell>
          <cell r="B222">
            <v>1.1636363636363636</v>
          </cell>
          <cell r="C222">
            <v>1.0369999999999999</v>
          </cell>
          <cell r="D222">
            <v>1.0581818181818181</v>
          </cell>
          <cell r="E222">
            <v>1.0563636363636364</v>
          </cell>
          <cell r="F222">
            <v>1.0981818181818181</v>
          </cell>
          <cell r="G222">
            <v>1.2371737173717372</v>
          </cell>
          <cell r="H222">
            <v>1.2049285714285716</v>
          </cell>
          <cell r="I222">
            <v>1.0677333333333332</v>
          </cell>
          <cell r="J222">
            <v>1.0674999999999999</v>
          </cell>
          <cell r="K222">
            <v>1.0988235294117648</v>
          </cell>
          <cell r="L222">
            <v>1.0726315789473684</v>
          </cell>
          <cell r="M222">
            <v>0.95354186413902042</v>
          </cell>
          <cell r="N222">
            <v>1.180952380952381</v>
          </cell>
          <cell r="O222">
            <v>1.1715639810426541</v>
          </cell>
          <cell r="P222">
            <v>1.1379702260926736</v>
          </cell>
          <cell r="Q222">
            <v>1.126719608166824</v>
          </cell>
          <cell r="R222">
            <v>1.1619714964236962</v>
          </cell>
          <cell r="S222">
            <v>1.0991822038527472</v>
          </cell>
          <cell r="T222">
            <v>1.0116779965677873</v>
          </cell>
          <cell r="U222">
            <v>1.0017531561951016</v>
          </cell>
          <cell r="V222">
            <v>1.0012663579057615</v>
          </cell>
          <cell r="W222">
            <v>1.0019553470393574</v>
          </cell>
          <cell r="X222">
            <v>0.75202377777163509</v>
          </cell>
          <cell r="Y222">
            <v>0.9933808581125767</v>
          </cell>
          <cell r="Z222">
            <v>0.99392824860838669</v>
          </cell>
          <cell r="AA222">
            <v>0.99137106426981181</v>
          </cell>
          <cell r="AB222">
            <v>0.98884673210700513</v>
          </cell>
          <cell r="AC222">
            <v>0.91963113063223245</v>
          </cell>
          <cell r="AD222">
            <v>0.81027113257518946</v>
          </cell>
          <cell r="CA222">
            <v>1.1487822338145159</v>
          </cell>
          <cell r="CH222">
            <v>1.2648540159000448</v>
          </cell>
          <cell r="CI222">
            <v>1.1940881970537613</v>
          </cell>
          <cell r="CJ222">
            <v>0.99543476064696002</v>
          </cell>
          <cell r="CK222">
            <v>1.1440003021823388</v>
          </cell>
          <cell r="CL222">
            <v>1.1382575280532674</v>
          </cell>
          <cell r="CM222">
            <v>1.2150458377481919</v>
          </cell>
          <cell r="CN222">
            <v>1.2465213358070502</v>
          </cell>
          <cell r="CO222">
            <v>0.94804528633715601</v>
          </cell>
          <cell r="CP222">
            <v>1.043469387755102</v>
          </cell>
          <cell r="CQ222">
            <v>1.1013044393014939</v>
          </cell>
          <cell r="CR222">
            <v>1.287125651670719</v>
          </cell>
          <cell r="CS222">
            <v>1.354128258005316</v>
          </cell>
          <cell r="CT222">
            <v>1.0028934852679183</v>
          </cell>
          <cell r="CU222">
            <v>1.1724631343645533</v>
          </cell>
          <cell r="CV222">
            <v>1.1882753550054048</v>
          </cell>
        </row>
        <row r="223">
          <cell r="A223" t="str">
            <v>Op.Profit/Case</v>
          </cell>
          <cell r="B223">
            <v>0.33522727272727249</v>
          </cell>
          <cell r="C223">
            <v>0.33699999999999997</v>
          </cell>
          <cell r="D223">
            <v>0.32181818181818178</v>
          </cell>
          <cell r="E223">
            <v>0.28181818181818197</v>
          </cell>
          <cell r="F223">
            <v>0.29545454545454586</v>
          </cell>
          <cell r="G223">
            <v>0.10819081908190786</v>
          </cell>
          <cell r="H223">
            <v>0.12171428571428566</v>
          </cell>
          <cell r="I223">
            <v>0.20453333333333323</v>
          </cell>
          <cell r="J223">
            <v>0.24062500000000009</v>
          </cell>
          <cell r="K223">
            <v>0.25882352941176445</v>
          </cell>
          <cell r="L223">
            <v>0.24631578947368449</v>
          </cell>
          <cell r="M223">
            <v>0.2185750394944711</v>
          </cell>
          <cell r="N223">
            <v>0.25952380952380971</v>
          </cell>
          <cell r="O223">
            <v>0.21579778830963692</v>
          </cell>
          <cell r="P223">
            <v>0.2170562860487566</v>
          </cell>
          <cell r="Q223">
            <v>0.22256943499166226</v>
          </cell>
          <cell r="R223">
            <v>0.20393321479893078</v>
          </cell>
          <cell r="S223">
            <v>0.27052847249677181</v>
          </cell>
          <cell r="T223">
            <v>0.35879957410461127</v>
          </cell>
          <cell r="U223">
            <v>0.36601456164027391</v>
          </cell>
          <cell r="V223">
            <v>0.36157838516933971</v>
          </cell>
          <cell r="W223">
            <v>0.35609013016640301</v>
          </cell>
          <cell r="X223">
            <v>0.60129101813554764</v>
          </cell>
          <cell r="Y223">
            <v>0.35484099412844583</v>
          </cell>
          <cell r="Z223">
            <v>0.34836808409100817</v>
          </cell>
          <cell r="AA223">
            <v>0.34516232188543727</v>
          </cell>
          <cell r="AB223">
            <v>0.34153531034614559</v>
          </cell>
          <cell r="AC223">
            <v>0.35355357936442799</v>
          </cell>
          <cell r="AD223">
            <v>0.38219359088900862</v>
          </cell>
          <cell r="CA223">
            <v>0.16514498009715495</v>
          </cell>
          <cell r="CH223">
            <v>4.8596312243758384E-2</v>
          </cell>
          <cell r="CI223">
            <v>0.4226631403252184</v>
          </cell>
          <cell r="CJ223">
            <v>0.22747043064328915</v>
          </cell>
          <cell r="CK223">
            <v>0.14239830256178398</v>
          </cell>
          <cell r="CL223">
            <v>0.21068258621701993</v>
          </cell>
          <cell r="CM223">
            <v>0.1036531994287557</v>
          </cell>
          <cell r="CN223">
            <v>0.39656771799628943</v>
          </cell>
          <cell r="CO223">
            <v>0.28395559300919648</v>
          </cell>
          <cell r="CP223">
            <v>0.13204081632653059</v>
          </cell>
          <cell r="CQ223">
            <v>0.22917104986324427</v>
          </cell>
          <cell r="CR223">
            <v>0.1057968212936406</v>
          </cell>
          <cell r="CS223">
            <v>0.41857100026912203</v>
          </cell>
          <cell r="CT223">
            <v>0.31189810498182619</v>
          </cell>
          <cell r="CU223">
            <v>0.16777627704413345</v>
          </cell>
          <cell r="CV223">
            <v>0.24971261110539825</v>
          </cell>
        </row>
        <row r="225">
          <cell r="A225" t="str">
            <v>D&amp;A/Case</v>
          </cell>
          <cell r="B225">
            <v>0.19659090909090909</v>
          </cell>
          <cell r="C225">
            <v>0.19500000000000001</v>
          </cell>
          <cell r="D225">
            <v>0.20454545454545456</v>
          </cell>
          <cell r="E225">
            <v>0.20818181818181819</v>
          </cell>
          <cell r="F225">
            <v>0.21454545454545454</v>
          </cell>
          <cell r="G225">
            <v>0.2261026102610261</v>
          </cell>
          <cell r="H225">
            <v>0.23514285714285718</v>
          </cell>
          <cell r="I225">
            <v>0.25933333333333336</v>
          </cell>
          <cell r="J225">
            <v>0.26187500000000002</v>
          </cell>
          <cell r="K225">
            <v>0.2711764705882353</v>
          </cell>
          <cell r="L225">
            <v>0.27842105263157896</v>
          </cell>
          <cell r="M225">
            <v>0.24333807266982618</v>
          </cell>
          <cell r="N225">
            <v>0.2985714285714286</v>
          </cell>
          <cell r="O225">
            <v>0.29857819905213268</v>
          </cell>
          <cell r="P225">
            <v>0.30745357724531697</v>
          </cell>
          <cell r="Q225">
            <v>0.31578947368421051</v>
          </cell>
          <cell r="R225">
            <v>0.35430404732311238</v>
          </cell>
          <cell r="S225">
            <v>0.31312011497576497</v>
          </cell>
          <cell r="T225">
            <v>0.23853752128823316</v>
          </cell>
          <cell r="U225">
            <v>0.24352331672716099</v>
          </cell>
          <cell r="V225">
            <v>0.2503695576173669</v>
          </cell>
          <cell r="W225">
            <v>0.24780366052324587</v>
          </cell>
          <cell r="X225">
            <v>0</v>
          </cell>
          <cell r="Y225">
            <v>0.24785137832042303</v>
          </cell>
          <cell r="Z225">
            <v>0.25358794889779029</v>
          </cell>
          <cell r="AA225">
            <v>0.25745717445853666</v>
          </cell>
          <cell r="AB225">
            <v>0.26131193028393324</v>
          </cell>
          <cell r="AC225">
            <v>0.26335542922344796</v>
          </cell>
          <cell r="AD225">
            <v>0.26384917968135219</v>
          </cell>
          <cell r="CA225">
            <v>0.30135945273203457</v>
          </cell>
          <cell r="CH225">
            <v>0.36312244426586127</v>
          </cell>
          <cell r="CI225">
            <v>0.32023863699487409</v>
          </cell>
          <cell r="CJ225">
            <v>0.27075020284533086</v>
          </cell>
          <cell r="CK225">
            <v>0.29082827940285871</v>
          </cell>
          <cell r="CL225">
            <v>0.30745357724531691</v>
          </cell>
          <cell r="CM225">
            <v>0.32708342930851803</v>
          </cell>
          <cell r="CN225">
            <v>0.34090909090909094</v>
          </cell>
          <cell r="CO225">
            <v>0.2757117209540908</v>
          </cell>
          <cell r="CP225">
            <v>0.32755102040816325</v>
          </cell>
          <cell r="CQ225">
            <v>0.3155901535872081</v>
          </cell>
          <cell r="CR225">
            <v>0.36654979948587185</v>
          </cell>
          <cell r="CS225">
            <v>0.41173693237862752</v>
          </cell>
          <cell r="CT225">
            <v>0.30387420090533535</v>
          </cell>
          <cell r="CU225">
            <v>0.3527965745800557</v>
          </cell>
          <cell r="CV225">
            <v>0.35430404732311238</v>
          </cell>
        </row>
        <row r="226">
          <cell r="A226" t="str">
            <v>Cash Profit/Case</v>
          </cell>
          <cell r="B226">
            <v>0.53181818181818152</v>
          </cell>
          <cell r="C226">
            <v>0.53200000000000003</v>
          </cell>
          <cell r="D226">
            <v>0.52636363636363637</v>
          </cell>
          <cell r="E226">
            <v>0.49000000000000016</v>
          </cell>
          <cell r="F226">
            <v>0.51000000000000045</v>
          </cell>
          <cell r="G226">
            <v>0.33429342934293393</v>
          </cell>
          <cell r="H226">
            <v>0.35685714285714287</v>
          </cell>
          <cell r="I226">
            <v>0.46386666666666659</v>
          </cell>
          <cell r="J226">
            <v>0.50250000000000017</v>
          </cell>
          <cell r="K226">
            <v>0.5299999999999998</v>
          </cell>
          <cell r="L226">
            <v>0.52473684210526339</v>
          </cell>
          <cell r="M226">
            <v>0.46191311216429731</v>
          </cell>
          <cell r="N226">
            <v>0.55809523809523831</v>
          </cell>
          <cell r="O226">
            <v>0.51437598736176959</v>
          </cell>
          <cell r="P226">
            <v>0.52450986329407356</v>
          </cell>
          <cell r="Q226">
            <v>0.53835890867587277</v>
          </cell>
          <cell r="R226">
            <v>0.55823726212204317</v>
          </cell>
          <cell r="S226">
            <v>0.58364858747253678</v>
          </cell>
          <cell r="T226">
            <v>0.59733709539284441</v>
          </cell>
          <cell r="U226">
            <v>0.60953787836743489</v>
          </cell>
          <cell r="V226">
            <v>0.61194794278670661</v>
          </cell>
          <cell r="W226">
            <v>0.60389379068964888</v>
          </cell>
          <cell r="X226">
            <v>0.60129101813554764</v>
          </cell>
          <cell r="Y226">
            <v>0.60269237244886886</v>
          </cell>
          <cell r="Z226">
            <v>0.60195603298879852</v>
          </cell>
          <cell r="AA226">
            <v>0.60261949634397394</v>
          </cell>
          <cell r="AB226">
            <v>0.60284724063007888</v>
          </cell>
          <cell r="AC226">
            <v>0.6169090085878759</v>
          </cell>
          <cell r="AD226">
            <v>0.64604277057036086</v>
          </cell>
          <cell r="CA226">
            <v>0.46650443282918952</v>
          </cell>
          <cell r="CH226">
            <v>0.43439703555670695</v>
          </cell>
          <cell r="CI226">
            <v>0.77448482670144936</v>
          </cell>
          <cell r="CJ226">
            <v>0.52104819705937133</v>
          </cell>
          <cell r="CK226">
            <v>0.45612930896761783</v>
          </cell>
          <cell r="CL226">
            <v>0.54294509764927879</v>
          </cell>
          <cell r="CM226">
            <v>0.4307366287372737</v>
          </cell>
          <cell r="CN226">
            <v>0.73747680890538037</v>
          </cell>
          <cell r="CO226">
            <v>0.55966731396328728</v>
          </cell>
          <cell r="CP226">
            <v>0.45959183673469384</v>
          </cell>
          <cell r="CQ226">
            <v>0.54476120345045242</v>
          </cell>
          <cell r="CR226">
            <v>0.47234662077951245</v>
          </cell>
          <cell r="CS226">
            <v>0.8303079326477496</v>
          </cell>
          <cell r="CT226">
            <v>0.61577230588716148</v>
          </cell>
          <cell r="CU226">
            <v>0.52057285162418909</v>
          </cell>
          <cell r="CV226">
            <v>0.6040166584285106</v>
          </cell>
        </row>
        <row r="228">
          <cell r="A228" t="str">
            <v>Amortization/Case</v>
          </cell>
          <cell r="B228">
            <v>7.3863636363636367E-2</v>
          </cell>
          <cell r="C228">
            <v>7.1999999999999995E-2</v>
          </cell>
          <cell r="D228">
            <v>7.454545454545454E-2</v>
          </cell>
          <cell r="E228">
            <v>7.3636363636363639E-2</v>
          </cell>
          <cell r="F228">
            <v>7.8181818181818186E-2</v>
          </cell>
          <cell r="G228">
            <v>8.2088208820882094E-2</v>
          </cell>
          <cell r="H228">
            <v>8.8928571428571426E-2</v>
          </cell>
          <cell r="I228">
            <v>0.108</v>
          </cell>
          <cell r="J228">
            <v>0.10312499999999999</v>
          </cell>
          <cell r="K228">
            <v>0.10529411764705883</v>
          </cell>
          <cell r="L228">
            <v>0.11105263157894738</v>
          </cell>
          <cell r="M228">
            <v>0.10268404423380725</v>
          </cell>
          <cell r="N228">
            <v>0.11190476190476191</v>
          </cell>
          <cell r="O228">
            <v>0.12006319115323855</v>
          </cell>
          <cell r="P228">
            <v>0.12581673766234872</v>
          </cell>
          <cell r="Q228">
            <v>0.11710526315789474</v>
          </cell>
          <cell r="R228">
            <v>0.11821843074152143</v>
          </cell>
          <cell r="S228">
            <v>0.11163278116971533</v>
          </cell>
          <cell r="T228">
            <v>1.4999316754432512E-2</v>
          </cell>
          <cell r="U228">
            <v>1.8642933337964476E-2</v>
          </cell>
          <cell r="V228">
            <v>1.7117335297449878E-2</v>
          </cell>
          <cell r="W228">
            <v>0</v>
          </cell>
          <cell r="X228">
            <v>0</v>
          </cell>
          <cell r="Y228">
            <v>0</v>
          </cell>
          <cell r="Z228">
            <v>0</v>
          </cell>
          <cell r="AA228">
            <v>0</v>
          </cell>
          <cell r="AB228">
            <v>0</v>
          </cell>
          <cell r="AC228">
            <v>0</v>
          </cell>
          <cell r="AD228">
            <v>0</v>
          </cell>
        </row>
        <row r="231">
          <cell r="A231" t="str">
            <v>US</v>
          </cell>
          <cell r="Q231">
            <v>2257.8754539641468</v>
          </cell>
          <cell r="R231">
            <v>2281.4979483733196</v>
          </cell>
          <cell r="S231">
            <v>2491.3577625837947</v>
          </cell>
          <cell r="T231">
            <v>2555.5636956355779</v>
          </cell>
          <cell r="U231">
            <v>2672.5625952520295</v>
          </cell>
          <cell r="V231">
            <v>2658.7110064803942</v>
          </cell>
          <cell r="W231">
            <v>2609.9181816612895</v>
          </cell>
          <cell r="X231">
            <v>2615.1846053735098</v>
          </cell>
          <cell r="Y231">
            <v>2635.9273608378835</v>
          </cell>
          <cell r="Z231">
            <v>2618.6451353394823</v>
          </cell>
          <cell r="AA231">
            <v>2637.6689028974188</v>
          </cell>
          <cell r="AB231">
            <v>2655.837877338317</v>
          </cell>
          <cell r="AC231">
            <v>5567.0904843897006</v>
          </cell>
          <cell r="AD231">
            <v>5612.3456789266174</v>
          </cell>
        </row>
        <row r="232">
          <cell r="A232" t="str">
            <v>UK</v>
          </cell>
          <cell r="Q232">
            <v>384.94097583407131</v>
          </cell>
          <cell r="R232">
            <v>416.363342268</v>
          </cell>
          <cell r="S232">
            <v>444.80014071423886</v>
          </cell>
          <cell r="T232">
            <v>497.25936689181799</v>
          </cell>
          <cell r="U232">
            <v>530.88958170604485</v>
          </cell>
          <cell r="V232">
            <v>575.78120832240597</v>
          </cell>
          <cell r="W232">
            <v>549.61434130492103</v>
          </cell>
          <cell r="X232">
            <v>537.2759051353629</v>
          </cell>
          <cell r="Y232">
            <v>552.67913960811825</v>
          </cell>
          <cell r="Z232">
            <v>577.10074146996715</v>
          </cell>
          <cell r="AA232">
            <v>591.73667342901695</v>
          </cell>
          <cell r="AB232">
            <v>605.81612246608165</v>
          </cell>
          <cell r="AC232">
            <v>1261.1403410834725</v>
          </cell>
          <cell r="AD232">
            <v>1280.3926870369958</v>
          </cell>
        </row>
        <row r="233">
          <cell r="A233" t="str">
            <v>France/Bel.</v>
          </cell>
          <cell r="Q233">
            <v>169.10546080673183</v>
          </cell>
          <cell r="R233">
            <v>191.195244770947</v>
          </cell>
          <cell r="S233">
            <v>210.23441747014337</v>
          </cell>
          <cell r="T233">
            <v>245.17683041439474</v>
          </cell>
          <cell r="U233">
            <v>267.89272438445357</v>
          </cell>
          <cell r="V233">
            <v>298.20087107017446</v>
          </cell>
          <cell r="W233">
            <v>281.28132293545565</v>
          </cell>
          <cell r="X233">
            <v>273.55479749567633</v>
          </cell>
          <cell r="Y233">
            <v>284.24559253614399</v>
          </cell>
          <cell r="Z233">
            <v>300.96416220774506</v>
          </cell>
          <cell r="AA233">
            <v>311.17990601488128</v>
          </cell>
          <cell r="AB233">
            <v>321.03174889043743</v>
          </cell>
          <cell r="AC233">
            <v>779.65968455115808</v>
          </cell>
          <cell r="AD233">
            <v>793.17747819904946</v>
          </cell>
        </row>
        <row r="234">
          <cell r="A234" t="str">
            <v>Netherlands</v>
          </cell>
          <cell r="Q234">
            <v>58.855402074846445</v>
          </cell>
          <cell r="R234">
            <v>65.007497769132456</v>
          </cell>
          <cell r="S234">
            <v>69.769025049962721</v>
          </cell>
          <cell r="T234">
            <v>74.724915654031136</v>
          </cell>
          <cell r="U234">
            <v>79.881712916715912</v>
          </cell>
          <cell r="V234">
            <v>85.246142988066126</v>
          </cell>
          <cell r="W234">
            <v>90.82511809588992</v>
          </cell>
          <cell r="X234">
            <v>96.625739742474707</v>
          </cell>
          <cell r="Y234">
            <v>102.6553018228707</v>
          </cell>
          <cell r="Z234">
            <v>108.92129365174034</v>
          </cell>
          <cell r="AA234">
            <v>115.43140288478676</v>
          </cell>
          <cell r="AB234">
            <v>122.19351831972733</v>
          </cell>
          <cell r="AC234">
            <v>649.45829398775368</v>
          </cell>
          <cell r="AD234">
            <v>1443.3513448745784</v>
          </cell>
        </row>
        <row r="235">
          <cell r="A235" t="str">
            <v>Canada</v>
          </cell>
          <cell r="Q235">
            <v>67.323027627287303</v>
          </cell>
          <cell r="R235">
            <v>70.788841101529428</v>
          </cell>
          <cell r="S235">
            <v>73.039075830822782</v>
          </cell>
          <cell r="T235">
            <v>75.280096716435907</v>
          </cell>
          <cell r="U235">
            <v>77.507074891721103</v>
          </cell>
          <cell r="V235">
            <v>79.714799008537369</v>
          </cell>
          <cell r="W235">
            <v>81.89765186048659</v>
          </cell>
          <cell r="X235">
            <v>84.049585723032493</v>
          </cell>
          <cell r="Y235">
            <v>86.164096344047351</v>
          </cell>
          <cell r="Z235">
            <v>88.234195515007812</v>
          </cell>
          <cell r="AA235">
            <v>90.252382149580427</v>
          </cell>
          <cell r="AB235">
            <v>92.210611792682059</v>
          </cell>
          <cell r="AC235">
            <v>534.52220397305882</v>
          </cell>
          <cell r="AD235">
            <v>1128.8157235948811</v>
          </cell>
        </row>
        <row r="236">
          <cell r="A236" t="str">
            <v>Total</v>
          </cell>
          <cell r="Q236">
            <v>2938.1003203070841</v>
          </cell>
          <cell r="R236">
            <v>3024.852874282928</v>
          </cell>
          <cell r="S236">
            <v>3289.2004216489622</v>
          </cell>
          <cell r="T236">
            <v>3448.0049053122575</v>
          </cell>
          <cell r="U236">
            <v>3628.7336891509649</v>
          </cell>
          <cell r="V236">
            <v>3697.6540278695775</v>
          </cell>
          <cell r="W236">
            <v>3613.5366158580428</v>
          </cell>
          <cell r="X236">
            <v>3606.6906334700561</v>
          </cell>
          <cell r="Y236">
            <v>3661.6714911490635</v>
          </cell>
          <cell r="Z236">
            <v>3693.8655281839424</v>
          </cell>
          <cell r="AA236">
            <v>3746.2692673756846</v>
          </cell>
          <cell r="AB236">
            <v>3797.0898788072454</v>
          </cell>
          <cell r="AC236">
            <v>8791.8710079851444</v>
          </cell>
          <cell r="AD236">
            <v>10258.082912632122</v>
          </cell>
        </row>
        <row r="238">
          <cell r="A238" t="str">
            <v>Europe</v>
          </cell>
          <cell r="Q238">
            <v>612.90183871564955</v>
          </cell>
          <cell r="R238">
            <v>0.20860480306934867</v>
          </cell>
        </row>
        <row r="239">
          <cell r="A239" t="str">
            <v>US/Canada</v>
          </cell>
          <cell r="P239" t="str">
            <v xml:space="preserve"> </v>
          </cell>
          <cell r="Q239">
            <v>2325.1984815914343</v>
          </cell>
          <cell r="R239">
            <v>0.79139519693065119</v>
          </cell>
        </row>
        <row r="241">
          <cell r="A241" t="str">
            <v>Interest Forecast</v>
          </cell>
        </row>
        <row r="243">
          <cell r="A243" t="str">
            <v>Beginning Debt</v>
          </cell>
          <cell r="G243">
            <v>2536.8500000000004</v>
          </cell>
          <cell r="H243">
            <v>2536.8500000000004</v>
          </cell>
          <cell r="I243">
            <v>4155.1000000000004</v>
          </cell>
          <cell r="J243">
            <v>4137</v>
          </cell>
          <cell r="K243">
            <v>4402</v>
          </cell>
          <cell r="L243">
            <v>4209</v>
          </cell>
          <cell r="M243">
            <v>4209</v>
          </cell>
          <cell r="N243">
            <v>4209</v>
          </cell>
          <cell r="O243">
            <v>4209</v>
          </cell>
          <cell r="Q243">
            <v>8889</v>
          </cell>
          <cell r="R243">
            <v>10677</v>
          </cell>
          <cell r="S243">
            <v>11237</v>
          </cell>
          <cell r="T243">
            <v>10827</v>
          </cell>
          <cell r="U243">
            <v>12169</v>
          </cell>
          <cell r="V243">
            <v>12023</v>
          </cell>
          <cell r="W243">
            <v>11646</v>
          </cell>
          <cell r="X243">
            <v>11130</v>
          </cell>
          <cell r="Y243">
            <v>10109</v>
          </cell>
          <cell r="Z243">
            <v>9497.9254744439331</v>
          </cell>
          <cell r="AA243">
            <v>8840.2353004298893</v>
          </cell>
          <cell r="AB243">
            <v>8076.3192503330019</v>
          </cell>
          <cell r="AC243">
            <v>7198.9553455477217</v>
          </cell>
          <cell r="AD243">
            <v>6398.2232074783269</v>
          </cell>
          <cell r="AE243">
            <v>5494.5133872969818</v>
          </cell>
          <cell r="AY243">
            <v>4137</v>
          </cell>
          <cell r="AZ243">
            <v>4137</v>
          </cell>
          <cell r="BA243">
            <v>4455</v>
          </cell>
          <cell r="BB243">
            <v>4418</v>
          </cell>
          <cell r="BC243">
            <v>4137</v>
          </cell>
          <cell r="BD243">
            <v>4402</v>
          </cell>
          <cell r="BE243">
            <v>4370</v>
          </cell>
          <cell r="BF243">
            <v>4475</v>
          </cell>
          <cell r="BG243">
            <v>4308</v>
          </cell>
          <cell r="BH243">
            <v>4402</v>
          </cell>
          <cell r="BI243">
            <v>4209</v>
          </cell>
          <cell r="BJ243">
            <v>4412</v>
          </cell>
          <cell r="BK243">
            <v>4409</v>
          </cell>
          <cell r="BL243">
            <v>4302</v>
          </cell>
          <cell r="BM243">
            <v>4209</v>
          </cell>
          <cell r="BN243">
            <v>4209</v>
          </cell>
          <cell r="BO243">
            <v>0</v>
          </cell>
          <cell r="BP243">
            <v>0</v>
          </cell>
          <cell r="BQ243">
            <v>0</v>
          </cell>
          <cell r="BR243">
            <v>4209</v>
          </cell>
          <cell r="BS243">
            <v>0</v>
          </cell>
          <cell r="BT243">
            <v>4497</v>
          </cell>
          <cell r="BU243">
            <v>4530</v>
          </cell>
          <cell r="BV243">
            <v>5453</v>
          </cell>
          <cell r="BW243">
            <v>4209</v>
          </cell>
          <cell r="BX243">
            <v>5352</v>
          </cell>
          <cell r="BY243">
            <v>0</v>
          </cell>
          <cell r="BZ243">
            <v>7831</v>
          </cell>
          <cell r="CA243">
            <v>7501</v>
          </cell>
          <cell r="CB243">
            <v>4209</v>
          </cell>
          <cell r="CC243">
            <v>7434</v>
          </cell>
          <cell r="CD243">
            <v>7339</v>
          </cell>
          <cell r="CE243">
            <v>7277</v>
          </cell>
          <cell r="CH243">
            <v>0</v>
          </cell>
          <cell r="CI243">
            <v>0</v>
          </cell>
        </row>
        <row r="244">
          <cell r="A244" t="str">
            <v>Ending Debt</v>
          </cell>
          <cell r="G244">
            <v>4155.1000000000004</v>
          </cell>
          <cell r="H244">
            <v>4155.1000000000004</v>
          </cell>
          <cell r="I244">
            <v>4137</v>
          </cell>
          <cell r="J244">
            <v>4402</v>
          </cell>
          <cell r="K244">
            <v>4209</v>
          </cell>
          <cell r="L244">
            <v>4209</v>
          </cell>
          <cell r="M244">
            <v>4209</v>
          </cell>
          <cell r="N244">
            <v>5352</v>
          </cell>
          <cell r="O244">
            <v>7434</v>
          </cell>
          <cell r="P244" t="str">
            <v xml:space="preserve"> </v>
          </cell>
          <cell r="Q244">
            <v>10677</v>
          </cell>
          <cell r="R244">
            <v>11237</v>
          </cell>
          <cell r="S244">
            <v>10827</v>
          </cell>
          <cell r="T244">
            <v>10484.023693113635</v>
          </cell>
          <cell r="U244">
            <v>12023</v>
          </cell>
          <cell r="V244">
            <v>11646</v>
          </cell>
          <cell r="W244">
            <v>11130</v>
          </cell>
          <cell r="X244">
            <v>10109</v>
          </cell>
          <cell r="Y244">
            <v>9497.9254744439331</v>
          </cell>
          <cell r="Z244">
            <v>8840.2353004298893</v>
          </cell>
          <cell r="AA244">
            <v>8076.3192503330019</v>
          </cell>
          <cell r="AB244">
            <v>7198.9553455477217</v>
          </cell>
          <cell r="AC244">
            <v>6398.2232074783269</v>
          </cell>
          <cell r="AD244">
            <v>5494.5133872969818</v>
          </cell>
          <cell r="AE244">
            <v>4551.1245568449858</v>
          </cell>
          <cell r="AY244">
            <v>4137</v>
          </cell>
          <cell r="AZ244">
            <v>4455</v>
          </cell>
          <cell r="BA244">
            <v>4418</v>
          </cell>
          <cell r="BB244">
            <v>4380</v>
          </cell>
          <cell r="BC244">
            <v>4402</v>
          </cell>
          <cell r="BD244">
            <v>4370</v>
          </cell>
          <cell r="BE244">
            <v>4475</v>
          </cell>
          <cell r="BF244">
            <v>4308</v>
          </cell>
          <cell r="BG244">
            <v>4165</v>
          </cell>
          <cell r="BH244">
            <v>4209</v>
          </cell>
          <cell r="BI244">
            <v>4412</v>
          </cell>
          <cell r="BJ244">
            <v>4409</v>
          </cell>
          <cell r="BK244">
            <v>4302</v>
          </cell>
          <cell r="BL244">
            <v>4193</v>
          </cell>
          <cell r="BM244">
            <v>4209</v>
          </cell>
          <cell r="BN244">
            <v>0</v>
          </cell>
          <cell r="BO244">
            <v>0</v>
          </cell>
          <cell r="BP244">
            <v>0</v>
          </cell>
          <cell r="BQ244">
            <v>0</v>
          </cell>
          <cell r="BR244">
            <v>4209</v>
          </cell>
          <cell r="BS244">
            <v>4497</v>
          </cell>
          <cell r="BT244">
            <v>4530</v>
          </cell>
          <cell r="BU244">
            <v>5453</v>
          </cell>
          <cell r="BV244">
            <v>5258</v>
          </cell>
          <cell r="BW244">
            <v>5352</v>
          </cell>
          <cell r="BX244">
            <v>0</v>
          </cell>
          <cell r="BY244">
            <v>7831</v>
          </cell>
          <cell r="BZ244">
            <v>7501</v>
          </cell>
          <cell r="CA244">
            <v>0</v>
          </cell>
          <cell r="CB244">
            <v>7434</v>
          </cell>
          <cell r="CC244">
            <v>7339</v>
          </cell>
          <cell r="CD244">
            <v>7277</v>
          </cell>
          <cell r="CE244">
            <v>0</v>
          </cell>
          <cell r="CH244">
            <v>0</v>
          </cell>
          <cell r="CI244">
            <v>9015</v>
          </cell>
        </row>
        <row r="245">
          <cell r="A245" t="str">
            <v>Average Debt</v>
          </cell>
          <cell r="G245">
            <v>3345.9750000000004</v>
          </cell>
          <cell r="H245">
            <v>3345.9750000000004</v>
          </cell>
          <cell r="I245">
            <v>4146.05</v>
          </cell>
          <cell r="J245">
            <v>4269.5</v>
          </cell>
          <cell r="K245">
            <v>4305.5</v>
          </cell>
          <cell r="L245">
            <v>4209</v>
          </cell>
          <cell r="M245">
            <v>4209</v>
          </cell>
          <cell r="N245">
            <v>4780.5</v>
          </cell>
          <cell r="O245">
            <v>5821.5</v>
          </cell>
          <cell r="Q245">
            <v>9783</v>
          </cell>
          <cell r="R245">
            <v>10957</v>
          </cell>
          <cell r="S245">
            <v>11032</v>
          </cell>
          <cell r="T245">
            <v>10655.511846556818</v>
          </cell>
          <cell r="U245">
            <v>12096</v>
          </cell>
          <cell r="V245">
            <v>11834.5</v>
          </cell>
          <cell r="W245">
            <v>11388</v>
          </cell>
          <cell r="X245">
            <v>10619.5</v>
          </cell>
          <cell r="Y245">
            <v>9803.4627372219657</v>
          </cell>
          <cell r="Z245">
            <v>9169.0803874369121</v>
          </cell>
          <cell r="AA245">
            <v>8458.2772753814461</v>
          </cell>
          <cell r="AB245">
            <v>7637.6372979403623</v>
          </cell>
          <cell r="AC245">
            <v>6798.5892765130247</v>
          </cell>
          <cell r="AD245">
            <v>5946.3682973876548</v>
          </cell>
          <cell r="AE245">
            <v>5022.8189720709834</v>
          </cell>
          <cell r="AY245">
            <v>4137</v>
          </cell>
          <cell r="AZ245">
            <v>4296</v>
          </cell>
          <cell r="BA245">
            <v>4436.5</v>
          </cell>
          <cell r="BB245">
            <v>4399</v>
          </cell>
          <cell r="BC245">
            <v>4269.5</v>
          </cell>
          <cell r="BD245">
            <v>4386</v>
          </cell>
          <cell r="BE245">
            <v>4422.5</v>
          </cell>
          <cell r="BF245">
            <v>4391.5</v>
          </cell>
          <cell r="BG245">
            <v>4236.5</v>
          </cell>
          <cell r="BH245">
            <v>4305.5</v>
          </cell>
          <cell r="BI245">
            <v>4310.5</v>
          </cell>
          <cell r="BJ245">
            <v>4410.5</v>
          </cell>
          <cell r="BK245">
            <v>4355.5</v>
          </cell>
          <cell r="BL245">
            <v>4247.5</v>
          </cell>
          <cell r="BM245">
            <v>4209</v>
          </cell>
          <cell r="BN245">
            <v>2104.5</v>
          </cell>
          <cell r="BO245">
            <v>0</v>
          </cell>
          <cell r="BP245">
            <v>0</v>
          </cell>
          <cell r="BQ245">
            <v>0</v>
          </cell>
          <cell r="BR245">
            <v>4209</v>
          </cell>
          <cell r="BS245">
            <v>2248.5</v>
          </cell>
          <cell r="BT245">
            <v>4513.5</v>
          </cell>
          <cell r="BU245">
            <v>4991.5</v>
          </cell>
          <cell r="BV245">
            <v>5355.5</v>
          </cell>
          <cell r="BW245">
            <v>4780.5</v>
          </cell>
          <cell r="BX245">
            <v>2676</v>
          </cell>
          <cell r="BY245">
            <v>3915.5</v>
          </cell>
          <cell r="BZ245">
            <v>7666</v>
          </cell>
          <cell r="CA245">
            <v>3750.5</v>
          </cell>
          <cell r="CB245">
            <v>5821.5</v>
          </cell>
          <cell r="CC245">
            <v>7386.5</v>
          </cell>
          <cell r="CD245">
            <v>7308</v>
          </cell>
          <cell r="CE245">
            <v>3638.5</v>
          </cell>
          <cell r="CH245">
            <v>0</v>
          </cell>
          <cell r="CI245">
            <v>4507.5</v>
          </cell>
        </row>
        <row r="246">
          <cell r="A246" t="str">
            <v>Interest Rate</v>
          </cell>
          <cell r="G246">
            <v>6.2612541934712593E-2</v>
          </cell>
          <cell r="H246" t="str">
            <v xml:space="preserve"> </v>
          </cell>
          <cell r="I246">
            <v>7.5155871250949705E-2</v>
          </cell>
          <cell r="J246">
            <v>7.6355545145801618E-2</v>
          </cell>
          <cell r="K246">
            <v>7.2000929044245737E-2</v>
          </cell>
          <cell r="L246">
            <v>7.7453076740318372E-2</v>
          </cell>
          <cell r="M246" t="str">
            <v xml:space="preserve"> </v>
          </cell>
          <cell r="N246">
            <v>7.3423282083464075E-2</v>
          </cell>
          <cell r="O246" t="str">
            <v xml:space="preserve"> </v>
          </cell>
          <cell r="Q246">
            <v>7.3999999999999996E-2</v>
          </cell>
          <cell r="R246">
            <v>6.8449393082048005E-2</v>
          </cell>
          <cell r="S246">
            <v>7.6957940536620736E-2</v>
          </cell>
          <cell r="T246">
            <v>7.3436171933200386E-2</v>
          </cell>
          <cell r="U246">
            <v>5.4728835978835981E-2</v>
          </cell>
          <cell r="V246">
            <v>5.5E-2</v>
          </cell>
          <cell r="W246">
            <v>5.5E-2</v>
          </cell>
          <cell r="X246">
            <v>5.5E-2</v>
          </cell>
          <cell r="Y246">
            <v>5.5E-2</v>
          </cell>
          <cell r="Z246">
            <v>5.5E-2</v>
          </cell>
          <cell r="AA246">
            <v>5.5E-2</v>
          </cell>
          <cell r="AB246">
            <v>5.5E-2</v>
          </cell>
          <cell r="AC246">
            <v>5.5E-2</v>
          </cell>
          <cell r="AD246">
            <v>5.5E-2</v>
          </cell>
          <cell r="AE246">
            <v>5.5E-2</v>
          </cell>
        </row>
        <row r="247">
          <cell r="A247" t="str">
            <v>Interest Expense</v>
          </cell>
          <cell r="G247">
            <v>209.5</v>
          </cell>
          <cell r="H247">
            <v>311.60000000000002</v>
          </cell>
          <cell r="I247">
            <v>311.60000000000002</v>
          </cell>
          <cell r="J247">
            <v>326</v>
          </cell>
          <cell r="K247">
            <v>310</v>
          </cell>
          <cell r="L247">
            <v>326</v>
          </cell>
          <cell r="M247">
            <v>570</v>
          </cell>
          <cell r="N247">
            <v>351</v>
          </cell>
          <cell r="O247">
            <v>670</v>
          </cell>
          <cell r="Q247">
            <v>723.94200000000001</v>
          </cell>
          <cell r="R247">
            <v>750</v>
          </cell>
          <cell r="S247">
            <v>849</v>
          </cell>
          <cell r="T247">
            <v>782.5</v>
          </cell>
          <cell r="U247">
            <v>662</v>
          </cell>
          <cell r="V247">
            <v>650.89750000000004</v>
          </cell>
          <cell r="W247">
            <v>626.34</v>
          </cell>
          <cell r="X247">
            <v>584.07249999999999</v>
          </cell>
          <cell r="Y247">
            <v>539.19045054720812</v>
          </cell>
          <cell r="Z247">
            <v>504.29942130903015</v>
          </cell>
          <cell r="AA247">
            <v>465.20525014597956</v>
          </cell>
          <cell r="AB247">
            <v>420.07005138671991</v>
          </cell>
          <cell r="AC247">
            <v>373.92241020821638</v>
          </cell>
          <cell r="AD247">
            <v>327.05025635632103</v>
          </cell>
          <cell r="AE247">
            <v>276.25504346390409</v>
          </cell>
        </row>
        <row r="248">
          <cell r="U248" t="str">
            <v xml:space="preserve"> </v>
          </cell>
          <cell r="V248" t="str">
            <v xml:space="preserve"> </v>
          </cell>
          <cell r="W248" t="str">
            <v xml:space="preserve"> </v>
          </cell>
          <cell r="X248" t="str">
            <v xml:space="preserve"> </v>
          </cell>
          <cell r="Y248" t="str">
            <v xml:space="preserve"> </v>
          </cell>
          <cell r="Z248" t="str">
            <v xml:space="preserve"> </v>
          </cell>
          <cell r="AA248" t="str">
            <v xml:space="preserve"> </v>
          </cell>
          <cell r="AB248" t="str">
            <v xml:space="preserve"> </v>
          </cell>
        </row>
        <row r="249">
          <cell r="A249" t="str">
            <v>Tax Rate Forecast</v>
          </cell>
        </row>
        <row r="251">
          <cell r="A251" t="str">
            <v>Pre-Tax Income</v>
          </cell>
          <cell r="B251">
            <v>98</v>
          </cell>
          <cell r="C251">
            <v>173</v>
          </cell>
          <cell r="D251">
            <v>268</v>
          </cell>
          <cell r="E251">
            <v>138</v>
          </cell>
          <cell r="F251">
            <v>184</v>
          </cell>
          <cell r="G251">
            <v>-91.099999999999895</v>
          </cell>
          <cell r="H251">
            <v>-144.39999999999992</v>
          </cell>
          <cell r="I251">
            <v>-10.500000000000295</v>
          </cell>
          <cell r="J251">
            <v>57</v>
          </cell>
          <cell r="K251">
            <v>127</v>
          </cell>
          <cell r="L251">
            <v>145</v>
          </cell>
          <cell r="M251">
            <v>76</v>
          </cell>
          <cell r="N251">
            <v>194</v>
          </cell>
          <cell r="O251">
            <v>22</v>
          </cell>
          <cell r="P251">
            <v>90.345325876374773</v>
          </cell>
          <cell r="AJ251">
            <v>22.1</v>
          </cell>
          <cell r="AK251">
            <v>66.900000000000105</v>
          </cell>
          <cell r="AL251">
            <v>11.300000000000022</v>
          </cell>
          <cell r="AM251">
            <v>-191.40000000000003</v>
          </cell>
          <cell r="AN251">
            <v>-91.099999999999895</v>
          </cell>
          <cell r="AO251">
            <v>6.3000000000001082</v>
          </cell>
          <cell r="AP251">
            <v>61.300000000000011</v>
          </cell>
          <cell r="AQ251">
            <v>-1.2000000000000681</v>
          </cell>
          <cell r="AR251">
            <v>-210.79999999999995</v>
          </cell>
          <cell r="AS251">
            <v>-144.39999999999992</v>
          </cell>
          <cell r="AT251">
            <v>-29.600000000000094</v>
          </cell>
          <cell r="AU251">
            <v>45.499999999999915</v>
          </cell>
          <cell r="AV251">
            <v>5</v>
          </cell>
          <cell r="AW251">
            <v>-51</v>
          </cell>
          <cell r="AX251">
            <v>-10.500000000000295</v>
          </cell>
          <cell r="AY251">
            <v>-15</v>
          </cell>
          <cell r="AZ251">
            <v>52</v>
          </cell>
          <cell r="BA251">
            <v>18</v>
          </cell>
          <cell r="BB251">
            <v>2</v>
          </cell>
          <cell r="BC251">
            <v>57</v>
          </cell>
          <cell r="BD251">
            <v>-13</v>
          </cell>
          <cell r="BE251">
            <v>73</v>
          </cell>
          <cell r="BF251">
            <v>50</v>
          </cell>
          <cell r="BG251">
            <v>17</v>
          </cell>
          <cell r="BH251">
            <v>127</v>
          </cell>
          <cell r="BI251">
            <v>5</v>
          </cell>
          <cell r="BJ251">
            <v>82</v>
          </cell>
          <cell r="BK251">
            <v>63</v>
          </cell>
          <cell r="BL251">
            <v>-5</v>
          </cell>
          <cell r="BM251">
            <v>145</v>
          </cell>
          <cell r="BN251">
            <v>-35</v>
          </cell>
          <cell r="BO251">
            <v>108</v>
          </cell>
          <cell r="BP251">
            <v>74</v>
          </cell>
          <cell r="BQ251">
            <v>-71</v>
          </cell>
          <cell r="BR251">
            <v>76</v>
          </cell>
          <cell r="BS251">
            <v>12</v>
          </cell>
          <cell r="BT251">
            <v>101</v>
          </cell>
          <cell r="BU251">
            <v>66</v>
          </cell>
          <cell r="BV251">
            <v>15</v>
          </cell>
          <cell r="BW251">
            <v>194</v>
          </cell>
          <cell r="BX251">
            <v>-96</v>
          </cell>
          <cell r="BY251">
            <v>106</v>
          </cell>
          <cell r="BZ251">
            <v>29</v>
          </cell>
          <cell r="CA251">
            <v>-17</v>
          </cell>
          <cell r="CB251">
            <v>22</v>
          </cell>
          <cell r="CC251">
            <v>-54</v>
          </cell>
          <cell r="CD251">
            <v>182</v>
          </cell>
          <cell r="CE251">
            <v>84</v>
          </cell>
          <cell r="CH251">
            <v>-110</v>
          </cell>
          <cell r="CI251">
            <v>169</v>
          </cell>
          <cell r="CJ251">
            <v>65</v>
          </cell>
        </row>
        <row r="252">
          <cell r="A252" t="str">
            <v>Tax Expense</v>
          </cell>
          <cell r="B252">
            <v>77</v>
          </cell>
          <cell r="C252">
            <v>85</v>
          </cell>
          <cell r="D252">
            <v>115</v>
          </cell>
          <cell r="E252">
            <v>66</v>
          </cell>
          <cell r="F252">
            <v>91</v>
          </cell>
          <cell r="G252">
            <v>-8.7000000000000028</v>
          </cell>
          <cell r="H252">
            <v>-17.100000000000009</v>
          </cell>
          <cell r="I252">
            <v>3.1279999999999291</v>
          </cell>
          <cell r="J252">
            <v>70</v>
          </cell>
          <cell r="K252">
            <v>58</v>
          </cell>
          <cell r="L252">
            <v>63</v>
          </cell>
          <cell r="M252">
            <v>28</v>
          </cell>
          <cell r="N252">
            <v>80</v>
          </cell>
          <cell r="O252">
            <v>12</v>
          </cell>
          <cell r="P252">
            <v>31</v>
          </cell>
          <cell r="AJ252">
            <v>11.4</v>
          </cell>
          <cell r="AK252">
            <v>33.1</v>
          </cell>
          <cell r="AL252">
            <v>13.2</v>
          </cell>
          <cell r="AM252">
            <v>-66.400000000000006</v>
          </cell>
          <cell r="AN252">
            <v>-8.7000000000000028</v>
          </cell>
          <cell r="AO252">
            <v>4.3</v>
          </cell>
          <cell r="AP252">
            <v>38.4</v>
          </cell>
          <cell r="AQ252">
            <v>28.9</v>
          </cell>
          <cell r="AR252">
            <v>-88.7</v>
          </cell>
          <cell r="AS252">
            <v>-17.100000000000009</v>
          </cell>
          <cell r="AT252">
            <v>-54</v>
          </cell>
          <cell r="AU252">
            <v>37.127999999999929</v>
          </cell>
          <cell r="AV252">
            <v>-12</v>
          </cell>
          <cell r="AW252">
            <v>32</v>
          </cell>
          <cell r="AX252">
            <v>3.1279999999999291</v>
          </cell>
          <cell r="AY252">
            <v>-10</v>
          </cell>
          <cell r="AZ252">
            <v>36</v>
          </cell>
          <cell r="BA252">
            <v>48</v>
          </cell>
          <cell r="BB252">
            <v>-4</v>
          </cell>
          <cell r="BC252">
            <v>70</v>
          </cell>
          <cell r="BD252">
            <v>-7</v>
          </cell>
          <cell r="BE252">
            <v>35</v>
          </cell>
          <cell r="BF252">
            <v>24</v>
          </cell>
          <cell r="BG252">
            <v>6</v>
          </cell>
          <cell r="BH252">
            <v>58</v>
          </cell>
          <cell r="BI252">
            <v>2</v>
          </cell>
          <cell r="BJ252">
            <v>36</v>
          </cell>
          <cell r="BK252">
            <v>27</v>
          </cell>
          <cell r="BL252">
            <v>-2</v>
          </cell>
          <cell r="BM252">
            <v>63</v>
          </cell>
          <cell r="BN252">
            <v>-13</v>
          </cell>
          <cell r="BO252">
            <v>41</v>
          </cell>
          <cell r="BP252">
            <v>28</v>
          </cell>
          <cell r="BQ252">
            <v>-28</v>
          </cell>
          <cell r="BR252">
            <v>28</v>
          </cell>
          <cell r="BS252">
            <v>5</v>
          </cell>
          <cell r="BT252">
            <v>42</v>
          </cell>
          <cell r="BU252">
            <v>27</v>
          </cell>
          <cell r="BV252">
            <v>6</v>
          </cell>
          <cell r="BW252">
            <v>80</v>
          </cell>
          <cell r="BX252">
            <v>-35</v>
          </cell>
          <cell r="BY252">
            <v>37</v>
          </cell>
          <cell r="BZ252">
            <v>15</v>
          </cell>
          <cell r="CA252">
            <v>-5</v>
          </cell>
          <cell r="CB252">
            <v>12</v>
          </cell>
          <cell r="CC252">
            <v>-21</v>
          </cell>
          <cell r="CD252">
            <v>71</v>
          </cell>
          <cell r="CE252">
            <v>30</v>
          </cell>
          <cell r="CH252">
            <v>-42</v>
          </cell>
          <cell r="CI252">
            <v>66</v>
          </cell>
          <cell r="CJ252">
            <v>22</v>
          </cell>
        </row>
        <row r="253">
          <cell r="A253" t="str">
            <v>Tax Rate</v>
          </cell>
          <cell r="B253">
            <v>0.7857142857142857</v>
          </cell>
          <cell r="C253">
            <v>0.4913294797687861</v>
          </cell>
          <cell r="D253">
            <v>0.42910447761194032</v>
          </cell>
          <cell r="E253">
            <v>0.47826086956521741</v>
          </cell>
          <cell r="F253">
            <v>0.49456521739130432</v>
          </cell>
          <cell r="G253">
            <v>9.5499451152579726E-2</v>
          </cell>
          <cell r="H253">
            <v>0.11842105263157907</v>
          </cell>
          <cell r="I253">
            <v>-0.2979047619047468</v>
          </cell>
          <cell r="J253">
            <v>1.2280701754385965</v>
          </cell>
          <cell r="K253">
            <v>0.45669291338582679</v>
          </cell>
          <cell r="L253">
            <v>0.43448275862068964</v>
          </cell>
          <cell r="M253">
            <v>0.36842105263157893</v>
          </cell>
          <cell r="N253">
            <v>0.41237113402061853</v>
          </cell>
          <cell r="O253">
            <v>0.54545454545454541</v>
          </cell>
          <cell r="P253">
            <v>0.34312787849610793</v>
          </cell>
          <cell r="Q253">
            <v>0.36</v>
          </cell>
          <cell r="R253">
            <v>0.35</v>
          </cell>
          <cell r="S253">
            <v>0.35</v>
          </cell>
          <cell r="T253">
            <v>0.35</v>
          </cell>
          <cell r="U253">
            <v>0.33</v>
          </cell>
          <cell r="V253">
            <v>0.33</v>
          </cell>
          <cell r="W253">
            <v>0.33</v>
          </cell>
          <cell r="X253">
            <v>0.33</v>
          </cell>
          <cell r="Y253">
            <v>0.33</v>
          </cell>
          <cell r="Z253">
            <v>0.33</v>
          </cell>
          <cell r="AA253">
            <v>0.33</v>
          </cell>
          <cell r="AB253">
            <v>0.33</v>
          </cell>
          <cell r="AC253">
            <v>0.33</v>
          </cell>
          <cell r="AD253">
            <v>0.33</v>
          </cell>
          <cell r="AE253">
            <v>0.33</v>
          </cell>
          <cell r="AJ253">
            <v>0.51583710407239813</v>
          </cell>
          <cell r="AK253">
            <v>0.4947683109118079</v>
          </cell>
          <cell r="AL253">
            <v>1.1681415929203516</v>
          </cell>
          <cell r="AM253">
            <v>0.34691745036572619</v>
          </cell>
          <cell r="AN253">
            <v>9.5499451152579726E-2</v>
          </cell>
          <cell r="AO253">
            <v>0.68253968253967079</v>
          </cell>
          <cell r="AP253">
            <v>0.62642740619902104</v>
          </cell>
          <cell r="AQ253">
            <v>-24.083333333331964</v>
          </cell>
          <cell r="AR253">
            <v>0.42077798861480087</v>
          </cell>
          <cell r="AS253">
            <v>0.11842105263157907</v>
          </cell>
          <cell r="AT253">
            <v>1.8243243243243186</v>
          </cell>
          <cell r="AU253">
            <v>0.81599999999999995</v>
          </cell>
          <cell r="AV253">
            <v>-2.4</v>
          </cell>
          <cell r="AW253">
            <v>-0.62745098039215685</v>
          </cell>
          <cell r="AX253">
            <v>-0.2979047619047468</v>
          </cell>
          <cell r="AY253">
            <v>0.66666666666666663</v>
          </cell>
          <cell r="AZ253">
            <v>0.69230769230769229</v>
          </cell>
          <cell r="BA253">
            <v>2.6666666666666665</v>
          </cell>
          <cell r="BB253">
            <v>-2</v>
          </cell>
          <cell r="BC253">
            <v>1.2280701754385965</v>
          </cell>
          <cell r="BD253">
            <v>0.53846153846153844</v>
          </cell>
          <cell r="BE253">
            <v>0.47945205479452052</v>
          </cell>
          <cell r="BF253">
            <v>0.48</v>
          </cell>
          <cell r="BG253">
            <v>0.35294117647058826</v>
          </cell>
          <cell r="BH253">
            <v>0.45669291338582679</v>
          </cell>
          <cell r="BI253">
            <v>0.4</v>
          </cell>
          <cell r="BJ253">
            <v>0.43902439024390244</v>
          </cell>
          <cell r="BK253">
            <v>0.42857142857142855</v>
          </cell>
          <cell r="BL253">
            <v>0.4</v>
          </cell>
          <cell r="BM253">
            <v>0.43448275862068964</v>
          </cell>
          <cell r="BN253">
            <v>0.37142857142857144</v>
          </cell>
          <cell r="BO253">
            <v>0.37962962962962965</v>
          </cell>
          <cell r="BP253">
            <v>0.3783783783783784</v>
          </cell>
          <cell r="BQ253">
            <v>0.39436619718309857</v>
          </cell>
          <cell r="BR253">
            <v>0.36842105263157893</v>
          </cell>
          <cell r="BS253">
            <v>0.41666666666666669</v>
          </cell>
          <cell r="BT253">
            <v>0.41584158415841582</v>
          </cell>
          <cell r="BU253">
            <v>0.40909090909090912</v>
          </cell>
          <cell r="BV253">
            <v>0.4</v>
          </cell>
          <cell r="BW253">
            <v>0.41237113402061853</v>
          </cell>
          <cell r="BX253">
            <v>0.36458333333333331</v>
          </cell>
          <cell r="BY253">
            <v>0.34905660377358488</v>
          </cell>
          <cell r="BZ253">
            <v>0.51724137931034486</v>
          </cell>
          <cell r="CA253">
            <v>0.29411764705882354</v>
          </cell>
          <cell r="CB253">
            <v>0.54545454545454541</v>
          </cell>
          <cell r="CC253">
            <v>0.3888888888888889</v>
          </cell>
          <cell r="CD253">
            <v>0.39010989010989011</v>
          </cell>
          <cell r="CE253">
            <v>0.35714285714285715</v>
          </cell>
          <cell r="CH253">
            <v>0.38181818181818183</v>
          </cell>
          <cell r="CI253">
            <v>0.39053254437869822</v>
          </cell>
          <cell r="CJ253">
            <v>0.33846153846153848</v>
          </cell>
          <cell r="CM253">
            <v>0.36</v>
          </cell>
          <cell r="CN253">
            <v>0.36</v>
          </cell>
          <cell r="CO253">
            <v>0.36</v>
          </cell>
          <cell r="CP253">
            <v>0.36</v>
          </cell>
          <cell r="CQ253">
            <v>0.36</v>
          </cell>
          <cell r="CW253">
            <v>0.36</v>
          </cell>
          <cell r="CX253">
            <v>0.35</v>
          </cell>
          <cell r="CY253">
            <v>0.36</v>
          </cell>
          <cell r="CZ253">
            <v>0.34</v>
          </cell>
          <cell r="DA253">
            <v>0.33</v>
          </cell>
          <cell r="DB253">
            <v>0.35</v>
          </cell>
          <cell r="DC253">
            <v>0.35</v>
          </cell>
          <cell r="DD253">
            <v>0.35</v>
          </cell>
          <cell r="DE253">
            <v>0.35</v>
          </cell>
          <cell r="DF253">
            <v>0.35</v>
          </cell>
        </row>
        <row r="255">
          <cell r="A255" t="str">
            <v>D&amp;A Forecast</v>
          </cell>
          <cell r="Q255" t="str">
            <v>1998P</v>
          </cell>
          <cell r="R255" t="str">
            <v>1999E</v>
          </cell>
          <cell r="S255" t="str">
            <v>2000E</v>
          </cell>
          <cell r="T255" t="str">
            <v>2001E</v>
          </cell>
          <cell r="U255" t="str">
            <v>2002E</v>
          </cell>
          <cell r="V255" t="str">
            <v>2003E</v>
          </cell>
          <cell r="W255" t="str">
            <v>2004E</v>
          </cell>
          <cell r="X255" t="str">
            <v>2005E</v>
          </cell>
          <cell r="Y255">
            <v>2006</v>
          </cell>
          <cell r="Z255">
            <v>2007</v>
          </cell>
          <cell r="AA255">
            <v>2008</v>
          </cell>
          <cell r="AB255">
            <v>2009</v>
          </cell>
          <cell r="AC255">
            <v>2010</v>
          </cell>
          <cell r="AD255">
            <v>2011</v>
          </cell>
          <cell r="AE255">
            <v>2012</v>
          </cell>
        </row>
        <row r="256">
          <cell r="A256" t="str">
            <v>Ending PP&amp;E</v>
          </cell>
          <cell r="B256">
            <v>0</v>
          </cell>
          <cell r="C256">
            <v>0</v>
          </cell>
          <cell r="D256">
            <v>0</v>
          </cell>
          <cell r="E256">
            <v>0</v>
          </cell>
          <cell r="F256">
            <v>1372.7000000000003</v>
          </cell>
          <cell r="G256">
            <v>1705.6</v>
          </cell>
          <cell r="H256">
            <v>1705.6</v>
          </cell>
          <cell r="I256">
            <v>1763</v>
          </cell>
          <cell r="J256">
            <v>1890</v>
          </cell>
          <cell r="K256">
            <v>1963</v>
          </cell>
          <cell r="L256">
            <v>2158</v>
          </cell>
          <cell r="M256">
            <v>2158</v>
          </cell>
          <cell r="N256">
            <v>2812</v>
          </cell>
          <cell r="O256">
            <v>3156</v>
          </cell>
          <cell r="P256">
            <v>3862</v>
          </cell>
          <cell r="Q256">
            <v>4891</v>
          </cell>
          <cell r="R256">
            <v>5472.3370183030001</v>
          </cell>
          <cell r="S256">
            <v>5843.8340366060002</v>
          </cell>
          <cell r="T256">
            <v>6019.8340366060002</v>
          </cell>
          <cell r="U256">
            <v>6083.8340366060002</v>
          </cell>
          <cell r="V256">
            <v>6160.8340366060002</v>
          </cell>
          <cell r="W256">
            <v>6039.5504295943156</v>
          </cell>
          <cell r="X256">
            <v>6953.5504295943156</v>
          </cell>
          <cell r="Y256">
            <v>7888.5849252983726</v>
          </cell>
          <cell r="Z256">
            <v>8771.9033135429854</v>
          </cell>
          <cell r="AA256">
            <v>9573.8982873098557</v>
          </cell>
          <cell r="AB256">
            <v>10279.044721029153</v>
          </cell>
          <cell r="AC256">
            <v>10974.186047929694</v>
          </cell>
          <cell r="AD256">
            <v>11661.416785385567</v>
          </cell>
          <cell r="AE256">
            <v>4000</v>
          </cell>
          <cell r="CI256">
            <v>115.60693641618498</v>
          </cell>
        </row>
        <row r="257">
          <cell r="A257" t="str">
            <v>Beginning PP&amp;E</v>
          </cell>
          <cell r="B257">
            <v>0</v>
          </cell>
          <cell r="C257">
            <v>0</v>
          </cell>
          <cell r="D257">
            <v>0</v>
          </cell>
          <cell r="E257">
            <v>0</v>
          </cell>
          <cell r="F257">
            <v>0</v>
          </cell>
          <cell r="G257">
            <v>1372.7000000000003</v>
          </cell>
          <cell r="H257">
            <v>1373</v>
          </cell>
          <cell r="I257">
            <v>1705.6</v>
          </cell>
          <cell r="J257">
            <v>1763</v>
          </cell>
          <cell r="K257">
            <v>1890</v>
          </cell>
          <cell r="L257">
            <v>1963</v>
          </cell>
          <cell r="M257">
            <v>1963</v>
          </cell>
          <cell r="N257">
            <v>2158</v>
          </cell>
          <cell r="O257">
            <v>2812</v>
          </cell>
          <cell r="P257">
            <v>3272</v>
          </cell>
          <cell r="Q257">
            <v>3862</v>
          </cell>
          <cell r="R257">
            <v>4891</v>
          </cell>
          <cell r="S257">
            <v>5472.3370183030001</v>
          </cell>
          <cell r="T257">
            <v>5843.8340366060002</v>
          </cell>
          <cell r="U257">
            <v>6019.8340366060002</v>
          </cell>
          <cell r="V257">
            <v>6083.8340366060002</v>
          </cell>
          <cell r="W257">
            <v>6160.8340366060002</v>
          </cell>
          <cell r="X257">
            <v>6039.5504295943156</v>
          </cell>
          <cell r="Y257">
            <v>6953.5504295943156</v>
          </cell>
          <cell r="Z257">
            <v>7888.5849252983726</v>
          </cell>
          <cell r="AA257">
            <v>8771.9033135429854</v>
          </cell>
          <cell r="AB257">
            <v>9573.8982873098557</v>
          </cell>
          <cell r="AC257">
            <v>10279.044721029153</v>
          </cell>
          <cell r="AD257">
            <v>10974.186047929694</v>
          </cell>
          <cell r="AE257">
            <v>11661.416785385567</v>
          </cell>
        </row>
        <row r="258">
          <cell r="A258" t="str">
            <v>Average PP&amp;E</v>
          </cell>
          <cell r="G258">
            <v>1539.15</v>
          </cell>
          <cell r="H258">
            <v>1539.3</v>
          </cell>
          <cell r="I258">
            <v>1734.3</v>
          </cell>
          <cell r="J258">
            <v>1826.5</v>
          </cell>
          <cell r="K258">
            <v>1926.5</v>
          </cell>
          <cell r="L258">
            <v>2060.5</v>
          </cell>
          <cell r="M258">
            <v>2060.5</v>
          </cell>
          <cell r="N258">
            <v>2485</v>
          </cell>
          <cell r="O258">
            <v>2984</v>
          </cell>
          <cell r="P258">
            <v>3567</v>
          </cell>
          <cell r="Q258">
            <v>4376.5</v>
          </cell>
          <cell r="R258">
            <v>5181.6685091515001</v>
          </cell>
          <cell r="S258">
            <v>5658.0855274545002</v>
          </cell>
          <cell r="T258">
            <v>5931.8340366060002</v>
          </cell>
          <cell r="U258">
            <v>6051.8340366060002</v>
          </cell>
          <cell r="V258">
            <v>6122.3340366060002</v>
          </cell>
          <cell r="W258">
            <v>6100.1922331001579</v>
          </cell>
          <cell r="X258">
            <v>6496.5504295943156</v>
          </cell>
          <cell r="Y258">
            <v>7421.0676774463445</v>
          </cell>
          <cell r="Z258">
            <v>8330.2441194206785</v>
          </cell>
          <cell r="AA258">
            <v>9172.9008004264215</v>
          </cell>
          <cell r="AB258">
            <v>9926.4715041695054</v>
          </cell>
          <cell r="AC258">
            <v>10626.615384479424</v>
          </cell>
          <cell r="AD258">
            <v>11317.80141665763</v>
          </cell>
          <cell r="AE258">
            <v>7830.7083926927835</v>
          </cell>
        </row>
        <row r="259">
          <cell r="A259" t="str">
            <v>Depreciation</v>
          </cell>
          <cell r="B259">
            <v>108</v>
          </cell>
          <cell r="C259">
            <v>123</v>
          </cell>
          <cell r="D259">
            <v>143</v>
          </cell>
          <cell r="E259">
            <v>148</v>
          </cell>
          <cell r="F259">
            <v>150</v>
          </cell>
          <cell r="G259">
            <v>160</v>
          </cell>
          <cell r="H259">
            <v>204.70000000000002</v>
          </cell>
          <cell r="I259">
            <v>227</v>
          </cell>
          <cell r="J259">
            <v>254</v>
          </cell>
          <cell r="K259">
            <v>282</v>
          </cell>
          <cell r="L259">
            <v>318</v>
          </cell>
          <cell r="M259">
            <v>426</v>
          </cell>
          <cell r="N259">
            <v>392</v>
          </cell>
          <cell r="O259">
            <v>565</v>
          </cell>
          <cell r="P259">
            <v>615</v>
          </cell>
          <cell r="Q259">
            <v>755</v>
          </cell>
          <cell r="R259">
            <v>898.66298169699996</v>
          </cell>
          <cell r="S259">
            <v>809.50298169699988</v>
          </cell>
          <cell r="T259">
            <v>924</v>
          </cell>
          <cell r="U259">
            <v>965</v>
          </cell>
          <cell r="V259">
            <v>1022</v>
          </cell>
          <cell r="W259">
            <v>1067.2836070116844</v>
          </cell>
          <cell r="X259">
            <v>0</v>
          </cell>
          <cell r="Y259">
            <v>64.965504295943163</v>
          </cell>
          <cell r="Z259">
            <v>148.4213535489269</v>
          </cell>
          <cell r="AA259">
            <v>249.90732358262034</v>
          </cell>
          <cell r="AB259">
            <v>366.91603201705686</v>
          </cell>
          <cell r="AC259">
            <v>397.05886016678022</v>
          </cell>
          <cell r="AD259">
            <v>425.06461537917698</v>
          </cell>
          <cell r="AE259">
            <v>452.71205666630522</v>
          </cell>
        </row>
        <row r="260">
          <cell r="A260" t="str">
            <v>Dep./Average PP&amp;E</v>
          </cell>
          <cell r="G260">
            <v>0.10395348081733424</v>
          </cell>
          <cell r="H260">
            <v>0.13298252452413437</v>
          </cell>
          <cell r="I260">
            <v>0.13088854292798247</v>
          </cell>
          <cell r="J260">
            <v>0.13906378319189708</v>
          </cell>
          <cell r="K260">
            <v>0.14637944458863222</v>
          </cell>
          <cell r="L260">
            <v>0.15433147294346033</v>
          </cell>
          <cell r="M260">
            <v>0.20674593545256006</v>
          </cell>
          <cell r="N260">
            <v>0.15774647887323945</v>
          </cell>
          <cell r="O260">
            <v>0.18934316353887398</v>
          </cell>
          <cell r="P260">
            <v>0.17241379310344829</v>
          </cell>
          <cell r="Q260">
            <v>0.17249999999999999</v>
          </cell>
          <cell r="R260">
            <v>0.17</v>
          </cell>
          <cell r="S260">
            <v>0.14307012111589357</v>
          </cell>
          <cell r="T260">
            <v>0.1557696985953913</v>
          </cell>
          <cell r="U260">
            <v>0.15945579375821631</v>
          </cell>
          <cell r="V260">
            <v>0.16692980061025217</v>
          </cell>
          <cell r="W260">
            <v>0.17495901214727519</v>
          </cell>
          <cell r="X260">
            <v>0</v>
          </cell>
          <cell r="Y260">
            <v>0.01</v>
          </cell>
          <cell r="Z260">
            <v>0.02</v>
          </cell>
          <cell r="AA260">
            <v>0.03</v>
          </cell>
          <cell r="AB260">
            <v>0.04</v>
          </cell>
          <cell r="AC260">
            <v>0.04</v>
          </cell>
          <cell r="AD260">
            <v>0.04</v>
          </cell>
          <cell r="AE260">
            <v>0.04</v>
          </cell>
        </row>
        <row r="261">
          <cell r="T261">
            <v>0.14144113226485522</v>
          </cell>
          <cell r="U261">
            <v>4.4372294372294396E-2</v>
          </cell>
          <cell r="V261">
            <v>5.9067357512953444E-2</v>
          </cell>
          <cell r="W261">
            <v>4.4308813122978741E-2</v>
          </cell>
          <cell r="X261">
            <v>-1</v>
          </cell>
          <cell r="Y261" t="e">
            <v>#DIV/0!</v>
          </cell>
          <cell r="Z261">
            <v>1.2846178931023124</v>
          </cell>
          <cell r="AA261">
            <v>0.68376933377203519</v>
          </cell>
          <cell r="AB261">
            <v>0.46820840124660457</v>
          </cell>
          <cell r="AC261">
            <v>8.2151842709129896E-2</v>
          </cell>
          <cell r="AD261">
            <v>7.0533006619303951E-2</v>
          </cell>
          <cell r="AE261">
            <v>6.5042914151923537E-2</v>
          </cell>
        </row>
        <row r="262">
          <cell r="A262" t="str">
            <v>Franchise</v>
          </cell>
          <cell r="B262">
            <v>0</v>
          </cell>
          <cell r="C262">
            <v>0</v>
          </cell>
          <cell r="D262">
            <v>0</v>
          </cell>
          <cell r="E262">
            <v>0</v>
          </cell>
          <cell r="F262">
            <v>3152.5</v>
          </cell>
          <cell r="G262">
            <v>4264.3999999999996</v>
          </cell>
          <cell r="H262">
            <v>4264.3999999999996</v>
          </cell>
          <cell r="I262">
            <v>5681</v>
          </cell>
          <cell r="J262">
            <v>6046</v>
          </cell>
          <cell r="K262">
            <v>5965</v>
          </cell>
          <cell r="L262">
            <v>5924</v>
          </cell>
          <cell r="M262">
            <v>5924</v>
          </cell>
          <cell r="N262">
            <v>7103</v>
          </cell>
          <cell r="O262">
            <v>9816</v>
          </cell>
          <cell r="P262">
            <v>11732</v>
          </cell>
        </row>
        <row r="263">
          <cell r="A263" t="str">
            <v>Amortization</v>
          </cell>
          <cell r="B263">
            <v>65</v>
          </cell>
          <cell r="C263">
            <v>72</v>
          </cell>
          <cell r="D263">
            <v>82</v>
          </cell>
          <cell r="E263">
            <v>81</v>
          </cell>
          <cell r="F263">
            <v>86</v>
          </cell>
          <cell r="G263">
            <v>91.2</v>
          </cell>
          <cell r="H263">
            <v>124.5</v>
          </cell>
          <cell r="I263">
            <v>162</v>
          </cell>
          <cell r="J263">
            <v>165</v>
          </cell>
          <cell r="K263">
            <v>179</v>
          </cell>
          <cell r="L263">
            <v>211</v>
          </cell>
          <cell r="M263">
            <v>311</v>
          </cell>
          <cell r="N263">
            <v>235</v>
          </cell>
          <cell r="O263">
            <v>380</v>
          </cell>
          <cell r="P263">
            <v>426</v>
          </cell>
        </row>
        <row r="264">
          <cell r="A264" t="str">
            <v xml:space="preserve">      - Franchise Amortization</v>
          </cell>
          <cell r="P264">
            <v>350</v>
          </cell>
        </row>
        <row r="265">
          <cell r="A265" t="str">
            <v xml:space="preserve">      - storkc-related amortization</v>
          </cell>
          <cell r="P265">
            <v>76</v>
          </cell>
        </row>
        <row r="266">
          <cell r="A266" t="str">
            <v>Amortizatoin/Franchise</v>
          </cell>
          <cell r="F266">
            <v>2.7279936558287074E-2</v>
          </cell>
          <cell r="G266">
            <v>2.1386361504549294E-2</v>
          </cell>
          <cell r="H266">
            <v>2.9195197448644596E-2</v>
          </cell>
          <cell r="I266">
            <v>2.8516106319309981E-2</v>
          </cell>
          <cell r="J266">
            <v>2.7290770757525638E-2</v>
          </cell>
          <cell r="K266">
            <v>3.0008382229673093E-2</v>
          </cell>
          <cell r="L266">
            <v>3.5617825793382851E-2</v>
          </cell>
          <cell r="M266">
            <v>5.2498311951384199E-2</v>
          </cell>
          <cell r="N266">
            <v>3.3084612135717305E-2</v>
          </cell>
          <cell r="O266">
            <v>3.8712306438467806E-2</v>
          </cell>
          <cell r="P266">
            <v>2.9832935560859187E-2</v>
          </cell>
          <cell r="AV266">
            <v>1.9</v>
          </cell>
        </row>
        <row r="273">
          <cell r="A273" t="str">
            <v>Notes:</v>
          </cell>
        </row>
        <row r="274">
          <cell r="A274" t="str">
            <v>1)  The 1996 proforma Operations Summary, Other Operating Data and Share and Per Share Data give effect tp the following acquisitions as though each had been owned for a full year beginning January 1, 1996:</v>
          </cell>
        </row>
        <row r="275">
          <cell r="A275" t="str">
            <v xml:space="preserve">     Coca-Cola &amp; Schweppes Beverages Limited, the French and Belgian bottlers, Coca-Cola Bottling Company West, Inc., Grand Forks Coca-Cola Bottling Co., and Ouachita Coca-Cola Bottling Company, Inc. ("Ouachita")</v>
          </cell>
        </row>
        <row r="276">
          <cell r="A276" t="str">
            <v>2)  In January 1995 the Company sold its 50% ownership interest in The Coca-Cola Bottling Company of the Mid South ("Mid South") to Ouachita.  The Company's interest in Mid South was reacquired through the Ouachita acquisition in Feb. 1996.</v>
          </cell>
        </row>
        <row r="277">
          <cell r="A277" t="str">
            <v>3)  A one-time charge of $40 million ($0.31 per common share) in income tax expense to increase deferred income taxes resulted from a 1% increase in the corporate marginal income tax rate im connection with the Omnibus Budget Reconciliation Act of 1993.</v>
          </cell>
        </row>
        <row r="278">
          <cell r="A278" t="str">
            <v>4)  The adoption of SFAS 106 and SFAS 109 resulted in one-time charges to income.  Fiscal periods prior to 1992 were not restated for these accounting changes.</v>
          </cell>
        </row>
        <row r="279">
          <cell r="A279" t="str">
            <v>5)  The 1991 proforma Operatoins Summary, Other Operating Data and Share and Per Share Data give effect to the acquisition of Johnston in December 1991 as though it had been completed at the beginning of 1991.</v>
          </cell>
        </row>
        <row r="280">
          <cell r="A280" t="str">
            <v xml:space="preserve">      A restrucutring charge in 1991 of $152 million is included in selling, general, and administrative expenses.</v>
          </cell>
        </row>
        <row r="281">
          <cell r="A281" t="str">
            <v>6)  Non-recurring item in 1996: Cost of Sales for 1996 includes a favorable $10 million ($0.05/common share after-tax) settlement of claims against certain suppliers -- 1Q96.</v>
          </cell>
        </row>
        <row r="282">
          <cell r="A282" t="str">
            <v>7)  Non-recurring item in 1995, see note 2 -- resulted in $9 million pre-tax gain, $5 million after taxes (+$0.04 per share)</v>
          </cell>
        </row>
        <row r="283">
          <cell r="A283" t="str">
            <v>8)  First-quarter 1997 results include a $6 million, or $0.03 per common share, one-time charge related to April 1, 1997 redemption of the Company's 8 3/4% Debentures due April 1, 2017.</v>
          </cell>
        </row>
        <row r="290">
          <cell r="A290" t="str">
            <v>Coca Cola Enterprises</v>
          </cell>
        </row>
        <row r="291">
          <cell r="A291" t="str">
            <v>Balance Sheet (ex Herb)</v>
          </cell>
        </row>
        <row r="293">
          <cell r="B293" t="str">
            <v>Proforma</v>
          </cell>
          <cell r="H293" t="str">
            <v>Proforma</v>
          </cell>
          <cell r="M293" t="str">
            <v>Proforma</v>
          </cell>
          <cell r="O293" t="str">
            <v>Proforma</v>
          </cell>
          <cell r="AJ293">
            <v>1991</v>
          </cell>
          <cell r="AO293" t="str">
            <v>1991 (Proforma)</v>
          </cell>
          <cell r="AT293">
            <v>1992</v>
          </cell>
          <cell r="AY293">
            <v>1993</v>
          </cell>
          <cell r="BD293">
            <v>1994</v>
          </cell>
          <cell r="BI293">
            <v>1995</v>
          </cell>
          <cell r="BN293" t="str">
            <v>1995 (Proforma)</v>
          </cell>
          <cell r="BS293">
            <v>1996</v>
          </cell>
          <cell r="BX293" t="str">
            <v>1996 (Proforma)</v>
          </cell>
          <cell r="CC293" t="str">
            <v>1997 (Reported)</v>
          </cell>
          <cell r="CH293" t="str">
            <v>1997 (Proforma)</v>
          </cell>
        </row>
        <row r="294">
          <cell r="A294" t="str">
            <v>(millions)</v>
          </cell>
          <cell r="B294" t="str">
            <v>1986</v>
          </cell>
          <cell r="C294">
            <v>1987</v>
          </cell>
          <cell r="D294">
            <v>1988</v>
          </cell>
          <cell r="E294">
            <v>1989</v>
          </cell>
          <cell r="F294">
            <v>1990</v>
          </cell>
          <cell r="G294">
            <v>1991</v>
          </cell>
          <cell r="H294">
            <v>1991</v>
          </cell>
          <cell r="I294">
            <v>1992</v>
          </cell>
          <cell r="J294">
            <v>1993</v>
          </cell>
          <cell r="K294">
            <v>1994</v>
          </cell>
          <cell r="L294">
            <v>1995</v>
          </cell>
          <cell r="M294">
            <v>1995</v>
          </cell>
          <cell r="N294">
            <v>1996</v>
          </cell>
          <cell r="O294">
            <v>1996</v>
          </cell>
          <cell r="P294" t="str">
            <v>1997E</v>
          </cell>
          <cell r="Q294" t="str">
            <v>1998E</v>
          </cell>
          <cell r="R294" t="str">
            <v>1999E</v>
          </cell>
          <cell r="S294" t="str">
            <v>2000E</v>
          </cell>
          <cell r="T294" t="str">
            <v>2001E</v>
          </cell>
          <cell r="U294" t="str">
            <v>2002E</v>
          </cell>
          <cell r="V294" t="str">
            <v>2003E</v>
          </cell>
          <cell r="W294" t="str">
            <v>2004E</v>
          </cell>
          <cell r="X294" t="str">
            <v>2005E</v>
          </cell>
          <cell r="Y294">
            <v>2006</v>
          </cell>
          <cell r="Z294">
            <v>2007</v>
          </cell>
          <cell r="AA294">
            <v>2008</v>
          </cell>
          <cell r="AB294">
            <v>2009</v>
          </cell>
          <cell r="AC294">
            <v>2010</v>
          </cell>
          <cell r="AD294">
            <v>2010</v>
          </cell>
          <cell r="AJ294" t="str">
            <v>1Q</v>
          </cell>
          <cell r="AK294" t="str">
            <v>2Q</v>
          </cell>
          <cell r="AL294" t="str">
            <v>3Q</v>
          </cell>
          <cell r="AM294" t="str">
            <v>4Q</v>
          </cell>
          <cell r="AN294" t="str">
            <v>FY</v>
          </cell>
          <cell r="AO294" t="str">
            <v>1Q</v>
          </cell>
          <cell r="AP294" t="str">
            <v>2Q</v>
          </cell>
          <cell r="AQ294" t="str">
            <v>3Q</v>
          </cell>
          <cell r="AR294" t="str">
            <v>4Q</v>
          </cell>
          <cell r="AS294" t="str">
            <v>FY</v>
          </cell>
          <cell r="AT294" t="str">
            <v>1Q</v>
          </cell>
          <cell r="AU294" t="str">
            <v>2Q</v>
          </cell>
          <cell r="AV294" t="str">
            <v>3Q</v>
          </cell>
          <cell r="AW294" t="str">
            <v>4Q</v>
          </cell>
          <cell r="AX294" t="str">
            <v>FY</v>
          </cell>
          <cell r="AY294" t="str">
            <v>1Q</v>
          </cell>
          <cell r="AZ294" t="str">
            <v>2Q</v>
          </cell>
          <cell r="BA294" t="str">
            <v>3Q</v>
          </cell>
          <cell r="BB294" t="str">
            <v>4Q</v>
          </cell>
          <cell r="BC294" t="str">
            <v>FY</v>
          </cell>
          <cell r="BD294" t="str">
            <v>1Q</v>
          </cell>
          <cell r="BE294" t="str">
            <v>2Q</v>
          </cell>
          <cell r="BF294" t="str">
            <v>3Q</v>
          </cell>
          <cell r="BG294" t="str">
            <v>4Q</v>
          </cell>
          <cell r="BH294" t="str">
            <v>FY</v>
          </cell>
          <cell r="BI294" t="str">
            <v>1Q</v>
          </cell>
          <cell r="BJ294" t="str">
            <v>2Q</v>
          </cell>
          <cell r="BK294" t="str">
            <v>3Q</v>
          </cell>
          <cell r="BL294" t="str">
            <v>4Q</v>
          </cell>
          <cell r="BM294" t="str">
            <v>FY</v>
          </cell>
          <cell r="BN294" t="str">
            <v>1Q</v>
          </cell>
          <cell r="BO294" t="str">
            <v>2Q</v>
          </cell>
          <cell r="BP294" t="str">
            <v>3Q</v>
          </cell>
          <cell r="BQ294" t="str">
            <v>4Q</v>
          </cell>
          <cell r="BR294" t="str">
            <v>FY</v>
          </cell>
          <cell r="BS294" t="str">
            <v>1Q</v>
          </cell>
          <cell r="BT294" t="str">
            <v>2Q</v>
          </cell>
          <cell r="BU294" t="str">
            <v>3Q</v>
          </cell>
          <cell r="BV294" t="str">
            <v>4Q</v>
          </cell>
          <cell r="BW294" t="str">
            <v>FY</v>
          </cell>
          <cell r="BX294" t="str">
            <v>1Q</v>
          </cell>
          <cell r="BY294" t="str">
            <v>2Q</v>
          </cell>
          <cell r="BZ294" t="str">
            <v>3Q</v>
          </cell>
          <cell r="CA294" t="str">
            <v>4Q</v>
          </cell>
          <cell r="CB294" t="str">
            <v>FY</v>
          </cell>
          <cell r="CC294" t="str">
            <v>1Q</v>
          </cell>
          <cell r="CD294" t="str">
            <v>2Q</v>
          </cell>
          <cell r="CE294" t="str">
            <v>3Q</v>
          </cell>
          <cell r="CF294" t="str">
            <v>4Q</v>
          </cell>
          <cell r="CG294" t="str">
            <v>FY</v>
          </cell>
          <cell r="CH294" t="str">
            <v>1Q</v>
          </cell>
          <cell r="CI294" t="str">
            <v>2Q</v>
          </cell>
          <cell r="CJ294" t="str">
            <v>3Q</v>
          </cell>
          <cell r="CK294" t="str">
            <v>4Q</v>
          </cell>
          <cell r="CL294" t="str">
            <v>FY</v>
          </cell>
        </row>
        <row r="296">
          <cell r="A296" t="str">
            <v>Assets</v>
          </cell>
        </row>
        <row r="298">
          <cell r="A298" t="str">
            <v>Current:</v>
          </cell>
        </row>
        <row r="300">
          <cell r="A300" t="str">
            <v>Trade Accounts Receivable</v>
          </cell>
          <cell r="F300">
            <v>296.8</v>
          </cell>
          <cell r="G300">
            <v>375.3</v>
          </cell>
          <cell r="H300">
            <v>375.3</v>
          </cell>
          <cell r="I300">
            <v>391</v>
          </cell>
          <cell r="J300">
            <v>442</v>
          </cell>
          <cell r="K300">
            <v>467</v>
          </cell>
          <cell r="L300">
            <v>510</v>
          </cell>
          <cell r="M300">
            <v>510</v>
          </cell>
          <cell r="N300">
            <v>668</v>
          </cell>
          <cell r="O300">
            <v>917</v>
          </cell>
          <cell r="P300">
            <v>1128</v>
          </cell>
          <cell r="Q300">
            <v>1337</v>
          </cell>
          <cell r="R300">
            <v>1365</v>
          </cell>
          <cell r="S300">
            <v>1297</v>
          </cell>
          <cell r="T300">
            <v>1457.365</v>
          </cell>
          <cell r="U300">
            <v>1445.118186112833</v>
          </cell>
          <cell r="V300">
            <v>1542.3160739199504</v>
          </cell>
          <cell r="W300">
            <v>1616.1241685026537</v>
          </cell>
          <cell r="X300">
            <v>1664.8671526421624</v>
          </cell>
          <cell r="Y300">
            <v>1744.245903160406</v>
          </cell>
          <cell r="Z300">
            <v>1817.4169303074677</v>
          </cell>
          <cell r="AA300">
            <v>1871.4535214148784</v>
          </cell>
          <cell r="AB300">
            <v>1926.5769217051686</v>
          </cell>
          <cell r="AC300">
            <v>1982.7839671514298</v>
          </cell>
          <cell r="AD300">
            <v>2040.0712741430521</v>
          </cell>
          <cell r="AU300">
            <v>461.7</v>
          </cell>
          <cell r="AW300">
            <v>391</v>
          </cell>
          <cell r="AX300">
            <v>391</v>
          </cell>
          <cell r="AY300">
            <v>399</v>
          </cell>
          <cell r="AZ300">
            <v>539</v>
          </cell>
          <cell r="BA300">
            <v>441</v>
          </cell>
          <cell r="BB300">
            <v>442</v>
          </cell>
          <cell r="BC300">
            <v>442</v>
          </cell>
          <cell r="BD300">
            <v>457</v>
          </cell>
          <cell r="BE300">
            <v>547</v>
          </cell>
          <cell r="BF300">
            <v>445</v>
          </cell>
          <cell r="BG300">
            <v>467</v>
          </cell>
          <cell r="BH300">
            <v>467</v>
          </cell>
          <cell r="BI300">
            <v>469</v>
          </cell>
          <cell r="BJ300">
            <v>588</v>
          </cell>
          <cell r="BK300">
            <v>504</v>
          </cell>
          <cell r="BL300">
            <v>510</v>
          </cell>
          <cell r="BM300">
            <v>510</v>
          </cell>
          <cell r="BS300">
            <v>502</v>
          </cell>
          <cell r="BT300">
            <v>606</v>
          </cell>
          <cell r="BU300">
            <v>730</v>
          </cell>
          <cell r="BV300">
            <v>668</v>
          </cell>
          <cell r="BW300">
            <v>668</v>
          </cell>
          <cell r="BY300">
            <v>1098</v>
          </cell>
          <cell r="BZ300">
            <v>970</v>
          </cell>
          <cell r="CB300">
            <v>917</v>
          </cell>
          <cell r="CC300">
            <v>928</v>
          </cell>
          <cell r="CD300">
            <v>1152</v>
          </cell>
          <cell r="CI300">
            <v>1277</v>
          </cell>
          <cell r="CJ300">
            <v>1128</v>
          </cell>
        </row>
        <row r="301">
          <cell r="A301" t="str">
            <v>Receivables from Coca-Cola Co., net</v>
          </cell>
          <cell r="I301">
            <v>12</v>
          </cell>
          <cell r="J301">
            <v>13</v>
          </cell>
          <cell r="K301">
            <v>0</v>
          </cell>
          <cell r="L301">
            <v>6</v>
          </cell>
          <cell r="M301">
            <v>6</v>
          </cell>
          <cell r="N301">
            <v>0</v>
          </cell>
          <cell r="P301" t="str">
            <v xml:space="preserve"> </v>
          </cell>
          <cell r="AW301">
            <v>12</v>
          </cell>
          <cell r="AX301">
            <v>12</v>
          </cell>
          <cell r="BB301">
            <v>13</v>
          </cell>
          <cell r="BC301">
            <v>13</v>
          </cell>
        </row>
        <row r="302">
          <cell r="A302" t="str">
            <v>Inventories:</v>
          </cell>
          <cell r="P302" t="str">
            <v xml:space="preserve"> </v>
          </cell>
        </row>
        <row r="303">
          <cell r="A303" t="str">
            <v xml:space="preserve">      Finished Goods</v>
          </cell>
          <cell r="F303" t="str">
            <v>-</v>
          </cell>
          <cell r="G303">
            <v>138</v>
          </cell>
          <cell r="H303">
            <v>138</v>
          </cell>
          <cell r="I303">
            <v>127</v>
          </cell>
          <cell r="J303">
            <v>134</v>
          </cell>
          <cell r="K303">
            <v>170</v>
          </cell>
          <cell r="L303">
            <v>151</v>
          </cell>
          <cell r="M303">
            <v>151</v>
          </cell>
          <cell r="N303">
            <v>221</v>
          </cell>
          <cell r="O303" t="str">
            <v>-</v>
          </cell>
          <cell r="P303" t="str">
            <v xml:space="preserve"> </v>
          </cell>
          <cell r="AS303">
            <v>137.69999999999999</v>
          </cell>
          <cell r="AU303">
            <v>162.30000000000001</v>
          </cell>
          <cell r="AV303">
            <v>152.5</v>
          </cell>
          <cell r="AW303">
            <v>127</v>
          </cell>
          <cell r="AX303">
            <v>127</v>
          </cell>
          <cell r="AY303">
            <v>127</v>
          </cell>
          <cell r="AZ303">
            <v>158</v>
          </cell>
          <cell r="BA303">
            <v>159</v>
          </cell>
          <cell r="BB303">
            <v>134</v>
          </cell>
          <cell r="BC303">
            <v>134</v>
          </cell>
          <cell r="BE303">
            <v>169</v>
          </cell>
          <cell r="BF303">
            <v>179</v>
          </cell>
          <cell r="BG303">
            <v>170</v>
          </cell>
          <cell r="BH303">
            <v>170</v>
          </cell>
          <cell r="BI303">
            <v>174</v>
          </cell>
          <cell r="BJ303">
            <v>194</v>
          </cell>
          <cell r="BK303">
            <v>202</v>
          </cell>
          <cell r="BL303">
            <v>151</v>
          </cell>
          <cell r="BM303">
            <v>151</v>
          </cell>
          <cell r="BS303">
            <v>190</v>
          </cell>
          <cell r="BT303">
            <v>207</v>
          </cell>
          <cell r="BU303">
            <v>270</v>
          </cell>
          <cell r="BV303">
            <v>221</v>
          </cell>
          <cell r="BW303">
            <v>221</v>
          </cell>
          <cell r="CC303">
            <v>282</v>
          </cell>
          <cell r="CD303">
            <v>342</v>
          </cell>
        </row>
        <row r="304">
          <cell r="A304" t="str">
            <v xml:space="preserve">      Other</v>
          </cell>
          <cell r="F304" t="str">
            <v>-</v>
          </cell>
          <cell r="G304">
            <v>10</v>
          </cell>
          <cell r="H304">
            <v>10</v>
          </cell>
          <cell r="I304">
            <v>11</v>
          </cell>
          <cell r="J304">
            <v>18</v>
          </cell>
          <cell r="O304" t="str">
            <v>-</v>
          </cell>
          <cell r="P304" t="str">
            <v xml:space="preserve"> </v>
          </cell>
          <cell r="AS304">
            <v>19</v>
          </cell>
          <cell r="AU304">
            <v>18.600000000000001</v>
          </cell>
          <cell r="AV304">
            <v>24</v>
          </cell>
          <cell r="AW304">
            <v>11</v>
          </cell>
          <cell r="AX304">
            <v>11</v>
          </cell>
          <cell r="AY304">
            <v>13</v>
          </cell>
          <cell r="AZ304">
            <v>17</v>
          </cell>
          <cell r="BA304">
            <v>14</v>
          </cell>
          <cell r="BB304">
            <v>18</v>
          </cell>
          <cell r="BC304">
            <v>18</v>
          </cell>
          <cell r="BE304">
            <v>24</v>
          </cell>
          <cell r="BF304">
            <v>21</v>
          </cell>
          <cell r="BG304">
            <v>25</v>
          </cell>
          <cell r="BH304">
            <v>25</v>
          </cell>
          <cell r="BI304">
            <v>26</v>
          </cell>
          <cell r="BJ304">
            <v>28</v>
          </cell>
          <cell r="BK304">
            <v>26</v>
          </cell>
          <cell r="BL304">
            <v>0</v>
          </cell>
        </row>
        <row r="305">
          <cell r="A305" t="str">
            <v xml:space="preserve">      Raw Materials and Supplies</v>
          </cell>
          <cell r="F305" t="str">
            <v>-</v>
          </cell>
          <cell r="G305">
            <v>47</v>
          </cell>
          <cell r="H305">
            <v>47</v>
          </cell>
          <cell r="I305">
            <v>74</v>
          </cell>
          <cell r="J305">
            <v>48</v>
          </cell>
          <cell r="K305">
            <v>66</v>
          </cell>
          <cell r="L305">
            <v>74</v>
          </cell>
          <cell r="M305">
            <v>74</v>
          </cell>
          <cell r="N305">
            <v>96</v>
          </cell>
          <cell r="O305" t="str">
            <v>-</v>
          </cell>
          <cell r="P305" t="str">
            <v xml:space="preserve"> </v>
          </cell>
          <cell r="AS305">
            <v>46.9</v>
          </cell>
          <cell r="AU305">
            <v>49.4</v>
          </cell>
          <cell r="AV305">
            <v>45.1</v>
          </cell>
          <cell r="AW305">
            <v>74</v>
          </cell>
          <cell r="AX305">
            <v>74</v>
          </cell>
          <cell r="AY305">
            <v>54</v>
          </cell>
          <cell r="AZ305">
            <v>58</v>
          </cell>
          <cell r="BA305">
            <v>52</v>
          </cell>
          <cell r="BB305">
            <v>48</v>
          </cell>
          <cell r="BC305">
            <v>48</v>
          </cell>
          <cell r="BE305">
            <v>57</v>
          </cell>
          <cell r="BF305">
            <v>55</v>
          </cell>
          <cell r="BG305">
            <v>41</v>
          </cell>
          <cell r="BH305">
            <v>41</v>
          </cell>
          <cell r="BI305">
            <v>55</v>
          </cell>
          <cell r="BJ305">
            <v>61</v>
          </cell>
          <cell r="BK305">
            <v>60</v>
          </cell>
          <cell r="BL305">
            <v>74</v>
          </cell>
          <cell r="BM305">
            <v>74</v>
          </cell>
          <cell r="BS305">
            <v>84</v>
          </cell>
          <cell r="BT305">
            <v>99</v>
          </cell>
          <cell r="BU305">
            <v>104</v>
          </cell>
          <cell r="BV305">
            <v>96</v>
          </cell>
          <cell r="BW305">
            <v>96</v>
          </cell>
          <cell r="CC305">
            <v>127</v>
          </cell>
          <cell r="CD305">
            <v>134</v>
          </cell>
        </row>
        <row r="306">
          <cell r="A306" t="str">
            <v xml:space="preserve">      Total</v>
          </cell>
          <cell r="F306">
            <v>128.5</v>
          </cell>
          <cell r="G306">
            <v>195</v>
          </cell>
          <cell r="H306">
            <v>195</v>
          </cell>
          <cell r="I306">
            <v>212</v>
          </cell>
          <cell r="J306">
            <v>200</v>
          </cell>
          <cell r="K306">
            <v>236</v>
          </cell>
          <cell r="L306">
            <v>225</v>
          </cell>
          <cell r="M306">
            <v>225</v>
          </cell>
          <cell r="N306">
            <v>317</v>
          </cell>
          <cell r="O306">
            <v>379</v>
          </cell>
          <cell r="P306">
            <v>501</v>
          </cell>
          <cell r="Q306">
            <v>543</v>
          </cell>
          <cell r="R306">
            <v>669</v>
          </cell>
          <cell r="S306">
            <v>602</v>
          </cell>
          <cell r="T306">
            <v>608.56999999999994</v>
          </cell>
          <cell r="U306">
            <v>578.04727444513321</v>
          </cell>
          <cell r="V306">
            <v>623.85818720357543</v>
          </cell>
          <cell r="W306">
            <v>653.71314681006209</v>
          </cell>
          <cell r="X306">
            <v>692.13578255910124</v>
          </cell>
          <cell r="Y306">
            <v>725.13593726893282</v>
          </cell>
          <cell r="Z306">
            <v>755.55535304917203</v>
          </cell>
          <cell r="AA306">
            <v>778.02000328483712</v>
          </cell>
          <cell r="AB306">
            <v>800.93647306844093</v>
          </cell>
          <cell r="AC306">
            <v>824.30344701801016</v>
          </cell>
          <cell r="AD306">
            <v>848.11951846396551</v>
          </cell>
          <cell r="AS306">
            <v>203.6</v>
          </cell>
          <cell r="AU306">
            <v>230.3</v>
          </cell>
          <cell r="AV306">
            <v>221.6</v>
          </cell>
          <cell r="AW306">
            <v>212</v>
          </cell>
          <cell r="AX306">
            <v>212</v>
          </cell>
          <cell r="AY306">
            <v>194</v>
          </cell>
          <cell r="AZ306">
            <v>233</v>
          </cell>
          <cell r="BA306">
            <v>225</v>
          </cell>
          <cell r="BB306">
            <v>200</v>
          </cell>
          <cell r="BC306">
            <v>200</v>
          </cell>
          <cell r="BD306">
            <v>217</v>
          </cell>
          <cell r="BE306">
            <v>250</v>
          </cell>
          <cell r="BF306">
            <v>255</v>
          </cell>
          <cell r="BG306">
            <v>236</v>
          </cell>
          <cell r="BH306">
            <v>236</v>
          </cell>
          <cell r="BI306">
            <v>255</v>
          </cell>
          <cell r="BJ306">
            <v>283</v>
          </cell>
          <cell r="BK306">
            <v>288</v>
          </cell>
          <cell r="BL306">
            <v>225</v>
          </cell>
          <cell r="BM306">
            <v>225</v>
          </cell>
          <cell r="BS306">
            <v>274</v>
          </cell>
          <cell r="BT306">
            <v>306</v>
          </cell>
          <cell r="BU306">
            <v>374</v>
          </cell>
          <cell r="BV306">
            <v>317</v>
          </cell>
          <cell r="BW306">
            <v>317</v>
          </cell>
          <cell r="BY306">
            <v>494</v>
          </cell>
          <cell r="BZ306">
            <v>444</v>
          </cell>
          <cell r="CB306">
            <v>379</v>
          </cell>
          <cell r="CC306">
            <v>409</v>
          </cell>
          <cell r="CD306">
            <v>476</v>
          </cell>
          <cell r="CI306">
            <v>554</v>
          </cell>
          <cell r="CJ306">
            <v>501</v>
          </cell>
        </row>
        <row r="307">
          <cell r="A307" t="str">
            <v>Current Deferred Income Tax Assets</v>
          </cell>
          <cell r="K307">
            <v>0</v>
          </cell>
          <cell r="L307">
            <v>130</v>
          </cell>
          <cell r="M307">
            <v>130</v>
          </cell>
          <cell r="N307">
            <v>140</v>
          </cell>
          <cell r="O307">
            <v>140</v>
          </cell>
          <cell r="P307">
            <v>148</v>
          </cell>
          <cell r="Q307">
            <v>74</v>
          </cell>
          <cell r="R307">
            <v>125</v>
          </cell>
          <cell r="S307">
            <v>0</v>
          </cell>
          <cell r="T307">
            <v>25</v>
          </cell>
          <cell r="U307">
            <v>84.059252704451865</v>
          </cell>
          <cell r="V307">
            <v>152.71957769471101</v>
          </cell>
          <cell r="W307">
            <v>218.8694720925314</v>
          </cell>
          <cell r="X307">
            <v>208.8694720925314</v>
          </cell>
          <cell r="Y307">
            <v>198.8694720925314</v>
          </cell>
          <cell r="Z307">
            <v>188.8694720925314</v>
          </cell>
          <cell r="AA307">
            <v>178.8694720925314</v>
          </cell>
          <cell r="AB307">
            <v>168.8694720925314</v>
          </cell>
          <cell r="AC307">
            <v>158.8694720925314</v>
          </cell>
          <cell r="AD307">
            <v>148.8694720925314</v>
          </cell>
          <cell r="BG307">
            <v>0</v>
          </cell>
          <cell r="BL307">
            <v>130</v>
          </cell>
          <cell r="BM307">
            <v>130</v>
          </cell>
          <cell r="BS307">
            <v>130</v>
          </cell>
          <cell r="BT307">
            <v>130</v>
          </cell>
          <cell r="BU307">
            <v>130</v>
          </cell>
          <cell r="BV307">
            <v>140</v>
          </cell>
          <cell r="BW307">
            <v>140</v>
          </cell>
          <cell r="CC307">
            <v>140</v>
          </cell>
          <cell r="CD307">
            <v>148</v>
          </cell>
          <cell r="CJ307">
            <v>148</v>
          </cell>
        </row>
        <row r="308">
          <cell r="A308" t="str">
            <v>Prepaid Expenses and Other</v>
          </cell>
          <cell r="F308">
            <v>69.599999999999994</v>
          </cell>
          <cell r="G308">
            <v>71.8</v>
          </cell>
          <cell r="H308">
            <v>71.8</v>
          </cell>
          <cell r="I308">
            <v>80</v>
          </cell>
          <cell r="J308">
            <v>80</v>
          </cell>
          <cell r="K308">
            <v>85</v>
          </cell>
          <cell r="L308">
            <v>103</v>
          </cell>
          <cell r="M308">
            <v>103</v>
          </cell>
          <cell r="N308">
            <v>147</v>
          </cell>
          <cell r="O308">
            <v>147</v>
          </cell>
          <cell r="P308">
            <v>217</v>
          </cell>
          <cell r="Q308">
            <v>263</v>
          </cell>
          <cell r="R308">
            <v>281</v>
          </cell>
          <cell r="S308">
            <v>438</v>
          </cell>
          <cell r="T308">
            <v>288.27</v>
          </cell>
          <cell r="U308">
            <v>289.02363722256661</v>
          </cell>
          <cell r="V308">
            <v>311.92909360178771</v>
          </cell>
          <cell r="W308">
            <v>326.85657340503104</v>
          </cell>
          <cell r="X308">
            <v>318.00833252715466</v>
          </cell>
          <cell r="Y308">
            <v>333.1705657722124</v>
          </cell>
          <cell r="Z308">
            <v>347.14705410367367</v>
          </cell>
          <cell r="AA308">
            <v>357.4686501578982</v>
          </cell>
          <cell r="AB308">
            <v>367.99783897739184</v>
          </cell>
          <cell r="AC308">
            <v>378.73401619746414</v>
          </cell>
          <cell r="AD308">
            <v>389.67653551047067</v>
          </cell>
          <cell r="AU308">
            <v>201.2</v>
          </cell>
          <cell r="AW308">
            <v>80</v>
          </cell>
          <cell r="AX308">
            <v>80</v>
          </cell>
          <cell r="AY308">
            <v>93</v>
          </cell>
          <cell r="AZ308">
            <v>91</v>
          </cell>
          <cell r="BA308">
            <v>102</v>
          </cell>
          <cell r="BB308">
            <v>80</v>
          </cell>
          <cell r="BC308">
            <v>80</v>
          </cell>
          <cell r="BD308">
            <v>78</v>
          </cell>
          <cell r="BE308">
            <v>82</v>
          </cell>
          <cell r="BF308">
            <v>85</v>
          </cell>
          <cell r="BG308">
            <v>85</v>
          </cell>
          <cell r="BH308">
            <v>85</v>
          </cell>
          <cell r="BI308">
            <v>84</v>
          </cell>
          <cell r="BJ308">
            <v>216</v>
          </cell>
          <cell r="BK308">
            <v>217</v>
          </cell>
          <cell r="BL308">
            <v>109</v>
          </cell>
          <cell r="BM308">
            <v>109</v>
          </cell>
          <cell r="BS308">
            <v>104</v>
          </cell>
          <cell r="BT308">
            <v>119</v>
          </cell>
          <cell r="BU308">
            <v>164</v>
          </cell>
          <cell r="BV308">
            <v>147</v>
          </cell>
          <cell r="BW308">
            <v>147</v>
          </cell>
          <cell r="BY308">
            <v>363</v>
          </cell>
          <cell r="BZ308">
            <v>294</v>
          </cell>
          <cell r="CB308">
            <v>287</v>
          </cell>
          <cell r="CC308">
            <v>165</v>
          </cell>
          <cell r="CD308">
            <v>163</v>
          </cell>
          <cell r="CI308">
            <v>326</v>
          </cell>
          <cell r="CJ308">
            <v>217</v>
          </cell>
        </row>
        <row r="309">
          <cell r="A309" t="str">
            <v>Total Current Assets</v>
          </cell>
          <cell r="F309">
            <v>494.84999999999997</v>
          </cell>
          <cell r="G309">
            <v>578</v>
          </cell>
          <cell r="H309">
            <v>578</v>
          </cell>
          <cell r="I309">
            <v>689</v>
          </cell>
          <cell r="J309">
            <v>724</v>
          </cell>
          <cell r="K309">
            <v>766</v>
          </cell>
          <cell r="L309">
            <v>966</v>
          </cell>
          <cell r="M309">
            <v>966</v>
          </cell>
          <cell r="N309">
            <v>1225</v>
          </cell>
          <cell r="O309">
            <v>1464</v>
          </cell>
          <cell r="P309">
            <v>1935</v>
          </cell>
          <cell r="Q309">
            <v>2217</v>
          </cell>
          <cell r="R309">
            <v>2440</v>
          </cell>
          <cell r="S309">
            <v>2337</v>
          </cell>
          <cell r="T309">
            <v>2379.2049999999999</v>
          </cell>
          <cell r="U309">
            <v>2396.2483504849847</v>
          </cell>
          <cell r="V309">
            <v>2630.8229324200247</v>
          </cell>
          <cell r="W309">
            <v>2815.563360810278</v>
          </cell>
          <cell r="X309">
            <v>2883.8807398209497</v>
          </cell>
          <cell r="Y309">
            <v>3001.4218782940825</v>
          </cell>
          <cell r="Z309">
            <v>3108.9888095528449</v>
          </cell>
          <cell r="AA309">
            <v>3185.8116469501451</v>
          </cell>
          <cell r="AB309">
            <v>3264.3807058435332</v>
          </cell>
          <cell r="AC309">
            <v>3344.6909024594356</v>
          </cell>
          <cell r="AD309">
            <v>3426.7368002100197</v>
          </cell>
          <cell r="AU309">
            <v>891.1</v>
          </cell>
          <cell r="AW309">
            <v>689</v>
          </cell>
          <cell r="AX309">
            <v>689</v>
          </cell>
          <cell r="AY309">
            <v>685</v>
          </cell>
          <cell r="AZ309">
            <v>860</v>
          </cell>
          <cell r="BA309">
            <v>766</v>
          </cell>
          <cell r="BB309">
            <v>746</v>
          </cell>
          <cell r="BC309">
            <v>724</v>
          </cell>
          <cell r="BD309">
            <v>751</v>
          </cell>
          <cell r="BE309">
            <v>775</v>
          </cell>
          <cell r="BF309">
            <v>716</v>
          </cell>
          <cell r="BG309">
            <v>766</v>
          </cell>
          <cell r="BH309">
            <v>766</v>
          </cell>
          <cell r="BI309">
            <v>795</v>
          </cell>
          <cell r="BJ309">
            <v>1045</v>
          </cell>
          <cell r="BK309">
            <v>1009</v>
          </cell>
          <cell r="BL309">
            <v>966</v>
          </cell>
          <cell r="BM309">
            <v>966</v>
          </cell>
          <cell r="BS309">
            <v>994</v>
          </cell>
          <cell r="BT309">
            <v>1137</v>
          </cell>
          <cell r="BU309">
            <v>1372</v>
          </cell>
          <cell r="BV309">
            <v>1225</v>
          </cell>
          <cell r="BW309">
            <v>1225</v>
          </cell>
          <cell r="BY309">
            <v>1829</v>
          </cell>
          <cell r="BZ309">
            <v>1681</v>
          </cell>
          <cell r="CB309">
            <v>1464</v>
          </cell>
          <cell r="CC309">
            <v>1633</v>
          </cell>
          <cell r="CD309">
            <v>1908</v>
          </cell>
          <cell r="CI309">
            <v>2125</v>
          </cell>
          <cell r="CJ309">
            <v>1935</v>
          </cell>
          <cell r="CK309">
            <v>1813</v>
          </cell>
        </row>
        <row r="311">
          <cell r="A311" t="str">
            <v>Property, Plant, and Equipment:</v>
          </cell>
        </row>
        <row r="312">
          <cell r="A312" t="str">
            <v>Land</v>
          </cell>
          <cell r="F312">
            <v>157</v>
          </cell>
          <cell r="G312">
            <v>171.7</v>
          </cell>
          <cell r="H312">
            <v>171.7</v>
          </cell>
          <cell r="I312">
            <v>179</v>
          </cell>
          <cell r="J312">
            <v>163</v>
          </cell>
          <cell r="K312">
            <v>170</v>
          </cell>
          <cell r="L312">
            <v>182</v>
          </cell>
          <cell r="M312">
            <v>182</v>
          </cell>
          <cell r="N312">
            <v>213</v>
          </cell>
          <cell r="P312" t="str">
            <v xml:space="preserve"> </v>
          </cell>
          <cell r="AU312">
            <v>177.1</v>
          </cell>
          <cell r="AW312">
            <v>179</v>
          </cell>
          <cell r="AX312">
            <v>179</v>
          </cell>
          <cell r="AY312">
            <v>194</v>
          </cell>
          <cell r="AZ312">
            <v>205</v>
          </cell>
          <cell r="BA312">
            <v>204</v>
          </cell>
          <cell r="BB312">
            <v>163</v>
          </cell>
          <cell r="BC312">
            <v>163</v>
          </cell>
          <cell r="BD312">
            <v>163</v>
          </cell>
          <cell r="BE312">
            <v>163</v>
          </cell>
          <cell r="BF312">
            <v>162</v>
          </cell>
          <cell r="BG312">
            <v>170</v>
          </cell>
          <cell r="BH312">
            <v>170</v>
          </cell>
          <cell r="BI312">
            <v>186</v>
          </cell>
          <cell r="BJ312">
            <v>192</v>
          </cell>
          <cell r="BK312">
            <v>194</v>
          </cell>
          <cell r="BL312">
            <v>182</v>
          </cell>
          <cell r="BM312">
            <v>182</v>
          </cell>
          <cell r="BS312">
            <v>183</v>
          </cell>
          <cell r="BT312">
            <v>188</v>
          </cell>
          <cell r="BU312">
            <v>208</v>
          </cell>
          <cell r="BV312">
            <v>213</v>
          </cell>
          <cell r="BW312">
            <v>213</v>
          </cell>
          <cell r="CC312">
            <v>260</v>
          </cell>
          <cell r="CD312">
            <v>265</v>
          </cell>
        </row>
        <row r="313">
          <cell r="A313" t="str">
            <v>Buildings and Improvements</v>
          </cell>
          <cell r="F313">
            <v>453.1</v>
          </cell>
          <cell r="G313">
            <v>576.70000000000005</v>
          </cell>
          <cell r="H313">
            <v>576.70000000000005</v>
          </cell>
          <cell r="I313">
            <v>594</v>
          </cell>
          <cell r="J313">
            <v>622</v>
          </cell>
          <cell r="K313">
            <v>661</v>
          </cell>
          <cell r="L313">
            <v>700</v>
          </cell>
          <cell r="M313">
            <v>700</v>
          </cell>
          <cell r="N313">
            <v>860</v>
          </cell>
          <cell r="P313" t="str">
            <v xml:space="preserve"> </v>
          </cell>
          <cell r="AU313">
            <v>581.1</v>
          </cell>
          <cell r="AW313">
            <v>594</v>
          </cell>
          <cell r="AX313">
            <v>594</v>
          </cell>
          <cell r="AY313">
            <v>599</v>
          </cell>
          <cell r="AZ313">
            <v>619</v>
          </cell>
          <cell r="BA313">
            <v>620</v>
          </cell>
          <cell r="BB313">
            <v>622</v>
          </cell>
          <cell r="BC313">
            <v>622</v>
          </cell>
          <cell r="BD313">
            <v>626</v>
          </cell>
          <cell r="BE313">
            <v>635</v>
          </cell>
          <cell r="BF313">
            <v>652</v>
          </cell>
          <cell r="BG313">
            <v>661</v>
          </cell>
          <cell r="BH313">
            <v>661</v>
          </cell>
          <cell r="BI313">
            <v>674</v>
          </cell>
          <cell r="BJ313">
            <v>684</v>
          </cell>
          <cell r="BK313">
            <v>689</v>
          </cell>
          <cell r="BL313">
            <v>700</v>
          </cell>
          <cell r="BM313">
            <v>700</v>
          </cell>
          <cell r="BS313">
            <v>716</v>
          </cell>
          <cell r="BT313">
            <v>729</v>
          </cell>
          <cell r="BU313">
            <v>862</v>
          </cell>
          <cell r="BV313">
            <v>860</v>
          </cell>
          <cell r="BW313">
            <v>860</v>
          </cell>
          <cell r="CC313">
            <v>949</v>
          </cell>
          <cell r="CD313">
            <v>958</v>
          </cell>
        </row>
        <row r="314">
          <cell r="A314" t="str">
            <v>Machinery &amp; Equipment (+containers)</v>
          </cell>
          <cell r="F314">
            <v>1340.2</v>
          </cell>
          <cell r="G314">
            <v>1673</v>
          </cell>
          <cell r="H314">
            <v>1673</v>
          </cell>
          <cell r="I314">
            <v>1881</v>
          </cell>
          <cell r="J314">
            <v>2132</v>
          </cell>
          <cell r="K314">
            <v>2390</v>
          </cell>
          <cell r="L314">
            <v>2774</v>
          </cell>
          <cell r="M314">
            <v>2774</v>
          </cell>
          <cell r="N314">
            <v>3558</v>
          </cell>
          <cell r="P314" t="str">
            <v xml:space="preserve"> </v>
          </cell>
          <cell r="AU314">
            <v>1730.7</v>
          </cell>
          <cell r="AW314">
            <v>1851</v>
          </cell>
          <cell r="AX314">
            <v>1851</v>
          </cell>
          <cell r="AY314">
            <v>1846</v>
          </cell>
          <cell r="AZ314">
            <v>1974</v>
          </cell>
          <cell r="BA314">
            <v>2058</v>
          </cell>
          <cell r="BB314">
            <v>2132</v>
          </cell>
          <cell r="BC314">
            <v>2132</v>
          </cell>
          <cell r="BD314">
            <v>2152</v>
          </cell>
          <cell r="BE314">
            <v>2254</v>
          </cell>
          <cell r="BF314">
            <v>2303</v>
          </cell>
          <cell r="BG314">
            <v>2390</v>
          </cell>
          <cell r="BH314">
            <v>2390</v>
          </cell>
          <cell r="BI314">
            <v>2474</v>
          </cell>
          <cell r="BJ314">
            <v>2582</v>
          </cell>
          <cell r="BK314">
            <v>2682</v>
          </cell>
          <cell r="BL314">
            <v>2774</v>
          </cell>
          <cell r="BM314">
            <v>2774</v>
          </cell>
          <cell r="BS314">
            <v>2850</v>
          </cell>
          <cell r="BT314">
            <v>3053</v>
          </cell>
          <cell r="BU314">
            <v>3448</v>
          </cell>
          <cell r="BV314">
            <v>3558</v>
          </cell>
          <cell r="BW314">
            <v>3558</v>
          </cell>
          <cell r="CC314">
            <v>3878</v>
          </cell>
          <cell r="CD314">
            <v>4035</v>
          </cell>
        </row>
        <row r="315">
          <cell r="F315">
            <v>1950.3000000000002</v>
          </cell>
          <cell r="G315">
            <v>2421.4</v>
          </cell>
          <cell r="H315">
            <v>2421.4</v>
          </cell>
          <cell r="I315">
            <v>2654</v>
          </cell>
          <cell r="J315">
            <v>2917</v>
          </cell>
          <cell r="K315">
            <v>3221</v>
          </cell>
          <cell r="L315">
            <v>3656</v>
          </cell>
          <cell r="M315">
            <v>3656</v>
          </cell>
          <cell r="N315">
            <v>4631</v>
          </cell>
          <cell r="P315" t="str">
            <v xml:space="preserve"> </v>
          </cell>
          <cell r="AU315">
            <v>2488.9</v>
          </cell>
          <cell r="AW315">
            <v>2624</v>
          </cell>
          <cell r="AX315">
            <v>2624</v>
          </cell>
          <cell r="AY315">
            <v>2639</v>
          </cell>
          <cell r="AZ315">
            <v>2798</v>
          </cell>
          <cell r="BA315">
            <v>2882</v>
          </cell>
          <cell r="BB315">
            <v>2917</v>
          </cell>
          <cell r="BC315">
            <v>2917</v>
          </cell>
          <cell r="BD315">
            <v>2941</v>
          </cell>
          <cell r="BE315">
            <v>3052</v>
          </cell>
          <cell r="BF315">
            <v>3117</v>
          </cell>
          <cell r="BG315">
            <v>3221</v>
          </cell>
          <cell r="BH315">
            <v>3221</v>
          </cell>
          <cell r="BI315">
            <v>3334</v>
          </cell>
          <cell r="BJ315">
            <v>3458</v>
          </cell>
          <cell r="BK315">
            <v>3565</v>
          </cell>
          <cell r="BL315">
            <v>3656</v>
          </cell>
          <cell r="BM315">
            <v>3656</v>
          </cell>
          <cell r="BS315">
            <v>3749</v>
          </cell>
          <cell r="BT315">
            <v>3970</v>
          </cell>
          <cell r="BU315">
            <v>4518</v>
          </cell>
          <cell r="BV315">
            <v>4631</v>
          </cell>
          <cell r="BW315">
            <v>4631</v>
          </cell>
          <cell r="CC315">
            <v>5087</v>
          </cell>
          <cell r="CD315">
            <v>5258</v>
          </cell>
        </row>
        <row r="316">
          <cell r="A316" t="str">
            <v>Less Allowances for Depreciation</v>
          </cell>
          <cell r="F316">
            <v>723.9</v>
          </cell>
          <cell r="G316">
            <v>799</v>
          </cell>
          <cell r="H316">
            <v>799</v>
          </cell>
          <cell r="I316">
            <v>973</v>
          </cell>
          <cell r="J316">
            <v>1121</v>
          </cell>
          <cell r="K316">
            <v>1352</v>
          </cell>
          <cell r="L316">
            <v>1587</v>
          </cell>
          <cell r="M316">
            <v>1587</v>
          </cell>
          <cell r="N316">
            <v>1881</v>
          </cell>
          <cell r="P316" t="str">
            <v xml:space="preserve"> </v>
          </cell>
          <cell r="AU316">
            <v>894.4</v>
          </cell>
          <cell r="AW316">
            <v>973</v>
          </cell>
          <cell r="AX316">
            <v>973</v>
          </cell>
          <cell r="AY316">
            <v>990</v>
          </cell>
          <cell r="AZ316">
            <v>1012</v>
          </cell>
          <cell r="BA316">
            <v>1067</v>
          </cell>
          <cell r="BB316">
            <v>1121</v>
          </cell>
          <cell r="BC316">
            <v>1121</v>
          </cell>
          <cell r="BD316">
            <v>1170</v>
          </cell>
          <cell r="BE316">
            <v>1232</v>
          </cell>
          <cell r="BF316">
            <v>1295</v>
          </cell>
          <cell r="BG316">
            <v>1352</v>
          </cell>
          <cell r="BH316">
            <v>1352</v>
          </cell>
          <cell r="BI316">
            <v>1403</v>
          </cell>
          <cell r="BJ316">
            <v>1467</v>
          </cell>
          <cell r="BK316">
            <v>1539</v>
          </cell>
          <cell r="BL316">
            <v>1587</v>
          </cell>
          <cell r="BM316">
            <v>1587</v>
          </cell>
          <cell r="BS316">
            <v>1657</v>
          </cell>
          <cell r="BT316">
            <v>1736</v>
          </cell>
          <cell r="BU316">
            <v>1812</v>
          </cell>
          <cell r="BV316">
            <v>1881</v>
          </cell>
          <cell r="BW316">
            <v>1881</v>
          </cell>
          <cell r="CC316">
            <v>1973</v>
          </cell>
          <cell r="CD316">
            <v>2072</v>
          </cell>
        </row>
        <row r="317">
          <cell r="A317" t="str">
            <v>Construction in Progress</v>
          </cell>
          <cell r="F317">
            <v>146.30000000000001</v>
          </cell>
          <cell r="G317">
            <v>83.2</v>
          </cell>
          <cell r="H317">
            <v>83.2</v>
          </cell>
          <cell r="I317">
            <v>82</v>
          </cell>
          <cell r="J317">
            <v>94</v>
          </cell>
          <cell r="K317">
            <v>94</v>
          </cell>
          <cell r="L317">
            <v>89</v>
          </cell>
          <cell r="M317">
            <v>89</v>
          </cell>
          <cell r="N317">
            <v>62</v>
          </cell>
          <cell r="P317" t="str">
            <v xml:space="preserve"> </v>
          </cell>
          <cell r="AU317">
            <v>74.8</v>
          </cell>
          <cell r="AW317">
            <v>82</v>
          </cell>
          <cell r="AX317">
            <v>82</v>
          </cell>
          <cell r="AY317">
            <v>83</v>
          </cell>
          <cell r="AZ317">
            <v>99</v>
          </cell>
          <cell r="BA317">
            <v>108</v>
          </cell>
          <cell r="BB317">
            <v>94</v>
          </cell>
          <cell r="BC317">
            <v>94</v>
          </cell>
          <cell r="BD317">
            <v>112</v>
          </cell>
          <cell r="BE317">
            <v>123</v>
          </cell>
          <cell r="BF317">
            <v>111</v>
          </cell>
          <cell r="BG317">
            <v>94</v>
          </cell>
          <cell r="BH317">
            <v>94</v>
          </cell>
          <cell r="BI317">
            <v>132</v>
          </cell>
          <cell r="BJ317">
            <v>140</v>
          </cell>
          <cell r="BK317">
            <v>128</v>
          </cell>
          <cell r="BL317">
            <v>89</v>
          </cell>
          <cell r="BM317">
            <v>89</v>
          </cell>
          <cell r="BS317">
            <v>96</v>
          </cell>
          <cell r="BT317">
            <v>119</v>
          </cell>
          <cell r="BU317">
            <v>108</v>
          </cell>
          <cell r="BV317">
            <v>62</v>
          </cell>
          <cell r="BW317">
            <v>62</v>
          </cell>
          <cell r="CC317">
            <v>83</v>
          </cell>
          <cell r="CD317">
            <v>102</v>
          </cell>
        </row>
        <row r="318">
          <cell r="A318" t="str">
            <v>Net Property, Plant and Equipment</v>
          </cell>
          <cell r="F318">
            <v>1372.7000000000003</v>
          </cell>
          <cell r="G318">
            <v>1705.6</v>
          </cell>
          <cell r="H318">
            <v>1705.6</v>
          </cell>
          <cell r="I318">
            <v>1763</v>
          </cell>
          <cell r="J318">
            <v>1890</v>
          </cell>
          <cell r="K318">
            <v>1963</v>
          </cell>
          <cell r="L318">
            <v>2158</v>
          </cell>
          <cell r="M318">
            <v>2158</v>
          </cell>
          <cell r="N318">
            <v>2812</v>
          </cell>
          <cell r="O318">
            <v>3156</v>
          </cell>
          <cell r="P318">
            <v>3687</v>
          </cell>
          <cell r="Q318">
            <v>4891</v>
          </cell>
          <cell r="R318">
            <v>5594</v>
          </cell>
          <cell r="S318">
            <v>5783</v>
          </cell>
          <cell r="T318">
            <v>6019.8340366060002</v>
          </cell>
          <cell r="U318">
            <v>6083.8340366060002</v>
          </cell>
          <cell r="V318">
            <v>6160.8340366060002</v>
          </cell>
          <cell r="W318">
            <v>6039.5504295943156</v>
          </cell>
          <cell r="X318">
            <v>6953.5504295943156</v>
          </cell>
          <cell r="Y318">
            <v>7888.5849252983726</v>
          </cell>
          <cell r="Z318">
            <v>8771.9033135429854</v>
          </cell>
          <cell r="AA318">
            <v>9573.8982873098557</v>
          </cell>
          <cell r="AB318">
            <v>10279.044721029153</v>
          </cell>
          <cell r="AC318">
            <v>10974.186047929694</v>
          </cell>
          <cell r="AD318">
            <v>11661.416785385567</v>
          </cell>
          <cell r="AU318">
            <v>1669.3000000000002</v>
          </cell>
          <cell r="AW318">
            <v>1733</v>
          </cell>
          <cell r="AX318">
            <v>1733</v>
          </cell>
          <cell r="AY318">
            <v>1732</v>
          </cell>
          <cell r="AZ318">
            <v>1885</v>
          </cell>
          <cell r="BA318">
            <v>1923</v>
          </cell>
          <cell r="BB318">
            <v>1890</v>
          </cell>
          <cell r="BC318">
            <v>1890</v>
          </cell>
          <cell r="BD318">
            <v>1883</v>
          </cell>
          <cell r="BE318">
            <v>1943</v>
          </cell>
          <cell r="BF318">
            <v>1933</v>
          </cell>
          <cell r="BG318">
            <v>1963</v>
          </cell>
          <cell r="BH318">
            <v>1963</v>
          </cell>
          <cell r="BI318">
            <v>2063</v>
          </cell>
          <cell r="BJ318">
            <v>2131</v>
          </cell>
          <cell r="BK318">
            <v>2154</v>
          </cell>
          <cell r="BL318">
            <v>2158</v>
          </cell>
          <cell r="BM318">
            <v>2158</v>
          </cell>
          <cell r="BS318">
            <v>2188</v>
          </cell>
          <cell r="BT318">
            <v>2353</v>
          </cell>
          <cell r="BU318">
            <v>2814</v>
          </cell>
          <cell r="BV318">
            <v>2812</v>
          </cell>
          <cell r="BW318">
            <v>2812</v>
          </cell>
          <cell r="BY318">
            <v>3145</v>
          </cell>
          <cell r="BZ318">
            <v>3134</v>
          </cell>
          <cell r="CB318">
            <v>3156</v>
          </cell>
          <cell r="CC318">
            <v>3197</v>
          </cell>
          <cell r="CD318">
            <v>3288</v>
          </cell>
          <cell r="CI318">
            <v>3652</v>
          </cell>
          <cell r="CJ318">
            <v>3687</v>
          </cell>
          <cell r="CK318">
            <v>3862</v>
          </cell>
        </row>
        <row r="319">
          <cell r="P319" t="str">
            <v xml:space="preserve"> </v>
          </cell>
          <cell r="BV319">
            <v>0</v>
          </cell>
        </row>
        <row r="320">
          <cell r="A320" t="str">
            <v>Franchises &amp; Other Noncur. Assets, net</v>
          </cell>
          <cell r="F320">
            <v>3152.5</v>
          </cell>
          <cell r="G320">
            <v>4264.3999999999996</v>
          </cell>
          <cell r="H320">
            <v>4264.3999999999996</v>
          </cell>
          <cell r="I320">
            <v>5681</v>
          </cell>
          <cell r="J320">
            <v>6046</v>
          </cell>
          <cell r="K320">
            <v>5965</v>
          </cell>
          <cell r="L320">
            <v>5924</v>
          </cell>
          <cell r="M320">
            <v>5924</v>
          </cell>
          <cell r="N320">
            <v>7103</v>
          </cell>
          <cell r="O320">
            <v>9816</v>
          </cell>
          <cell r="P320">
            <v>11732</v>
          </cell>
          <cell r="Q320">
            <v>13956</v>
          </cell>
          <cell r="R320">
            <v>14555</v>
          </cell>
          <cell r="S320">
            <v>13748</v>
          </cell>
          <cell r="T320">
            <v>13686</v>
          </cell>
          <cell r="U320">
            <v>13606</v>
          </cell>
          <cell r="V320">
            <v>13531</v>
          </cell>
          <cell r="W320">
            <v>13531</v>
          </cell>
          <cell r="X320">
            <v>13531</v>
          </cell>
          <cell r="Y320">
            <v>13531</v>
          </cell>
          <cell r="Z320">
            <v>13531</v>
          </cell>
          <cell r="AA320">
            <v>13531</v>
          </cell>
          <cell r="AB320">
            <v>13531</v>
          </cell>
          <cell r="AC320">
            <v>13531</v>
          </cell>
          <cell r="AD320">
            <v>13531</v>
          </cell>
          <cell r="AU320">
            <v>4144.7</v>
          </cell>
          <cell r="AW320">
            <v>5651</v>
          </cell>
          <cell r="AX320">
            <v>5651</v>
          </cell>
          <cell r="AY320">
            <v>5619</v>
          </cell>
          <cell r="AZ320">
            <v>6067</v>
          </cell>
          <cell r="BA320">
            <v>6000</v>
          </cell>
          <cell r="BB320">
            <v>6046</v>
          </cell>
          <cell r="BC320">
            <v>6046</v>
          </cell>
          <cell r="BD320">
            <v>6030</v>
          </cell>
          <cell r="BE320">
            <v>6015</v>
          </cell>
          <cell r="BF320">
            <v>5994</v>
          </cell>
          <cell r="BG320">
            <v>5965</v>
          </cell>
          <cell r="BH320">
            <v>5965</v>
          </cell>
          <cell r="BI320">
            <v>6157</v>
          </cell>
          <cell r="BJ320">
            <v>6115</v>
          </cell>
          <cell r="BK320">
            <v>5998</v>
          </cell>
          <cell r="BL320">
            <v>5924</v>
          </cell>
          <cell r="BM320">
            <v>5924</v>
          </cell>
          <cell r="BS320">
            <v>6364</v>
          </cell>
          <cell r="BT320">
            <v>6318</v>
          </cell>
          <cell r="BU320">
            <v>7139</v>
          </cell>
          <cell r="BV320">
            <v>7103</v>
          </cell>
          <cell r="BW320">
            <v>7103</v>
          </cell>
          <cell r="BY320">
            <v>9819</v>
          </cell>
          <cell r="BZ320">
            <v>9913</v>
          </cell>
          <cell r="CB320">
            <v>9816</v>
          </cell>
          <cell r="CC320">
            <v>9641</v>
          </cell>
          <cell r="CD320">
            <v>9610</v>
          </cell>
          <cell r="CI320">
            <v>12082</v>
          </cell>
          <cell r="CJ320">
            <v>11732</v>
          </cell>
          <cell r="CK320">
            <v>11812</v>
          </cell>
        </row>
        <row r="321">
          <cell r="A321" t="str">
            <v>Total</v>
          </cell>
          <cell r="F321">
            <v>5020.0500000000011</v>
          </cell>
          <cell r="G321">
            <v>6548</v>
          </cell>
          <cell r="H321">
            <v>6548</v>
          </cell>
          <cell r="I321">
            <v>8133</v>
          </cell>
          <cell r="J321">
            <v>8660</v>
          </cell>
          <cell r="K321">
            <v>8694</v>
          </cell>
          <cell r="L321">
            <v>9048</v>
          </cell>
          <cell r="M321">
            <v>9048</v>
          </cell>
          <cell r="N321">
            <v>11140</v>
          </cell>
          <cell r="O321">
            <v>14436</v>
          </cell>
          <cell r="P321">
            <v>17354</v>
          </cell>
          <cell r="Q321">
            <v>21064</v>
          </cell>
          <cell r="R321">
            <v>22589</v>
          </cell>
          <cell r="S321">
            <v>21868</v>
          </cell>
          <cell r="T321">
            <v>22085.039036606002</v>
          </cell>
          <cell r="U321">
            <v>22086.082387090984</v>
          </cell>
          <cell r="V321">
            <v>22322.656969026026</v>
          </cell>
          <cell r="W321">
            <v>22386.113790404597</v>
          </cell>
          <cell r="X321">
            <v>23368.431169415268</v>
          </cell>
          <cell r="Y321">
            <v>24421.006803592456</v>
          </cell>
          <cell r="Z321">
            <v>25411.892123095829</v>
          </cell>
          <cell r="AA321">
            <v>26290.709934260001</v>
          </cell>
          <cell r="AB321">
            <v>27074.425426872687</v>
          </cell>
          <cell r="AC321">
            <v>27849.876950389131</v>
          </cell>
          <cell r="AD321">
            <v>28619.153585595588</v>
          </cell>
          <cell r="AU321">
            <v>6705.1</v>
          </cell>
          <cell r="AW321">
            <v>8073</v>
          </cell>
          <cell r="AX321">
            <v>8073</v>
          </cell>
          <cell r="AY321">
            <v>8036</v>
          </cell>
          <cell r="AZ321">
            <v>8812</v>
          </cell>
          <cell r="BA321">
            <v>8689</v>
          </cell>
          <cell r="BB321">
            <v>8682</v>
          </cell>
          <cell r="BC321">
            <v>8660</v>
          </cell>
          <cell r="BD321">
            <v>8664</v>
          </cell>
          <cell r="BE321">
            <v>8733</v>
          </cell>
          <cell r="BF321">
            <v>8643</v>
          </cell>
          <cell r="BG321">
            <v>8694</v>
          </cell>
          <cell r="BH321">
            <v>8694</v>
          </cell>
          <cell r="BI321">
            <v>9015</v>
          </cell>
          <cell r="BJ321">
            <v>9291</v>
          </cell>
          <cell r="BK321">
            <v>9161</v>
          </cell>
          <cell r="BL321">
            <v>9048</v>
          </cell>
          <cell r="BM321">
            <v>9048</v>
          </cell>
          <cell r="BS321">
            <v>9546</v>
          </cell>
          <cell r="BT321">
            <v>9808</v>
          </cell>
          <cell r="BU321">
            <v>11325</v>
          </cell>
          <cell r="BV321">
            <v>11140</v>
          </cell>
          <cell r="BW321">
            <v>11140</v>
          </cell>
          <cell r="BY321">
            <v>14793</v>
          </cell>
          <cell r="BZ321">
            <v>14728</v>
          </cell>
          <cell r="CB321">
            <v>14436</v>
          </cell>
          <cell r="CC321">
            <v>14471</v>
          </cell>
          <cell r="CD321">
            <v>14806</v>
          </cell>
          <cell r="CI321">
            <v>17859</v>
          </cell>
          <cell r="CJ321">
            <v>17354</v>
          </cell>
          <cell r="CK321">
            <v>17487</v>
          </cell>
        </row>
        <row r="323">
          <cell r="E323">
            <v>-1</v>
          </cell>
        </row>
        <row r="324">
          <cell r="A324" t="str">
            <v>Liabilities and Share-Owners' Equity</v>
          </cell>
        </row>
        <row r="326">
          <cell r="A326" t="str">
            <v>Current:</v>
          </cell>
        </row>
        <row r="327">
          <cell r="A327" t="str">
            <v>Accounts Payable &amp; Accrued Expenses</v>
          </cell>
          <cell r="F327">
            <v>456.8</v>
          </cell>
          <cell r="G327">
            <v>690.9</v>
          </cell>
          <cell r="H327">
            <v>690.9</v>
          </cell>
          <cell r="I327">
            <v>682</v>
          </cell>
          <cell r="J327">
            <v>699</v>
          </cell>
          <cell r="K327">
            <v>795</v>
          </cell>
          <cell r="L327">
            <v>796</v>
          </cell>
          <cell r="M327">
            <v>796</v>
          </cell>
          <cell r="N327">
            <v>1181</v>
          </cell>
          <cell r="O327">
            <v>1730</v>
          </cell>
          <cell r="P327">
            <v>2070</v>
          </cell>
          <cell r="Q327">
            <v>2254</v>
          </cell>
          <cell r="R327">
            <v>2389</v>
          </cell>
          <cell r="S327">
            <v>2321</v>
          </cell>
          <cell r="T327">
            <v>2584.9761917059509</v>
          </cell>
          <cell r="U327">
            <v>2642.4749999999999</v>
          </cell>
          <cell r="V327">
            <v>2649.3833412068607</v>
          </cell>
          <cell r="W327">
            <v>2859.3500246830545</v>
          </cell>
          <cell r="X327">
            <v>3014.3439547352868</v>
          </cell>
          <cell r="Y327">
            <v>3105.2578352651572</v>
          </cell>
          <cell r="Z327">
            <v>3253.3125834227799</v>
          </cell>
          <cell r="AA327">
            <v>3389.7888812476367</v>
          </cell>
          <cell r="AB327">
            <v>3490.5762309535939</v>
          </cell>
          <cell r="AC327">
            <v>3593.3906629557082</v>
          </cell>
          <cell r="AD327">
            <v>3698.2262758105321</v>
          </cell>
          <cell r="AU327">
            <v>737.9</v>
          </cell>
          <cell r="AW327">
            <v>682</v>
          </cell>
          <cell r="AX327">
            <v>682</v>
          </cell>
          <cell r="AY327">
            <v>614</v>
          </cell>
          <cell r="AZ327">
            <v>798</v>
          </cell>
          <cell r="BA327">
            <v>728</v>
          </cell>
          <cell r="BB327">
            <v>699</v>
          </cell>
          <cell r="BC327">
            <v>699</v>
          </cell>
          <cell r="BD327">
            <v>702</v>
          </cell>
          <cell r="BE327">
            <v>871</v>
          </cell>
          <cell r="BF327">
            <v>779</v>
          </cell>
          <cell r="BG327">
            <v>798</v>
          </cell>
          <cell r="BH327">
            <v>798</v>
          </cell>
          <cell r="BI327">
            <v>761</v>
          </cell>
          <cell r="BJ327">
            <v>907</v>
          </cell>
          <cell r="BK327">
            <v>793</v>
          </cell>
          <cell r="BL327">
            <v>796</v>
          </cell>
          <cell r="BM327">
            <v>796</v>
          </cell>
          <cell r="BS327">
            <v>818</v>
          </cell>
          <cell r="BT327">
            <v>1015</v>
          </cell>
          <cell r="BU327">
            <v>1299</v>
          </cell>
          <cell r="BV327">
            <v>1199</v>
          </cell>
          <cell r="BW327">
            <v>1199</v>
          </cell>
          <cell r="BY327">
            <v>1781</v>
          </cell>
          <cell r="BZ327">
            <v>1741</v>
          </cell>
          <cell r="CB327">
            <v>1730</v>
          </cell>
          <cell r="CC327">
            <v>1509</v>
          </cell>
          <cell r="CD327">
            <v>1840</v>
          </cell>
          <cell r="CI327">
            <v>2174</v>
          </cell>
          <cell r="CJ327">
            <v>2070</v>
          </cell>
        </row>
        <row r="328">
          <cell r="A328" t="str">
            <v>Amounts Payable to Coca-Cola Co., net</v>
          </cell>
          <cell r="F328">
            <v>21.4</v>
          </cell>
          <cell r="G328">
            <v>10</v>
          </cell>
          <cell r="H328">
            <v>10</v>
          </cell>
          <cell r="K328">
            <v>3</v>
          </cell>
          <cell r="L328">
            <v>0</v>
          </cell>
          <cell r="M328">
            <v>0</v>
          </cell>
          <cell r="N328">
            <v>18</v>
          </cell>
          <cell r="P328" t="str">
            <v xml:space="preserve"> </v>
          </cell>
        </row>
        <row r="330">
          <cell r="A330" t="str">
            <v>Total Current Liabilities</v>
          </cell>
          <cell r="F330">
            <v>1054.8</v>
          </cell>
          <cell r="G330">
            <v>1385.4</v>
          </cell>
          <cell r="H330">
            <v>1385.4</v>
          </cell>
          <cell r="I330">
            <v>1304</v>
          </cell>
          <cell r="J330">
            <v>699</v>
          </cell>
          <cell r="K330">
            <v>798</v>
          </cell>
          <cell r="L330">
            <v>796</v>
          </cell>
          <cell r="M330">
            <v>796</v>
          </cell>
          <cell r="N330">
            <v>1199</v>
          </cell>
          <cell r="O330">
            <v>1730</v>
          </cell>
          <cell r="P330">
            <v>2070</v>
          </cell>
          <cell r="Q330">
            <v>2254</v>
          </cell>
          <cell r="R330">
            <v>2389</v>
          </cell>
          <cell r="S330">
            <v>2321</v>
          </cell>
          <cell r="T330">
            <v>2584.9761917059509</v>
          </cell>
          <cell r="U330">
            <v>2642.4749999999999</v>
          </cell>
          <cell r="V330">
            <v>2649.3833412068607</v>
          </cell>
          <cell r="W330">
            <v>2859.3500246830545</v>
          </cell>
          <cell r="X330">
            <v>3014.3439547352868</v>
          </cell>
          <cell r="Y330">
            <v>3105.2578352651572</v>
          </cell>
          <cell r="Z330">
            <v>3253.3125834227799</v>
          </cell>
          <cell r="AA330">
            <v>3389.7888812476367</v>
          </cell>
          <cell r="AB330">
            <v>3490.5762309535939</v>
          </cell>
          <cell r="AC330">
            <v>3593.3906629557082</v>
          </cell>
          <cell r="AD330">
            <v>3698.2262758105321</v>
          </cell>
          <cell r="AU330">
            <v>1227</v>
          </cell>
          <cell r="AW330">
            <v>1304</v>
          </cell>
          <cell r="AX330">
            <v>1304</v>
          </cell>
          <cell r="AY330">
            <v>923</v>
          </cell>
          <cell r="AZ330">
            <v>1148</v>
          </cell>
          <cell r="BA330">
            <v>1274</v>
          </cell>
          <cell r="BB330">
            <v>1007</v>
          </cell>
          <cell r="BC330">
            <v>1007</v>
          </cell>
          <cell r="BD330">
            <v>1010</v>
          </cell>
          <cell r="BE330">
            <v>1433</v>
          </cell>
          <cell r="BF330">
            <v>1103</v>
          </cell>
          <cell r="BG330">
            <v>1089</v>
          </cell>
          <cell r="BH330">
            <v>1089</v>
          </cell>
          <cell r="BI330">
            <v>1063</v>
          </cell>
          <cell r="BJ330">
            <v>943</v>
          </cell>
          <cell r="BK330">
            <v>844</v>
          </cell>
          <cell r="BL330">
            <v>0</v>
          </cell>
          <cell r="BV330">
            <v>0</v>
          </cell>
          <cell r="CI330">
            <v>2174</v>
          </cell>
          <cell r="CJ330">
            <v>2070</v>
          </cell>
          <cell r="CK330">
            <v>3032</v>
          </cell>
        </row>
        <row r="332">
          <cell r="A332" t="str">
            <v>Long-Term Debt</v>
          </cell>
          <cell r="F332">
            <v>1960.2</v>
          </cell>
          <cell r="G332">
            <v>3406.5</v>
          </cell>
          <cell r="H332">
            <v>3406.5</v>
          </cell>
          <cell r="I332">
            <v>3509</v>
          </cell>
          <cell r="J332">
            <v>4083</v>
          </cell>
          <cell r="K332">
            <v>3896</v>
          </cell>
          <cell r="L332">
            <v>4138</v>
          </cell>
          <cell r="M332">
            <v>4138</v>
          </cell>
          <cell r="N332">
            <v>4814</v>
          </cell>
          <cell r="O332">
            <v>6824</v>
          </cell>
          <cell r="P332">
            <v>7902</v>
          </cell>
          <cell r="Q332">
            <v>9605</v>
          </cell>
          <cell r="R332">
            <v>10153</v>
          </cell>
          <cell r="S332">
            <v>10348</v>
          </cell>
          <cell r="T332">
            <v>11121</v>
          </cell>
          <cell r="U332">
            <v>10778.023693113635</v>
          </cell>
          <cell r="V332">
            <v>10397.787501856748</v>
          </cell>
          <cell r="W332">
            <v>9917.7147310845758</v>
          </cell>
          <cell r="X332">
            <v>9437.6419603124032</v>
          </cell>
          <cell r="Y332">
            <v>8957.5691895402306</v>
          </cell>
          <cell r="Z332">
            <v>7457.5691895402306</v>
          </cell>
          <cell r="AA332">
            <v>5707.5691895402306</v>
          </cell>
          <cell r="AB332">
            <v>3957.5691895402306</v>
          </cell>
          <cell r="AC332">
            <v>1707.5691895402306</v>
          </cell>
          <cell r="AD332">
            <v>-542.43081045976942</v>
          </cell>
          <cell r="AU332">
            <v>3615.2</v>
          </cell>
          <cell r="AW332">
            <v>3509</v>
          </cell>
          <cell r="AX332">
            <v>3509</v>
          </cell>
          <cell r="AY332">
            <v>3827</v>
          </cell>
          <cell r="AZ332">
            <v>4102</v>
          </cell>
          <cell r="BA332">
            <v>3870</v>
          </cell>
          <cell r="BB332">
            <v>4083</v>
          </cell>
          <cell r="BC332">
            <v>4083</v>
          </cell>
          <cell r="BD332">
            <v>4061</v>
          </cell>
          <cell r="BE332">
            <v>3809</v>
          </cell>
          <cell r="BF332">
            <v>3915</v>
          </cell>
          <cell r="BG332">
            <v>3896</v>
          </cell>
          <cell r="BH332">
            <v>3896</v>
          </cell>
          <cell r="BI332">
            <v>4097</v>
          </cell>
          <cell r="BJ332">
            <v>4331</v>
          </cell>
          <cell r="BK332">
            <v>4251</v>
          </cell>
          <cell r="BL332">
            <v>4138</v>
          </cell>
          <cell r="BM332">
            <v>4138</v>
          </cell>
          <cell r="BS332">
            <v>4356</v>
          </cell>
          <cell r="BT332">
            <v>4362</v>
          </cell>
          <cell r="BU332">
            <v>4645</v>
          </cell>
          <cell r="BV332">
            <v>4814</v>
          </cell>
          <cell r="BW332">
            <v>4814</v>
          </cell>
          <cell r="BY332">
            <v>7559</v>
          </cell>
          <cell r="BZ332">
            <v>6692</v>
          </cell>
          <cell r="CB332">
            <v>6824</v>
          </cell>
          <cell r="CC332">
            <v>5123</v>
          </cell>
          <cell r="CD332">
            <v>5129</v>
          </cell>
          <cell r="CI332">
            <v>6823</v>
          </cell>
          <cell r="CJ332">
            <v>7108</v>
          </cell>
          <cell r="CK332">
            <v>7760</v>
          </cell>
        </row>
        <row r="333">
          <cell r="A333" t="str">
            <v>Payments due on Long-Term Debt</v>
          </cell>
          <cell r="F333">
            <v>576.6</v>
          </cell>
          <cell r="G333">
            <v>684.5</v>
          </cell>
          <cell r="H333">
            <v>684.5</v>
          </cell>
          <cell r="I333">
            <v>622</v>
          </cell>
          <cell r="J333">
            <v>308</v>
          </cell>
          <cell r="K333">
            <v>291</v>
          </cell>
          <cell r="L333">
            <v>63</v>
          </cell>
          <cell r="M333">
            <v>63</v>
          </cell>
          <cell r="N333">
            <v>491</v>
          </cell>
          <cell r="O333">
            <v>491</v>
          </cell>
          <cell r="P333">
            <v>1032</v>
          </cell>
          <cell r="Q333">
            <v>1140</v>
          </cell>
          <cell r="R333">
            <v>1225</v>
          </cell>
          <cell r="S333">
            <v>773</v>
          </cell>
          <cell r="T333">
            <v>-342.97630688636542</v>
          </cell>
          <cell r="U333">
            <v>-380.23619125688629</v>
          </cell>
          <cell r="V333">
            <v>-480.07277077217299</v>
          </cell>
          <cell r="W333">
            <v>-480.07277077217299</v>
          </cell>
          <cell r="X333">
            <v>-480.07277077217299</v>
          </cell>
          <cell r="Y333">
            <v>-480.07277077217299</v>
          </cell>
          <cell r="Z333">
            <v>-480.07277077217299</v>
          </cell>
          <cell r="AA333">
            <v>-480.07277077217299</v>
          </cell>
          <cell r="AB333">
            <v>-480.07277077217299</v>
          </cell>
          <cell r="AC333">
            <v>-480.07277077217299</v>
          </cell>
          <cell r="AD333">
            <v>-480.07277077217299</v>
          </cell>
          <cell r="AU333">
            <v>489.1</v>
          </cell>
          <cell r="AW333">
            <v>622</v>
          </cell>
          <cell r="AX333">
            <v>622</v>
          </cell>
          <cell r="AY333">
            <v>309</v>
          </cell>
          <cell r="AZ333">
            <v>350</v>
          </cell>
          <cell r="BA333">
            <v>546</v>
          </cell>
          <cell r="BB333">
            <v>308</v>
          </cell>
          <cell r="BC333">
            <v>308</v>
          </cell>
          <cell r="BD333">
            <v>308</v>
          </cell>
          <cell r="BE333">
            <v>562</v>
          </cell>
          <cell r="BF333">
            <v>324</v>
          </cell>
          <cell r="BG333">
            <v>291</v>
          </cell>
          <cell r="BH333">
            <v>291</v>
          </cell>
          <cell r="BI333">
            <v>302</v>
          </cell>
          <cell r="BJ333">
            <v>36</v>
          </cell>
          <cell r="BK333">
            <v>51</v>
          </cell>
          <cell r="BL333">
            <v>63</v>
          </cell>
          <cell r="BM333">
            <v>63</v>
          </cell>
          <cell r="BS333">
            <v>125</v>
          </cell>
          <cell r="BT333">
            <v>144</v>
          </cell>
          <cell r="BU333">
            <v>782</v>
          </cell>
          <cell r="BV333">
            <v>491</v>
          </cell>
          <cell r="BW333">
            <v>491</v>
          </cell>
          <cell r="BY333">
            <v>146</v>
          </cell>
          <cell r="BZ333">
            <v>782</v>
          </cell>
          <cell r="CB333">
            <v>491</v>
          </cell>
          <cell r="CC333">
            <v>2207</v>
          </cell>
          <cell r="CD333">
            <v>2117</v>
          </cell>
          <cell r="CI333">
            <v>2160</v>
          </cell>
          <cell r="CJ333">
            <v>1571</v>
          </cell>
        </row>
        <row r="334">
          <cell r="A334" t="str">
            <v>Cash and Cash Investments</v>
          </cell>
          <cell r="F334">
            <v>-0.05</v>
          </cell>
          <cell r="G334">
            <v>-64.099999999999994</v>
          </cell>
          <cell r="H334">
            <v>-64.099999999999994</v>
          </cell>
          <cell r="I334">
            <v>-6</v>
          </cell>
          <cell r="J334">
            <v>-11</v>
          </cell>
          <cell r="K334">
            <v>-22</v>
          </cell>
          <cell r="L334">
            <v>-8</v>
          </cell>
          <cell r="M334">
            <v>-8</v>
          </cell>
          <cell r="N334">
            <v>-47</v>
          </cell>
          <cell r="O334">
            <v>-119</v>
          </cell>
          <cell r="P334">
            <v>-45</v>
          </cell>
          <cell r="Q334">
            <v>-68</v>
          </cell>
          <cell r="R334">
            <v>-141</v>
          </cell>
          <cell r="S334">
            <v>-294</v>
          </cell>
          <cell r="T334">
            <v>-294</v>
          </cell>
          <cell r="U334">
            <v>-294</v>
          </cell>
          <cell r="V334">
            <v>-294</v>
          </cell>
          <cell r="W334">
            <v>-294</v>
          </cell>
          <cell r="X334">
            <v>-27</v>
          </cell>
          <cell r="Y334">
            <v>-27</v>
          </cell>
          <cell r="Z334">
            <v>-27</v>
          </cell>
          <cell r="AA334">
            <v>-27</v>
          </cell>
          <cell r="AB334">
            <v>-27</v>
          </cell>
          <cell r="AC334">
            <v>-27</v>
          </cell>
          <cell r="AD334">
            <v>-27</v>
          </cell>
          <cell r="AJ334">
            <v>0</v>
          </cell>
          <cell r="AK334">
            <v>0</v>
          </cell>
          <cell r="AL334">
            <v>0</v>
          </cell>
          <cell r="AM334">
            <v>0</v>
          </cell>
          <cell r="AN334">
            <v>0</v>
          </cell>
          <cell r="AO334">
            <v>0</v>
          </cell>
          <cell r="AP334">
            <v>0</v>
          </cell>
          <cell r="AQ334">
            <v>0</v>
          </cell>
          <cell r="AR334">
            <v>0</v>
          </cell>
          <cell r="AS334">
            <v>0</v>
          </cell>
          <cell r="AT334">
            <v>0</v>
          </cell>
          <cell r="AU334">
            <v>-2.1</v>
          </cell>
          <cell r="AV334">
            <v>0</v>
          </cell>
          <cell r="AW334">
            <v>6</v>
          </cell>
          <cell r="AX334">
            <v>-6</v>
          </cell>
          <cell r="AY334">
            <v>-1</v>
          </cell>
          <cell r="AZ334">
            <v>-3</v>
          </cell>
          <cell r="BA334">
            <v>-2</v>
          </cell>
          <cell r="BB334">
            <v>11</v>
          </cell>
          <cell r="BC334">
            <v>-11</v>
          </cell>
          <cell r="BD334">
            <v>-1</v>
          </cell>
          <cell r="BE334">
            <v>-104</v>
          </cell>
          <cell r="BF334">
            <v>-69</v>
          </cell>
          <cell r="BG334">
            <v>22</v>
          </cell>
          <cell r="BH334">
            <v>-22</v>
          </cell>
          <cell r="BI334">
            <v>-13</v>
          </cell>
          <cell r="BJ334">
            <v>-42</v>
          </cell>
          <cell r="BK334">
            <v>0</v>
          </cell>
          <cell r="BL334">
            <v>8</v>
          </cell>
          <cell r="BM334">
            <v>-8</v>
          </cell>
          <cell r="BN334">
            <v>0</v>
          </cell>
          <cell r="BO334">
            <v>0</v>
          </cell>
          <cell r="BP334">
            <v>0</v>
          </cell>
          <cell r="BQ334">
            <v>0</v>
          </cell>
          <cell r="BR334">
            <v>0</v>
          </cell>
          <cell r="BS334">
            <v>-16</v>
          </cell>
          <cell r="BT334">
            <v>-24</v>
          </cell>
          <cell r="BU334">
            <v>-26</v>
          </cell>
          <cell r="BV334">
            <v>47</v>
          </cell>
          <cell r="BW334">
            <v>-47</v>
          </cell>
          <cell r="BX334">
            <v>0</v>
          </cell>
          <cell r="BY334">
            <v>-126</v>
          </cell>
          <cell r="BZ334">
            <v>-27</v>
          </cell>
          <cell r="CA334">
            <v>0</v>
          </cell>
          <cell r="CB334">
            <v>-119</v>
          </cell>
          <cell r="CC334">
            <v>-9</v>
          </cell>
          <cell r="CD334">
            <v>-31</v>
          </cell>
          <cell r="CE334">
            <v>0</v>
          </cell>
          <cell r="CF334">
            <v>0</v>
          </cell>
          <cell r="CG334">
            <v>0</v>
          </cell>
          <cell r="CH334">
            <v>0</v>
          </cell>
          <cell r="CI334">
            <v>-32</v>
          </cell>
          <cell r="CJ334">
            <v>-59</v>
          </cell>
        </row>
        <row r="335">
          <cell r="A335" t="str">
            <v>Net Debt</v>
          </cell>
          <cell r="F335">
            <v>2536.75</v>
          </cell>
          <cell r="G335">
            <v>4026.9</v>
          </cell>
          <cell r="H335">
            <v>4026.9</v>
          </cell>
          <cell r="I335">
            <v>4125</v>
          </cell>
          <cell r="J335">
            <v>4380</v>
          </cell>
          <cell r="K335">
            <v>4165</v>
          </cell>
          <cell r="L335">
            <v>4193</v>
          </cell>
          <cell r="M335">
            <v>4193</v>
          </cell>
          <cell r="N335">
            <v>5258</v>
          </cell>
          <cell r="O335">
            <v>7196</v>
          </cell>
          <cell r="P335">
            <v>8889</v>
          </cell>
          <cell r="Q335">
            <v>10677</v>
          </cell>
          <cell r="R335">
            <v>11237</v>
          </cell>
          <cell r="S335">
            <v>10827</v>
          </cell>
          <cell r="T335">
            <v>10484.023693113635</v>
          </cell>
          <cell r="U335">
            <v>10103.787501856748</v>
          </cell>
          <cell r="V335">
            <v>9623.7147310845758</v>
          </cell>
          <cell r="W335">
            <v>9143.6419603124032</v>
          </cell>
          <cell r="X335">
            <v>8930.5691895402306</v>
          </cell>
          <cell r="Y335">
            <v>8450.496418768058</v>
          </cell>
          <cell r="Z335">
            <v>6950.496418768058</v>
          </cell>
          <cell r="AA335">
            <v>5200.496418768058</v>
          </cell>
          <cell r="AB335">
            <v>3450.4964187680575</v>
          </cell>
          <cell r="AC335">
            <v>1200.4964187680575</v>
          </cell>
          <cell r="AD335">
            <v>-1049.5035812319425</v>
          </cell>
          <cell r="BX335">
            <v>0</v>
          </cell>
          <cell r="BY335">
            <v>7579</v>
          </cell>
          <cell r="BZ335">
            <v>7447</v>
          </cell>
          <cell r="CA335">
            <v>0</v>
          </cell>
          <cell r="CB335">
            <v>7196</v>
          </cell>
          <cell r="CC335">
            <v>7321</v>
          </cell>
          <cell r="CD335">
            <v>7215</v>
          </cell>
          <cell r="CE335">
            <v>0</v>
          </cell>
          <cell r="CF335">
            <v>0</v>
          </cell>
          <cell r="CG335">
            <v>0</v>
          </cell>
          <cell r="CH335">
            <v>0</v>
          </cell>
          <cell r="CI335">
            <v>8951</v>
          </cell>
          <cell r="CJ335">
            <v>8620</v>
          </cell>
        </row>
        <row r="337">
          <cell r="A337" t="str">
            <v>Retirement &amp; Insurance Programs &amp; Other</v>
          </cell>
          <cell r="F337">
            <v>44.1</v>
          </cell>
          <cell r="G337">
            <v>149.9</v>
          </cell>
          <cell r="H337">
            <v>149.9</v>
          </cell>
          <cell r="I337">
            <v>451</v>
          </cell>
          <cell r="J337">
            <v>501</v>
          </cell>
          <cell r="K337">
            <v>530</v>
          </cell>
          <cell r="L337">
            <v>600</v>
          </cell>
          <cell r="M337">
            <v>600</v>
          </cell>
          <cell r="N337">
            <v>699</v>
          </cell>
          <cell r="O337">
            <v>716</v>
          </cell>
          <cell r="P337">
            <v>890</v>
          </cell>
          <cell r="Q337">
            <v>977</v>
          </cell>
          <cell r="R337">
            <v>1088</v>
          </cell>
          <cell r="S337">
            <v>1112</v>
          </cell>
          <cell r="T337">
            <v>1201.125</v>
          </cell>
          <cell r="U337">
            <v>1204.2651550940275</v>
          </cell>
          <cell r="V337">
            <v>1299.7045566741156</v>
          </cell>
          <cell r="W337">
            <v>1361.9023891876295</v>
          </cell>
          <cell r="X337">
            <v>1346.8588201150078</v>
          </cell>
          <cell r="Y337">
            <v>1411.0753373881937</v>
          </cell>
          <cell r="Z337">
            <v>1470.2698762037942</v>
          </cell>
          <cell r="AA337">
            <v>1513.9848712569803</v>
          </cell>
          <cell r="AB337">
            <v>1558.5790827277769</v>
          </cell>
          <cell r="AC337">
            <v>1604.0499509539657</v>
          </cell>
          <cell r="AD337">
            <v>1650.3947386325815</v>
          </cell>
          <cell r="AU337">
            <v>275.3</v>
          </cell>
          <cell r="AW337">
            <v>451</v>
          </cell>
          <cell r="AX337">
            <v>451</v>
          </cell>
          <cell r="AY337">
            <v>479</v>
          </cell>
          <cell r="AZ337">
            <v>498</v>
          </cell>
          <cell r="BA337">
            <v>497</v>
          </cell>
          <cell r="BB337">
            <v>501</v>
          </cell>
          <cell r="BC337">
            <v>501</v>
          </cell>
          <cell r="BD337">
            <v>505</v>
          </cell>
          <cell r="BE337">
            <v>524</v>
          </cell>
          <cell r="BF337">
            <v>530</v>
          </cell>
          <cell r="BG337">
            <v>530</v>
          </cell>
          <cell r="BH337">
            <v>530</v>
          </cell>
          <cell r="BI337">
            <v>547</v>
          </cell>
          <cell r="BJ337">
            <v>565</v>
          </cell>
          <cell r="BK337">
            <v>592</v>
          </cell>
          <cell r="BL337">
            <v>600</v>
          </cell>
          <cell r="BM337">
            <v>600</v>
          </cell>
          <cell r="BS337">
            <v>600</v>
          </cell>
          <cell r="BT337">
            <v>643</v>
          </cell>
          <cell r="BU337">
            <v>664</v>
          </cell>
          <cell r="BV337">
            <v>699</v>
          </cell>
          <cell r="BW337">
            <v>699</v>
          </cell>
          <cell r="BY337">
            <v>744</v>
          </cell>
          <cell r="BZ337">
            <v>677</v>
          </cell>
          <cell r="CB337">
            <v>716</v>
          </cell>
          <cell r="CC337">
            <v>849</v>
          </cell>
          <cell r="CD337">
            <v>849</v>
          </cell>
          <cell r="CI337">
            <v>907</v>
          </cell>
          <cell r="CJ337">
            <v>890</v>
          </cell>
          <cell r="CK337">
            <v>917</v>
          </cell>
        </row>
        <row r="339">
          <cell r="A339" t="str">
            <v>Long-Term Deferred Tax Liabilities</v>
          </cell>
          <cell r="F339">
            <v>335</v>
          </cell>
          <cell r="G339">
            <v>292.2</v>
          </cell>
          <cell r="H339">
            <v>292.2</v>
          </cell>
          <cell r="I339">
            <v>1567</v>
          </cell>
          <cell r="J339">
            <v>1831</v>
          </cell>
          <cell r="K339">
            <v>1884</v>
          </cell>
          <cell r="L339">
            <v>2032</v>
          </cell>
          <cell r="M339">
            <v>2032</v>
          </cell>
          <cell r="N339">
            <v>2481</v>
          </cell>
          <cell r="O339">
            <v>3363</v>
          </cell>
          <cell r="P339">
            <v>4070</v>
          </cell>
          <cell r="Q339">
            <v>4715</v>
          </cell>
          <cell r="R339">
            <v>4951</v>
          </cell>
          <cell r="S339">
            <v>4774</v>
          </cell>
          <cell r="T339">
            <v>4799</v>
          </cell>
          <cell r="U339">
            <v>4858.0592527044519</v>
          </cell>
          <cell r="V339">
            <v>4926.719577694711</v>
          </cell>
          <cell r="W339">
            <v>4992.8694720925314</v>
          </cell>
          <cell r="X339">
            <v>5052.3694720925314</v>
          </cell>
          <cell r="Y339">
            <v>5115.17715641417</v>
          </cell>
          <cell r="Z339">
            <v>5185.5290099965068</v>
          </cell>
          <cell r="AA339">
            <v>5268.0064342976984</v>
          </cell>
          <cell r="AB339">
            <v>5361.1212706664301</v>
          </cell>
          <cell r="AC339">
            <v>5465.2632864230818</v>
          </cell>
          <cell r="AD339">
            <v>5580.8026603270764</v>
          </cell>
          <cell r="AU339">
            <v>143.19999999999999</v>
          </cell>
          <cell r="AW339">
            <v>1567</v>
          </cell>
          <cell r="AX339">
            <v>1567</v>
          </cell>
          <cell r="AY339">
            <v>3827</v>
          </cell>
          <cell r="AZ339">
            <v>1799</v>
          </cell>
          <cell r="BA339">
            <v>1811</v>
          </cell>
          <cell r="BB339">
            <v>1831</v>
          </cell>
          <cell r="BC339">
            <v>1831</v>
          </cell>
          <cell r="BD339">
            <v>1826</v>
          </cell>
          <cell r="BE339">
            <v>1859</v>
          </cell>
          <cell r="BF339">
            <v>1886</v>
          </cell>
          <cell r="BG339">
            <v>1884</v>
          </cell>
          <cell r="BH339">
            <v>1884</v>
          </cell>
          <cell r="BI339">
            <v>1969</v>
          </cell>
          <cell r="BJ339">
            <v>2122</v>
          </cell>
          <cell r="BK339">
            <v>2059</v>
          </cell>
          <cell r="BL339">
            <v>2032</v>
          </cell>
          <cell r="BM339">
            <v>2032</v>
          </cell>
          <cell r="BS339">
            <v>2204</v>
          </cell>
          <cell r="BT339">
            <v>2224</v>
          </cell>
          <cell r="BU339">
            <v>2460</v>
          </cell>
          <cell r="BV339">
            <v>2481</v>
          </cell>
          <cell r="BW339">
            <v>2481</v>
          </cell>
          <cell r="BY339">
            <v>3347</v>
          </cell>
          <cell r="BZ339">
            <v>3363</v>
          </cell>
          <cell r="CB339">
            <v>3363</v>
          </cell>
          <cell r="CC339">
            <v>3249</v>
          </cell>
          <cell r="CD339">
            <v>3293</v>
          </cell>
          <cell r="CI339">
            <v>4219</v>
          </cell>
          <cell r="CJ339">
            <v>4070</v>
          </cell>
          <cell r="CK339">
            <v>3996</v>
          </cell>
        </row>
        <row r="341">
          <cell r="A341" t="str">
            <v>Share-Owners' Equity:</v>
          </cell>
        </row>
        <row r="342">
          <cell r="A342" t="str">
            <v>Preferred Stock</v>
          </cell>
          <cell r="F342">
            <v>250</v>
          </cell>
          <cell r="G342">
            <v>0</v>
          </cell>
          <cell r="H342">
            <v>0</v>
          </cell>
          <cell r="I342">
            <v>0</v>
          </cell>
          <cell r="J342">
            <v>29</v>
          </cell>
          <cell r="K342">
            <v>29</v>
          </cell>
          <cell r="L342">
            <v>30</v>
          </cell>
          <cell r="M342">
            <v>30</v>
          </cell>
          <cell r="N342">
            <v>134</v>
          </cell>
          <cell r="O342">
            <v>134</v>
          </cell>
          <cell r="P342">
            <v>0</v>
          </cell>
          <cell r="AU342">
            <v>0</v>
          </cell>
          <cell r="AW342">
            <v>0</v>
          </cell>
          <cell r="AX342">
            <v>0</v>
          </cell>
          <cell r="AY342">
            <v>0</v>
          </cell>
          <cell r="AZ342">
            <v>0</v>
          </cell>
          <cell r="BA342">
            <v>0</v>
          </cell>
          <cell r="BB342">
            <v>29</v>
          </cell>
          <cell r="BC342">
            <v>29</v>
          </cell>
          <cell r="BD342">
            <v>29</v>
          </cell>
          <cell r="BE342">
            <v>29</v>
          </cell>
          <cell r="BF342">
            <v>29</v>
          </cell>
          <cell r="BG342">
            <v>29</v>
          </cell>
          <cell r="BH342">
            <v>29</v>
          </cell>
          <cell r="BI342">
            <v>29</v>
          </cell>
          <cell r="BJ342">
            <v>29</v>
          </cell>
          <cell r="BK342">
            <v>30</v>
          </cell>
          <cell r="BL342">
            <v>30</v>
          </cell>
          <cell r="BM342">
            <v>30</v>
          </cell>
          <cell r="BS342">
            <v>183</v>
          </cell>
          <cell r="BT342">
            <v>173</v>
          </cell>
          <cell r="BU342">
            <v>132</v>
          </cell>
          <cell r="BV342">
            <v>134</v>
          </cell>
          <cell r="BW342">
            <v>134</v>
          </cell>
          <cell r="BY342">
            <v>173</v>
          </cell>
          <cell r="BZ342">
            <v>132</v>
          </cell>
          <cell r="CB342">
            <v>134</v>
          </cell>
          <cell r="CC342">
            <v>115</v>
          </cell>
          <cell r="CD342">
            <v>0</v>
          </cell>
          <cell r="CI342">
            <v>0</v>
          </cell>
          <cell r="CJ342">
            <v>0</v>
          </cell>
        </row>
        <row r="343">
          <cell r="A343" t="str">
            <v>Common Stock</v>
          </cell>
          <cell r="F343">
            <v>140.5</v>
          </cell>
          <cell r="G343">
            <v>140.69999999999999</v>
          </cell>
          <cell r="H343">
            <v>140.69999999999999</v>
          </cell>
          <cell r="I343">
            <v>142</v>
          </cell>
          <cell r="J343">
            <v>142</v>
          </cell>
          <cell r="K343">
            <v>144</v>
          </cell>
          <cell r="L343">
            <v>145</v>
          </cell>
          <cell r="M343">
            <v>145</v>
          </cell>
          <cell r="N343">
            <v>147</v>
          </cell>
          <cell r="O343">
            <v>147</v>
          </cell>
          <cell r="P343">
            <v>442</v>
          </cell>
          <cell r="AU343">
            <v>140.69999999999999</v>
          </cell>
          <cell r="AW343">
            <v>142</v>
          </cell>
          <cell r="AX343">
            <v>142</v>
          </cell>
          <cell r="AY343">
            <v>142</v>
          </cell>
          <cell r="AZ343">
            <v>142</v>
          </cell>
          <cell r="BA343">
            <v>142</v>
          </cell>
          <cell r="BB343">
            <v>142</v>
          </cell>
          <cell r="BC343">
            <v>142</v>
          </cell>
          <cell r="BD343">
            <v>143</v>
          </cell>
          <cell r="BE343">
            <v>143</v>
          </cell>
          <cell r="BF343">
            <v>144</v>
          </cell>
          <cell r="BG343">
            <v>144</v>
          </cell>
          <cell r="BH343">
            <v>144</v>
          </cell>
          <cell r="BI343">
            <v>144</v>
          </cell>
          <cell r="BJ343">
            <v>145</v>
          </cell>
          <cell r="BK343">
            <v>145</v>
          </cell>
          <cell r="BL343">
            <v>145</v>
          </cell>
          <cell r="BM343">
            <v>145</v>
          </cell>
          <cell r="BS343">
            <v>145</v>
          </cell>
          <cell r="BT343">
            <v>147</v>
          </cell>
          <cell r="BU343">
            <v>147</v>
          </cell>
          <cell r="BV343">
            <v>147</v>
          </cell>
          <cell r="BW343">
            <v>147</v>
          </cell>
          <cell r="BY343">
            <v>147</v>
          </cell>
          <cell r="BZ343">
            <v>147</v>
          </cell>
          <cell r="CB343">
            <v>147</v>
          </cell>
          <cell r="CC343">
            <v>442</v>
          </cell>
          <cell r="CD343">
            <v>442</v>
          </cell>
          <cell r="CI343">
            <v>442</v>
          </cell>
          <cell r="CJ343">
            <v>442</v>
          </cell>
        </row>
        <row r="344">
          <cell r="A344" t="str">
            <v>Additional Paid-In Capital</v>
          </cell>
          <cell r="F344">
            <v>1262.8</v>
          </cell>
          <cell r="G344">
            <v>1264</v>
          </cell>
          <cell r="H344">
            <v>1264</v>
          </cell>
          <cell r="I344">
            <v>1267</v>
          </cell>
          <cell r="J344">
            <v>1280</v>
          </cell>
          <cell r="K344">
            <v>1301</v>
          </cell>
          <cell r="L344">
            <v>1346</v>
          </cell>
          <cell r="M344">
            <v>1346</v>
          </cell>
          <cell r="N344">
            <v>1434</v>
          </cell>
          <cell r="O344">
            <v>1434</v>
          </cell>
          <cell r="P344">
            <v>1353</v>
          </cell>
          <cell r="AU344">
            <v>1267</v>
          </cell>
          <cell r="AW344">
            <v>1267</v>
          </cell>
          <cell r="AX344">
            <v>1267</v>
          </cell>
          <cell r="AY344">
            <v>1268</v>
          </cell>
          <cell r="AZ344">
            <v>1277</v>
          </cell>
          <cell r="BA344">
            <v>1279</v>
          </cell>
          <cell r="BB344">
            <v>1280</v>
          </cell>
          <cell r="BC344">
            <v>1280</v>
          </cell>
          <cell r="BD344">
            <v>1288</v>
          </cell>
          <cell r="BE344">
            <v>1290</v>
          </cell>
          <cell r="BF344">
            <v>1296</v>
          </cell>
          <cell r="BG344">
            <v>1301</v>
          </cell>
          <cell r="BH344">
            <v>1301</v>
          </cell>
          <cell r="BI344">
            <v>1306</v>
          </cell>
          <cell r="BJ344">
            <v>1312</v>
          </cell>
          <cell r="BK344">
            <v>1316</v>
          </cell>
          <cell r="BL344">
            <v>1346</v>
          </cell>
          <cell r="BM344">
            <v>1346</v>
          </cell>
          <cell r="BS344">
            <v>1356</v>
          </cell>
          <cell r="BT344">
            <v>1370</v>
          </cell>
          <cell r="BU344">
            <v>1408</v>
          </cell>
          <cell r="BV344">
            <v>1434</v>
          </cell>
          <cell r="BW344">
            <v>1434</v>
          </cell>
          <cell r="BY344">
            <v>1370</v>
          </cell>
          <cell r="BZ344">
            <v>1408</v>
          </cell>
          <cell r="CB344">
            <v>1434</v>
          </cell>
          <cell r="CC344">
            <v>1209</v>
          </cell>
          <cell r="CD344">
            <v>1303</v>
          </cell>
          <cell r="CI344">
            <v>1303</v>
          </cell>
          <cell r="CJ344">
            <v>1353</v>
          </cell>
        </row>
        <row r="345">
          <cell r="A345" t="str">
            <v>Reinvested Earnings</v>
          </cell>
          <cell r="F345">
            <v>382.2</v>
          </cell>
          <cell r="G345">
            <v>224.6</v>
          </cell>
          <cell r="H345">
            <v>224.6</v>
          </cell>
          <cell r="I345">
            <v>32</v>
          </cell>
          <cell r="J345">
            <v>9</v>
          </cell>
          <cell r="K345">
            <v>70</v>
          </cell>
          <cell r="L345">
            <v>144</v>
          </cell>
          <cell r="M345">
            <v>144</v>
          </cell>
          <cell r="N345">
            <v>237</v>
          </cell>
          <cell r="O345">
            <v>237</v>
          </cell>
          <cell r="P345">
            <v>403</v>
          </cell>
          <cell r="AU345">
            <v>227.6</v>
          </cell>
          <cell r="AW345">
            <v>32</v>
          </cell>
          <cell r="AX345">
            <v>32</v>
          </cell>
          <cell r="AY345">
            <v>26</v>
          </cell>
          <cell r="AZ345">
            <v>39</v>
          </cell>
          <cell r="BA345">
            <v>7</v>
          </cell>
          <cell r="BB345">
            <v>9</v>
          </cell>
          <cell r="BC345">
            <v>9</v>
          </cell>
          <cell r="BD345">
            <v>0</v>
          </cell>
          <cell r="BE345">
            <v>37</v>
          </cell>
          <cell r="BF345">
            <v>60</v>
          </cell>
          <cell r="BG345">
            <v>70</v>
          </cell>
          <cell r="BH345">
            <v>70</v>
          </cell>
          <cell r="BI345">
            <v>71</v>
          </cell>
          <cell r="BJ345">
            <v>115</v>
          </cell>
          <cell r="BK345">
            <v>148</v>
          </cell>
          <cell r="BL345">
            <v>144</v>
          </cell>
          <cell r="BM345">
            <v>144</v>
          </cell>
          <cell r="BS345">
            <v>146</v>
          </cell>
          <cell r="BT345">
            <v>199</v>
          </cell>
          <cell r="BU345">
            <v>233</v>
          </cell>
          <cell r="BV345">
            <v>237</v>
          </cell>
          <cell r="BW345">
            <v>237</v>
          </cell>
          <cell r="BY345">
            <v>199</v>
          </cell>
          <cell r="BZ345">
            <v>233</v>
          </cell>
          <cell r="CB345">
            <v>237</v>
          </cell>
          <cell r="CC345">
            <v>200</v>
          </cell>
          <cell r="CD345">
            <v>301</v>
          </cell>
          <cell r="CI345">
            <v>301</v>
          </cell>
          <cell r="CJ345">
            <v>403</v>
          </cell>
        </row>
        <row r="346">
          <cell r="A346" t="str">
            <v>Cumulative Effect of Currency Translations</v>
          </cell>
          <cell r="G346">
            <v>0</v>
          </cell>
          <cell r="H346">
            <v>0</v>
          </cell>
          <cell r="I346">
            <v>0</v>
          </cell>
          <cell r="J346">
            <v>-3</v>
          </cell>
          <cell r="K346">
            <v>21</v>
          </cell>
          <cell r="L346">
            <v>38</v>
          </cell>
          <cell r="M346">
            <v>38</v>
          </cell>
          <cell r="N346">
            <v>21</v>
          </cell>
          <cell r="O346">
            <v>21</v>
          </cell>
          <cell r="P346">
            <v>-52</v>
          </cell>
          <cell r="AW346">
            <v>0</v>
          </cell>
          <cell r="AX346">
            <v>0</v>
          </cell>
          <cell r="BA346">
            <v>10</v>
          </cell>
          <cell r="BB346">
            <v>-3</v>
          </cell>
          <cell r="BC346">
            <v>-3</v>
          </cell>
          <cell r="BD346">
            <v>1</v>
          </cell>
          <cell r="BE346">
            <v>14</v>
          </cell>
          <cell r="BF346">
            <v>21</v>
          </cell>
          <cell r="BG346">
            <v>21</v>
          </cell>
          <cell r="BH346">
            <v>21</v>
          </cell>
          <cell r="BI346">
            <v>51</v>
          </cell>
          <cell r="BJ346">
            <v>49</v>
          </cell>
          <cell r="BK346">
            <v>40</v>
          </cell>
          <cell r="BL346">
            <v>38</v>
          </cell>
          <cell r="BM346">
            <v>38</v>
          </cell>
          <cell r="BS346">
            <v>32</v>
          </cell>
          <cell r="BT346">
            <v>24</v>
          </cell>
          <cell r="BU346">
            <v>30</v>
          </cell>
          <cell r="BV346">
            <v>21</v>
          </cell>
          <cell r="BW346">
            <v>21</v>
          </cell>
          <cell r="BY346">
            <v>24</v>
          </cell>
          <cell r="BZ346">
            <v>30</v>
          </cell>
          <cell r="CB346">
            <v>21</v>
          </cell>
          <cell r="CC346">
            <v>3</v>
          </cell>
          <cell r="CD346">
            <v>-23</v>
          </cell>
          <cell r="CI346">
            <v>-23</v>
          </cell>
          <cell r="CJ346">
            <v>-52</v>
          </cell>
        </row>
        <row r="347">
          <cell r="A347" t="str">
            <v>Treasury Stock</v>
          </cell>
          <cell r="F347">
            <v>-409</v>
          </cell>
          <cell r="G347">
            <v>-186.7</v>
          </cell>
          <cell r="H347">
            <v>-186.7</v>
          </cell>
          <cell r="I347">
            <v>-187</v>
          </cell>
          <cell r="J347">
            <v>-197</v>
          </cell>
          <cell r="K347">
            <v>-226</v>
          </cell>
          <cell r="L347">
            <v>-268</v>
          </cell>
          <cell r="M347">
            <v>-268</v>
          </cell>
          <cell r="N347">
            <v>-423</v>
          </cell>
          <cell r="O347">
            <v>-423</v>
          </cell>
          <cell r="P347">
            <v>-383</v>
          </cell>
          <cell r="AU347">
            <v>-187</v>
          </cell>
          <cell r="AW347">
            <v>-187</v>
          </cell>
          <cell r="AX347">
            <v>-187</v>
          </cell>
          <cell r="AY347">
            <v>-187</v>
          </cell>
          <cell r="AZ347">
            <v>-187</v>
          </cell>
          <cell r="BA347">
            <v>-197</v>
          </cell>
          <cell r="BB347">
            <v>-197</v>
          </cell>
          <cell r="BC347">
            <v>-197</v>
          </cell>
          <cell r="BD347">
            <v>-197</v>
          </cell>
          <cell r="BE347">
            <v>-197</v>
          </cell>
          <cell r="BF347">
            <v>-203</v>
          </cell>
          <cell r="BG347">
            <v>-226</v>
          </cell>
          <cell r="BH347">
            <v>-226</v>
          </cell>
          <cell r="BI347">
            <v>-236</v>
          </cell>
          <cell r="BJ347">
            <v>-236</v>
          </cell>
          <cell r="BK347">
            <v>-264</v>
          </cell>
          <cell r="BL347">
            <v>-268</v>
          </cell>
          <cell r="BM347">
            <v>-268</v>
          </cell>
          <cell r="BS347">
            <v>-387</v>
          </cell>
          <cell r="BT347">
            <v>-445</v>
          </cell>
          <cell r="BU347">
            <v>-423</v>
          </cell>
          <cell r="BV347">
            <v>-423</v>
          </cell>
          <cell r="BW347">
            <v>-423</v>
          </cell>
          <cell r="BY347">
            <v>-445</v>
          </cell>
          <cell r="BZ347">
            <v>-423</v>
          </cell>
          <cell r="CB347">
            <v>-423</v>
          </cell>
          <cell r="CC347">
            <v>-417</v>
          </cell>
          <cell r="CD347">
            <v>-383</v>
          </cell>
          <cell r="CI347">
            <v>-383</v>
          </cell>
          <cell r="CJ347">
            <v>-383</v>
          </cell>
        </row>
        <row r="348">
          <cell r="A348" t="str">
            <v>Total Share-Owners' Equity</v>
          </cell>
          <cell r="F348">
            <v>1626.5</v>
          </cell>
          <cell r="G348">
            <v>1442.6</v>
          </cell>
          <cell r="H348">
            <v>1442.6</v>
          </cell>
          <cell r="I348">
            <v>1254</v>
          </cell>
          <cell r="J348">
            <v>1260</v>
          </cell>
          <cell r="K348">
            <v>1339</v>
          </cell>
          <cell r="L348">
            <v>1435</v>
          </cell>
          <cell r="M348">
            <v>1435</v>
          </cell>
          <cell r="N348">
            <v>1550</v>
          </cell>
          <cell r="O348">
            <v>1550</v>
          </cell>
          <cell r="P348">
            <v>1763</v>
          </cell>
          <cell r="Q348">
            <v>2441</v>
          </cell>
          <cell r="R348">
            <v>2924</v>
          </cell>
          <cell r="S348">
            <v>2834</v>
          </cell>
          <cell r="T348">
            <v>2988.9358515922313</v>
          </cell>
          <cell r="U348">
            <v>3381.5815549888234</v>
          </cell>
          <cell r="V348">
            <v>3910.0331671130984</v>
          </cell>
          <cell r="W348">
            <v>4428.0293978318823</v>
          </cell>
          <cell r="X348">
            <v>4965.5893597748473</v>
          </cell>
          <cell r="Y348">
            <v>5443.8715786242701</v>
          </cell>
          <cell r="Z348">
            <v>5893.7500169702389</v>
          </cell>
          <cell r="AA348">
            <v>6368.3281235303702</v>
          </cell>
          <cell r="AB348">
            <v>6883.3242326645905</v>
          </cell>
          <cell r="AC348">
            <v>7442.0513665961289</v>
          </cell>
          <cell r="AD348">
            <v>8047.6560447800821</v>
          </cell>
          <cell r="AU348">
            <v>1448.3</v>
          </cell>
          <cell r="AW348">
            <v>1254</v>
          </cell>
          <cell r="AX348">
            <v>1254</v>
          </cell>
          <cell r="AY348">
            <v>1249</v>
          </cell>
          <cell r="AZ348">
            <v>1271</v>
          </cell>
          <cell r="BA348">
            <v>1241</v>
          </cell>
          <cell r="BB348">
            <v>1260</v>
          </cell>
          <cell r="BC348">
            <v>1260</v>
          </cell>
          <cell r="BD348">
            <v>1264</v>
          </cell>
          <cell r="BE348">
            <v>1316</v>
          </cell>
          <cell r="BF348">
            <v>1347</v>
          </cell>
          <cell r="BG348">
            <v>1339</v>
          </cell>
          <cell r="BH348">
            <v>1339</v>
          </cell>
          <cell r="BI348">
            <v>1365</v>
          </cell>
          <cell r="BJ348">
            <v>1414</v>
          </cell>
          <cell r="BK348">
            <v>1415</v>
          </cell>
          <cell r="BL348">
            <v>1435</v>
          </cell>
          <cell r="BM348">
            <v>1435</v>
          </cell>
          <cell r="BS348">
            <v>1475</v>
          </cell>
          <cell r="BT348">
            <v>1468</v>
          </cell>
          <cell r="BU348">
            <v>1527</v>
          </cell>
          <cell r="BV348">
            <v>1550</v>
          </cell>
          <cell r="BW348">
            <v>1550</v>
          </cell>
          <cell r="BY348">
            <v>1468</v>
          </cell>
          <cell r="BZ348">
            <v>1527</v>
          </cell>
          <cell r="CB348">
            <v>1550</v>
          </cell>
          <cell r="CC348">
            <v>1552</v>
          </cell>
          <cell r="CD348">
            <v>1640</v>
          </cell>
          <cell r="CI348">
            <v>1640</v>
          </cell>
          <cell r="CJ348">
            <v>1763</v>
          </cell>
          <cell r="CK348">
            <v>1782</v>
          </cell>
        </row>
        <row r="349">
          <cell r="A349" t="str">
            <v>Total</v>
          </cell>
          <cell r="F349">
            <v>5020.6000000000004</v>
          </cell>
          <cell r="G349">
            <v>6676.6</v>
          </cell>
          <cell r="H349">
            <v>6676.6</v>
          </cell>
          <cell r="I349">
            <v>8085</v>
          </cell>
          <cell r="J349">
            <v>8374</v>
          </cell>
          <cell r="K349">
            <v>8447</v>
          </cell>
          <cell r="L349">
            <v>9001</v>
          </cell>
          <cell r="M349">
            <v>9001</v>
          </cell>
          <cell r="N349">
            <v>10743</v>
          </cell>
          <cell r="O349">
            <v>14183</v>
          </cell>
          <cell r="P349">
            <v>15901</v>
          </cell>
          <cell r="Q349">
            <v>21064</v>
          </cell>
          <cell r="R349">
            <v>22589</v>
          </cell>
          <cell r="S349">
            <v>21868</v>
          </cell>
          <cell r="T349">
            <v>22058.060736411819</v>
          </cell>
          <cell r="U349">
            <v>22190.168464644052</v>
          </cell>
          <cell r="V349">
            <v>22409.555373773361</v>
          </cell>
          <cell r="W349">
            <v>22386.113790404597</v>
          </cell>
          <cell r="X349">
            <v>23368.431169415268</v>
          </cell>
          <cell r="Y349">
            <v>24421.006803592456</v>
          </cell>
          <cell r="Z349">
            <v>25411.892123095829</v>
          </cell>
          <cell r="AA349">
            <v>26290.709934260001</v>
          </cell>
          <cell r="AB349">
            <v>27074.425426872687</v>
          </cell>
          <cell r="AC349">
            <v>27849.876950389131</v>
          </cell>
          <cell r="AD349">
            <v>28619.153585595588</v>
          </cell>
          <cell r="AU349">
            <v>6709</v>
          </cell>
          <cell r="AW349">
            <v>8085</v>
          </cell>
          <cell r="AX349">
            <v>8085</v>
          </cell>
          <cell r="AY349">
            <v>10305</v>
          </cell>
          <cell r="AZ349">
            <v>8818</v>
          </cell>
          <cell r="BA349">
            <v>8693</v>
          </cell>
          <cell r="BB349">
            <v>8682</v>
          </cell>
          <cell r="BC349">
            <v>8682</v>
          </cell>
          <cell r="BD349">
            <v>8666</v>
          </cell>
          <cell r="BE349">
            <v>8941</v>
          </cell>
          <cell r="BF349">
            <v>8781</v>
          </cell>
          <cell r="BG349">
            <v>8738</v>
          </cell>
          <cell r="BH349">
            <v>8738</v>
          </cell>
          <cell r="BI349">
            <v>9041</v>
          </cell>
          <cell r="BJ349">
            <v>9375</v>
          </cell>
          <cell r="BK349">
            <v>9161</v>
          </cell>
          <cell r="BL349">
            <v>8205</v>
          </cell>
          <cell r="BM349">
            <v>8205</v>
          </cell>
          <cell r="BS349">
            <v>8635</v>
          </cell>
          <cell r="BT349">
            <v>8697</v>
          </cell>
          <cell r="BU349">
            <v>9296</v>
          </cell>
          <cell r="BV349">
            <v>9544</v>
          </cell>
          <cell r="BW349">
            <v>9544</v>
          </cell>
          <cell r="BY349">
            <v>13118</v>
          </cell>
          <cell r="BZ349">
            <v>12259</v>
          </cell>
          <cell r="CB349">
            <v>12453</v>
          </cell>
          <cell r="CC349">
            <v>10773</v>
          </cell>
          <cell r="CD349">
            <v>10911</v>
          </cell>
          <cell r="CI349">
            <v>15763</v>
          </cell>
          <cell r="CJ349">
            <v>15901</v>
          </cell>
          <cell r="CK349">
            <v>17487</v>
          </cell>
        </row>
        <row r="350">
          <cell r="A350" t="str">
            <v>Plug</v>
          </cell>
          <cell r="R350">
            <v>0</v>
          </cell>
          <cell r="S350">
            <v>0</v>
          </cell>
          <cell r="T350">
            <v>26.978300194183248</v>
          </cell>
          <cell r="U350">
            <v>-104.0860775530673</v>
          </cell>
          <cell r="V350">
            <v>-86.898404747335007</v>
          </cell>
          <cell r="W350">
            <v>0</v>
          </cell>
          <cell r="X350">
            <v>0</v>
          </cell>
          <cell r="Y350">
            <v>0</v>
          </cell>
          <cell r="Z350">
            <v>0</v>
          </cell>
          <cell r="AA350">
            <v>0</v>
          </cell>
          <cell r="AB350">
            <v>0</v>
          </cell>
          <cell r="AC350">
            <v>0</v>
          </cell>
          <cell r="AD350">
            <v>0</v>
          </cell>
        </row>
        <row r="352">
          <cell r="A352" t="str">
            <v>Net Debt/Capital</v>
          </cell>
          <cell r="P352">
            <v>0.5815885893745093</v>
          </cell>
          <cell r="Q352">
            <v>0.5676236044657097</v>
          </cell>
          <cell r="R352">
            <v>0.55628712871287134</v>
          </cell>
          <cell r="S352">
            <v>0.55389573847649254</v>
          </cell>
          <cell r="T352">
            <v>0.53764050795639229</v>
          </cell>
          <cell r="U352">
            <v>0.51964572729260428</v>
          </cell>
          <cell r="V352">
            <v>0.48917708934196275</v>
          </cell>
          <cell r="W352">
            <v>0.46826202590537319</v>
          </cell>
          <cell r="X352">
            <v>0.43876048556474861</v>
          </cell>
          <cell r="Y352">
            <v>0.39644379521097306</v>
          </cell>
          <cell r="Z352">
            <v>0.31367066676470784</v>
          </cell>
          <cell r="AA352">
            <v>0.22708677990416415</v>
          </cell>
          <cell r="AB352">
            <v>0.14630760187209496</v>
          </cell>
          <cell r="AC352">
            <v>4.9491769110433764E-2</v>
          </cell>
          <cell r="AD352">
            <v>-4.2113343865011837E-2</v>
          </cell>
        </row>
        <row r="353">
          <cell r="A353" t="str">
            <v>Interest Cover</v>
          </cell>
          <cell r="P353">
            <v>2.9891793916689018</v>
          </cell>
          <cell r="Q353">
            <v>2.7435761589403973</v>
          </cell>
          <cell r="R353">
            <v>3.0655963946053162</v>
          </cell>
          <cell r="S353">
            <v>2.9674324797997418</v>
          </cell>
          <cell r="T353">
            <v>2.6770042831849605</v>
          </cell>
          <cell r="U353">
            <v>3.639218601532324</v>
          </cell>
          <cell r="V353">
            <v>4.2056190595367129</v>
          </cell>
          <cell r="W353">
            <v>4.1117864431503506</v>
          </cell>
          <cell r="X353">
            <v>4.027987159653299</v>
          </cell>
          <cell r="Y353">
            <v>4.0681425260786224</v>
          </cell>
          <cell r="Z353">
            <v>4.4109482418494412</v>
          </cell>
          <cell r="AA353">
            <v>4.9827866052808218</v>
          </cell>
          <cell r="AB353">
            <v>5.7498011607480111</v>
          </cell>
          <cell r="AC353">
            <v>6.7274916115541048</v>
          </cell>
          <cell r="AD353">
            <v>8.0235719525349456</v>
          </cell>
        </row>
        <row r="354">
          <cell r="A354" t="str">
            <v>NOPAT/ Capital Employed</v>
          </cell>
          <cell r="P354">
            <v>2.9870518749076147E-2</v>
          </cell>
          <cell r="Q354">
            <v>2.9648910154173314E-2</v>
          </cell>
          <cell r="R354">
            <v>3.011593866952831E-2</v>
          </cell>
          <cell r="S354">
            <v>3.982514984078931E-2</v>
          </cell>
          <cell r="T354">
            <v>3.63898183643349E-2</v>
          </cell>
          <cell r="U354">
            <v>4.4902374323648422E-2</v>
          </cell>
          <cell r="V354">
            <v>4.8385738019144309E-2</v>
          </cell>
          <cell r="W354">
            <v>4.8415873140129059E-2</v>
          </cell>
          <cell r="X354">
            <v>4.6458127336778489E-2</v>
          </cell>
          <cell r="Y354">
            <v>4.440458992707403E-2</v>
          </cell>
          <cell r="Z354">
            <v>4.3305172163248834E-2</v>
          </cell>
          <cell r="AA354">
            <v>4.403918253641647E-2</v>
          </cell>
          <cell r="AB354">
            <v>4.4911080651857636E-2</v>
          </cell>
          <cell r="AC354">
            <v>4.5823698742127938E-2</v>
          </cell>
          <cell r="AD354">
            <v>4.6771954336529205E-2</v>
          </cell>
        </row>
        <row r="360">
          <cell r="A360" t="str">
            <v>Balance Sheet Assumptions</v>
          </cell>
        </row>
        <row r="361">
          <cell r="A361" t="str">
            <v>Receivables/Revenue</v>
          </cell>
          <cell r="F361">
            <v>7.546402237477752E-2</v>
          </cell>
          <cell r="G361">
            <v>9.5864517612199551E-2</v>
          </cell>
          <cell r="H361">
            <v>7.4647943352693133E-2</v>
          </cell>
          <cell r="I361">
            <v>7.6256972344658114E-2</v>
          </cell>
          <cell r="J361">
            <v>8.0878316559926805E-2</v>
          </cell>
          <cell r="K361">
            <v>7.7690900016636172E-2</v>
          </cell>
          <cell r="L361">
            <v>7.5298981249077218E-2</v>
          </cell>
          <cell r="M361">
            <v>5.2067381316998472E-2</v>
          </cell>
          <cell r="N361">
            <v>8.4332786264360554E-2</v>
          </cell>
          <cell r="O361">
            <v>7.720154908233709E-2</v>
          </cell>
          <cell r="P361">
            <v>9.1134243272810375E-2</v>
          </cell>
          <cell r="Q361">
            <v>9.5835423983943804E-2</v>
          </cell>
          <cell r="R361">
            <v>9.47481233828011E-2</v>
          </cell>
          <cell r="S361">
            <v>9.4E-2</v>
          </cell>
          <cell r="T361">
            <v>9.0999999999999998E-2</v>
          </cell>
          <cell r="U361">
            <v>0.09</v>
          </cell>
          <cell r="V361">
            <v>8.8999999999999996E-2</v>
          </cell>
          <cell r="W361">
            <v>8.8999999999999996E-2</v>
          </cell>
          <cell r="X361">
            <v>8.8999999999999996E-2</v>
          </cell>
          <cell r="Y361">
            <v>8.8999999999999996E-2</v>
          </cell>
          <cell r="Z361">
            <v>8.8999999999999996E-2</v>
          </cell>
          <cell r="AA361">
            <v>8.8999999999999996E-2</v>
          </cell>
          <cell r="AB361">
            <v>8.8999999999999996E-2</v>
          </cell>
          <cell r="AC361">
            <v>8.8999999999999996E-2</v>
          </cell>
          <cell r="AD361">
            <v>8.8999999999999996E-2</v>
          </cell>
          <cell r="AE361">
            <v>8.8999999999999996E-2</v>
          </cell>
        </row>
        <row r="362">
          <cell r="A362" t="str">
            <v>Inventories/Revenue</v>
          </cell>
          <cell r="F362">
            <v>3.2672260361047548E-2</v>
          </cell>
          <cell r="G362">
            <v>4.9809701397225986E-2</v>
          </cell>
          <cell r="H362">
            <v>3.8785901821942873E-2</v>
          </cell>
          <cell r="I362">
            <v>4.1346491399149671E-2</v>
          </cell>
          <cell r="J362">
            <v>3.6596523330283626E-2</v>
          </cell>
          <cell r="K362">
            <v>3.9261354183996004E-2</v>
          </cell>
          <cell r="L362">
            <v>3.3220138786357593E-2</v>
          </cell>
          <cell r="M362">
            <v>2.2970903522205207E-2</v>
          </cell>
          <cell r="N362">
            <v>4.0020199469763922E-2</v>
          </cell>
          <cell r="O362">
            <v>3.1907728573833977E-2</v>
          </cell>
          <cell r="P362">
            <v>4.0477177198296098E-2</v>
          </cell>
          <cell r="Q362">
            <v>3.8921941079492511E-2</v>
          </cell>
          <cell r="R362">
            <v>4.6436992339262954E-2</v>
          </cell>
          <cell r="S362">
            <v>0.04</v>
          </cell>
          <cell r="T362">
            <v>3.7999999999999999E-2</v>
          </cell>
          <cell r="U362">
            <v>3.5999999999999997E-2</v>
          </cell>
          <cell r="V362">
            <v>3.5999999999999997E-2</v>
          </cell>
          <cell r="W362">
            <v>3.5999999999999997E-2</v>
          </cell>
          <cell r="X362">
            <v>3.6999999999999998E-2</v>
          </cell>
          <cell r="Y362">
            <v>3.6999999999999998E-2</v>
          </cell>
          <cell r="Z362">
            <v>3.6999999999999998E-2</v>
          </cell>
          <cell r="AA362">
            <v>3.6999999999999998E-2</v>
          </cell>
          <cell r="AB362">
            <v>3.6999999999999998E-2</v>
          </cell>
          <cell r="AC362">
            <v>3.6999999999999998E-2</v>
          </cell>
          <cell r="AD362">
            <v>3.6999999999999998E-2</v>
          </cell>
          <cell r="AE362">
            <v>3.6999999999999998E-2</v>
          </cell>
        </row>
        <row r="363">
          <cell r="A363" t="str">
            <v>Prepaid Expenses/Revenue</v>
          </cell>
          <cell r="F363">
            <v>1.7696414950419525E-2</v>
          </cell>
          <cell r="G363">
            <v>1.8340187488824749E-2</v>
          </cell>
          <cell r="H363">
            <v>1.4281167952899991E-2</v>
          </cell>
          <cell r="I363">
            <v>1.5602449584584781E-2</v>
          </cell>
          <cell r="J363">
            <v>1.463860933211345E-2</v>
          </cell>
          <cell r="K363">
            <v>1.414074197304941E-2</v>
          </cell>
          <cell r="L363">
            <v>1.5207441311088143E-2</v>
          </cell>
          <cell r="M363">
            <v>1.0515569167942829E-2</v>
          </cell>
          <cell r="N363">
            <v>1.8558262845600304E-2</v>
          </cell>
          <cell r="O363">
            <v>1.2375820845260144E-2</v>
          </cell>
          <cell r="P363">
            <v>1.7532030842375756E-2</v>
          </cell>
          <cell r="Q363">
            <v>1.8851695218980717E-2</v>
          </cell>
          <cell r="R363">
            <v>1.9504925033382498E-2</v>
          </cell>
          <cell r="S363">
            <v>1.9E-2</v>
          </cell>
          <cell r="T363">
            <v>1.7999999999999999E-2</v>
          </cell>
          <cell r="U363">
            <v>1.7999999999999999E-2</v>
          </cell>
          <cell r="V363">
            <v>1.7999999999999999E-2</v>
          </cell>
          <cell r="W363">
            <v>1.7999999999999999E-2</v>
          </cell>
          <cell r="X363">
            <v>1.7000000000000001E-2</v>
          </cell>
          <cell r="Y363">
            <v>1.7000000000000001E-2</v>
          </cell>
          <cell r="Z363">
            <v>1.7000000000000001E-2</v>
          </cell>
          <cell r="AA363">
            <v>1.7000000000000001E-2</v>
          </cell>
          <cell r="AB363">
            <v>1.7000000000000001E-2</v>
          </cell>
          <cell r="AC363">
            <v>1.7000000000000001E-2</v>
          </cell>
          <cell r="AD363">
            <v>1.7000000000000001E-2</v>
          </cell>
          <cell r="AE363">
            <v>1.7000000000000001E-2</v>
          </cell>
        </row>
        <row r="364">
          <cell r="A364" t="str">
            <v>Franchise/Non-Current</v>
          </cell>
          <cell r="F364">
            <v>0.80155097889651661</v>
          </cell>
          <cell r="G364">
            <v>1.0892743109657974</v>
          </cell>
          <cell r="H364">
            <v>0.84819794733073417</v>
          </cell>
          <cell r="I364">
            <v>1.1079689511253268</v>
          </cell>
          <cell r="J364">
            <v>1.1063129002744738</v>
          </cell>
          <cell r="K364">
            <v>0.99234736316752625</v>
          </cell>
          <cell r="L364">
            <v>0.87464934297947738</v>
          </cell>
          <cell r="M364">
            <v>0.60479836651352736</v>
          </cell>
          <cell r="N364">
            <v>0.89673021083196569</v>
          </cell>
          <cell r="O364">
            <v>0.82640175113655501</v>
          </cell>
          <cell r="P364">
            <v>0.94786076425231502</v>
          </cell>
          <cell r="Q364">
            <v>1.0003583972475092</v>
          </cell>
          <cell r="R364">
            <v>1.0102995866935311</v>
          </cell>
          <cell r="S364">
            <v>0.87753999718773423</v>
          </cell>
          <cell r="T364">
            <v>0.85457383702778644</v>
          </cell>
          <cell r="U364">
            <v>0.84736322037012224</v>
          </cell>
          <cell r="V364">
            <v>0.78081206593357699</v>
          </cell>
          <cell r="W364">
            <v>0.74515252198458948</v>
          </cell>
        </row>
        <row r="365">
          <cell r="A365" t="str">
            <v>Accts/Pay</v>
          </cell>
          <cell r="F365">
            <v>0.12158657513348589</v>
          </cell>
          <cell r="G365">
            <v>0.17903394722725996</v>
          </cell>
          <cell r="H365">
            <v>0.13941045429230645</v>
          </cell>
          <cell r="I365">
            <v>0.13301088270858527</v>
          </cell>
          <cell r="J365">
            <v>0.12790484903934127</v>
          </cell>
          <cell r="K365">
            <v>0.13275661287639329</v>
          </cell>
          <cell r="L365">
            <v>0.11752546877306955</v>
          </cell>
          <cell r="M365">
            <v>8.1265952016334866E-2</v>
          </cell>
          <cell r="N365">
            <v>0.15136977654336572</v>
          </cell>
          <cell r="O365">
            <v>0.14564741538979625</v>
          </cell>
          <cell r="P365">
            <v>0.16724103153787012</v>
          </cell>
          <cell r="Q365">
            <v>0.16156547917711991</v>
          </cell>
          <cell r="R365">
            <v>0.16582656905605261</v>
          </cell>
          <cell r="S365">
            <v>0.16500000000000001</v>
          </cell>
          <cell r="T365">
            <v>0.16500000000000001</v>
          </cell>
          <cell r="U365">
            <v>0.16500000000000001</v>
          </cell>
          <cell r="V365">
            <v>0.16500000000000001</v>
          </cell>
          <cell r="W365">
            <v>0.16500000000000001</v>
          </cell>
          <cell r="X365">
            <v>0.16600000000000001</v>
          </cell>
          <cell r="Y365">
            <v>0.16600000000000001</v>
          </cell>
          <cell r="Z365">
            <v>0.16600000000000001</v>
          </cell>
          <cell r="AA365">
            <v>0.16600000000000001</v>
          </cell>
          <cell r="AB365">
            <v>0.16600000000000001</v>
          </cell>
          <cell r="AC365">
            <v>0.16600000000000001</v>
          </cell>
          <cell r="AD365">
            <v>0.16600000000000001</v>
          </cell>
          <cell r="AE365">
            <v>0.16600000000000001</v>
          </cell>
        </row>
        <row r="366">
          <cell r="A366" t="str">
            <v>Retirement and Insurance</v>
          </cell>
          <cell r="F366">
            <v>1.1212814645308924E-2</v>
          </cell>
          <cell r="G366">
            <v>3.8289611484329106E-2</v>
          </cell>
          <cell r="H366">
            <v>2.9815418887739677E-2</v>
          </cell>
          <cell r="I366">
            <v>8.7958809533096705E-2</v>
          </cell>
          <cell r="J366">
            <v>9.1674290942360473E-2</v>
          </cell>
          <cell r="K366">
            <v>8.817168524371985E-2</v>
          </cell>
          <cell r="L366">
            <v>8.8587036763620258E-2</v>
          </cell>
          <cell r="M366">
            <v>6.1255742725880552E-2</v>
          </cell>
          <cell r="N366">
            <v>8.8246433531119814E-2</v>
          </cell>
          <cell r="O366">
            <v>6.0279508334736491E-2</v>
          </cell>
          <cell r="P366">
            <v>7.190556428439826E-2</v>
          </cell>
          <cell r="Q366">
            <v>7.003082216328578E-2</v>
          </cell>
          <cell r="R366">
            <v>7.552084852782974E-2</v>
          </cell>
          <cell r="S366">
            <v>7.4999999999999997E-2</v>
          </cell>
          <cell r="T366">
            <v>7.4999999999999997E-2</v>
          </cell>
          <cell r="U366">
            <v>7.4999999999999997E-2</v>
          </cell>
          <cell r="V366">
            <v>7.4999999999999997E-2</v>
          </cell>
          <cell r="W366">
            <v>7.4999999999999997E-2</v>
          </cell>
          <cell r="X366">
            <v>7.1999999999999995E-2</v>
          </cell>
          <cell r="Y366">
            <v>7.1999999999999995E-2</v>
          </cell>
          <cell r="Z366">
            <v>7.1999999999999995E-2</v>
          </cell>
          <cell r="AA366">
            <v>7.1999999999999995E-2</v>
          </cell>
          <cell r="AB366">
            <v>7.1999999999999995E-2</v>
          </cell>
          <cell r="AC366">
            <v>7.1999999999999995E-2</v>
          </cell>
          <cell r="AD366">
            <v>7.1999999999999995E-2</v>
          </cell>
          <cell r="AE366">
            <v>7.1999999999999995E-2</v>
          </cell>
        </row>
        <row r="367">
          <cell r="A367" t="str">
            <v>LT Def. Tax Liabilities</v>
          </cell>
          <cell r="F367">
            <v>8.5176709890668695E-2</v>
          </cell>
          <cell r="G367">
            <v>7.4637921785997097E-2</v>
          </cell>
          <cell r="H367">
            <v>5.8119182114726699E-2</v>
          </cell>
          <cell r="I367">
            <v>0.30561298123805442</v>
          </cell>
          <cell r="J367">
            <v>0.33504117108874659</v>
          </cell>
          <cell r="K367">
            <v>0.31342538679088339</v>
          </cell>
          <cell r="L367">
            <v>0.3000147645061273</v>
          </cell>
          <cell r="M367">
            <v>0.2074527820316488</v>
          </cell>
          <cell r="N367">
            <v>0.31321802802676429</v>
          </cell>
          <cell r="O367">
            <v>0.28312847280686987</v>
          </cell>
          <cell r="P367">
            <v>0.32882656925561898</v>
          </cell>
          <cell r="Q367">
            <v>0.3379686044011182</v>
          </cell>
          <cell r="R367">
            <v>0.34366150832838699</v>
          </cell>
          <cell r="S367">
            <v>0.30472621083606655</v>
          </cell>
          <cell r="T367">
            <v>0.29965657196378398</v>
          </cell>
          <cell r="U367">
            <v>0.3025533391974507</v>
          </cell>
          <cell r="V367">
            <v>0.28429843261659948</v>
          </cell>
          <cell r="W367">
            <v>0.27495745170864055</v>
          </cell>
          <cell r="X367">
            <v>0.27008814625396299</v>
          </cell>
          <cell r="Y367">
            <v>0.26100148270148749</v>
          </cell>
          <cell r="Z367">
            <v>0.25393847399210218</v>
          </cell>
          <cell r="AA367">
            <v>0.25052856899060344</v>
          </cell>
          <cell r="AB367">
            <v>0.24766194783803744</v>
          </cell>
          <cell r="AC367">
            <v>0.24531589953819014</v>
          </cell>
          <cell r="AD367">
            <v>0.24346768814621386</v>
          </cell>
          <cell r="AE367">
            <v>0</v>
          </cell>
        </row>
        <row r="371">
          <cell r="A371" t="str">
            <v>Coca Cola Enterprises</v>
          </cell>
        </row>
        <row r="372">
          <cell r="A372" t="str">
            <v>Consolidated Statement of Cash Flows (ex. Herb)</v>
          </cell>
        </row>
        <row r="374">
          <cell r="B374" t="str">
            <v>Proforma</v>
          </cell>
          <cell r="H374" t="str">
            <v>Proforma</v>
          </cell>
          <cell r="M374" t="str">
            <v>Proforma</v>
          </cell>
          <cell r="O374" t="str">
            <v>Proforma</v>
          </cell>
          <cell r="AJ374">
            <v>1991</v>
          </cell>
          <cell r="AO374" t="str">
            <v>1991 (Proforma)</v>
          </cell>
          <cell r="AT374">
            <v>1992</v>
          </cell>
          <cell r="AY374">
            <v>1993</v>
          </cell>
          <cell r="BD374">
            <v>1994</v>
          </cell>
          <cell r="BI374">
            <v>1995</v>
          </cell>
          <cell r="BN374" t="str">
            <v>1995 (Proforma)</v>
          </cell>
          <cell r="BS374">
            <v>1996</v>
          </cell>
          <cell r="BX374" t="str">
            <v>1996 (Proforma)</v>
          </cell>
          <cell r="CC374" t="str">
            <v>1997 (Reported)</v>
          </cell>
          <cell r="CH374" t="str">
            <v>1997 (Proforma)</v>
          </cell>
        </row>
        <row r="375">
          <cell r="A375" t="str">
            <v>(millions)</v>
          </cell>
          <cell r="B375" t="str">
            <v>1986</v>
          </cell>
          <cell r="C375">
            <v>1987</v>
          </cell>
          <cell r="D375">
            <v>1988</v>
          </cell>
          <cell r="E375">
            <v>1989</v>
          </cell>
          <cell r="F375">
            <v>1990</v>
          </cell>
          <cell r="G375">
            <v>1991</v>
          </cell>
          <cell r="H375">
            <v>1991</v>
          </cell>
          <cell r="I375">
            <v>1992</v>
          </cell>
          <cell r="J375">
            <v>1993</v>
          </cell>
          <cell r="K375">
            <v>1994</v>
          </cell>
          <cell r="L375">
            <v>1995</v>
          </cell>
          <cell r="M375">
            <v>1995</v>
          </cell>
          <cell r="N375">
            <v>1996</v>
          </cell>
          <cell r="O375">
            <v>1996</v>
          </cell>
          <cell r="P375" t="str">
            <v>1997E</v>
          </cell>
          <cell r="Q375" t="str">
            <v>1998E</v>
          </cell>
          <cell r="R375" t="str">
            <v>1999E</v>
          </cell>
          <cell r="S375" t="str">
            <v>2000E</v>
          </cell>
          <cell r="T375" t="str">
            <v>2001E</v>
          </cell>
          <cell r="U375" t="str">
            <v>2002E</v>
          </cell>
          <cell r="V375" t="str">
            <v>2003E</v>
          </cell>
          <cell r="W375" t="str">
            <v>2004E</v>
          </cell>
          <cell r="X375" t="str">
            <v>2005E</v>
          </cell>
          <cell r="Y375">
            <v>2006</v>
          </cell>
          <cell r="Z375">
            <v>2007</v>
          </cell>
          <cell r="AA375">
            <v>2008</v>
          </cell>
          <cell r="AB375">
            <v>2009</v>
          </cell>
          <cell r="AC375">
            <v>2010</v>
          </cell>
          <cell r="AD375">
            <v>2010</v>
          </cell>
          <cell r="AJ375" t="str">
            <v>1Q</v>
          </cell>
          <cell r="AK375" t="str">
            <v>2Q</v>
          </cell>
          <cell r="AL375" t="str">
            <v>3Q</v>
          </cell>
          <cell r="AM375" t="str">
            <v>4Q</v>
          </cell>
          <cell r="AN375" t="str">
            <v>FY</v>
          </cell>
          <cell r="AO375" t="str">
            <v>1Q</v>
          </cell>
          <cell r="AP375" t="str">
            <v>2Q</v>
          </cell>
          <cell r="AQ375" t="str">
            <v>3Q</v>
          </cell>
          <cell r="AR375" t="str">
            <v>4Q</v>
          </cell>
          <cell r="AS375" t="str">
            <v>FY</v>
          </cell>
          <cell r="AT375" t="str">
            <v>1Q</v>
          </cell>
          <cell r="AU375" t="str">
            <v>2Q</v>
          </cell>
          <cell r="AV375" t="str">
            <v>3Q</v>
          </cell>
          <cell r="AW375" t="str">
            <v>4Q</v>
          </cell>
          <cell r="AX375" t="str">
            <v>FY</v>
          </cell>
          <cell r="AY375" t="str">
            <v>1Q</v>
          </cell>
          <cell r="AZ375" t="str">
            <v>2Q</v>
          </cell>
          <cell r="BA375" t="str">
            <v>3Q</v>
          </cell>
          <cell r="BB375" t="str">
            <v>4Q</v>
          </cell>
          <cell r="BC375" t="str">
            <v>FY</v>
          </cell>
          <cell r="BD375" t="str">
            <v>1Q</v>
          </cell>
          <cell r="BE375" t="str">
            <v>2Q</v>
          </cell>
          <cell r="BF375" t="str">
            <v>3Q</v>
          </cell>
          <cell r="BG375" t="str">
            <v>4Q</v>
          </cell>
          <cell r="BH375" t="str">
            <v>FY</v>
          </cell>
          <cell r="BI375" t="str">
            <v>1Q</v>
          </cell>
          <cell r="BJ375" t="str">
            <v>2Q</v>
          </cell>
          <cell r="BK375" t="str">
            <v>3Q</v>
          </cell>
          <cell r="BL375" t="str">
            <v>4Q</v>
          </cell>
          <cell r="BM375" t="str">
            <v>FY</v>
          </cell>
          <cell r="BN375" t="str">
            <v>1Q</v>
          </cell>
          <cell r="BO375" t="str">
            <v>2Q</v>
          </cell>
          <cell r="BP375" t="str">
            <v>3Q</v>
          </cell>
          <cell r="BQ375" t="str">
            <v>4Q</v>
          </cell>
          <cell r="BR375" t="str">
            <v>FY</v>
          </cell>
          <cell r="BS375" t="str">
            <v>1Q</v>
          </cell>
          <cell r="BT375" t="str">
            <v>2Q</v>
          </cell>
          <cell r="BU375" t="str">
            <v>3Q</v>
          </cell>
          <cell r="BV375" t="str">
            <v>4Q</v>
          </cell>
          <cell r="BW375" t="str">
            <v>FY</v>
          </cell>
          <cell r="BX375" t="str">
            <v>1Q</v>
          </cell>
          <cell r="BY375" t="str">
            <v>2Q</v>
          </cell>
          <cell r="BZ375" t="str">
            <v>3Q</v>
          </cell>
          <cell r="CA375" t="str">
            <v>4Q</v>
          </cell>
          <cell r="CB375" t="str">
            <v>FY</v>
          </cell>
          <cell r="CC375" t="str">
            <v>1Q</v>
          </cell>
          <cell r="CD375" t="str">
            <v>2Q</v>
          </cell>
          <cell r="CE375" t="str">
            <v>3Q</v>
          </cell>
          <cell r="CF375" t="str">
            <v>4Q</v>
          </cell>
          <cell r="CG375" t="str">
            <v>FY</v>
          </cell>
          <cell r="CH375" t="str">
            <v>1Q</v>
          </cell>
          <cell r="CI375" t="str">
            <v>2Q</v>
          </cell>
          <cell r="CJ375" t="str">
            <v>3Q</v>
          </cell>
          <cell r="CK375" t="str">
            <v>4Q</v>
          </cell>
          <cell r="CL375" t="str">
            <v>FY</v>
          </cell>
        </row>
        <row r="377">
          <cell r="A377" t="str">
            <v>Cash Flows From Operating Activites:</v>
          </cell>
        </row>
        <row r="378">
          <cell r="A378" t="str">
            <v>Net Income</v>
          </cell>
          <cell r="F378">
            <v>93</v>
          </cell>
          <cell r="G378">
            <v>-83</v>
          </cell>
          <cell r="H378">
            <v>-83</v>
          </cell>
          <cell r="I378">
            <v>-186</v>
          </cell>
          <cell r="J378">
            <v>-15</v>
          </cell>
          <cell r="K378">
            <v>69</v>
          </cell>
          <cell r="L378">
            <v>82</v>
          </cell>
          <cell r="M378">
            <v>82</v>
          </cell>
          <cell r="N378">
            <v>114</v>
          </cell>
          <cell r="O378">
            <v>114</v>
          </cell>
          <cell r="P378">
            <v>171.34532587637477</v>
          </cell>
          <cell r="Q378">
            <v>142</v>
          </cell>
          <cell r="R378">
            <v>131.24917248102935</v>
          </cell>
          <cell r="S378">
            <v>239.3471936529811</v>
          </cell>
          <cell r="T378">
            <v>227.25585159223147</v>
          </cell>
          <cell r="U378">
            <v>465.9257033965921</v>
          </cell>
          <cell r="V378">
            <v>602.21161212427523</v>
          </cell>
          <cell r="W378">
            <v>593.59623071878468</v>
          </cell>
          <cell r="X378">
            <v>613.51996194296498</v>
          </cell>
          <cell r="Y378">
            <v>605.20221884942339</v>
          </cell>
          <cell r="Z378">
            <v>626.35843834596858</v>
          </cell>
          <cell r="AA378">
            <v>701.05810656013114</v>
          </cell>
          <cell r="AB378">
            <v>791.47610913422011</v>
          </cell>
          <cell r="AC378">
            <v>885.20713393153801</v>
          </cell>
          <cell r="AD378">
            <v>982.08467818395241</v>
          </cell>
          <cell r="AE378">
            <v>1084.0811740776478</v>
          </cell>
          <cell r="AN378">
            <v>-83</v>
          </cell>
          <cell r="AS378">
            <v>-83</v>
          </cell>
          <cell r="AU378">
            <v>8.3719999999999857</v>
          </cell>
          <cell r="AV378">
            <v>17</v>
          </cell>
          <cell r="AX378">
            <v>-186</v>
          </cell>
          <cell r="AY378">
            <v>-5</v>
          </cell>
          <cell r="AZ378">
            <v>16</v>
          </cell>
          <cell r="BA378">
            <v>-30</v>
          </cell>
          <cell r="BB378">
            <v>4</v>
          </cell>
          <cell r="BC378">
            <v>-15</v>
          </cell>
          <cell r="BD378">
            <v>-6</v>
          </cell>
          <cell r="BE378">
            <v>38</v>
          </cell>
          <cell r="BF378">
            <v>26</v>
          </cell>
          <cell r="BG378">
            <v>11</v>
          </cell>
          <cell r="BH378">
            <v>69</v>
          </cell>
          <cell r="BI378">
            <v>3</v>
          </cell>
          <cell r="BJ378">
            <v>46</v>
          </cell>
          <cell r="BK378">
            <v>36</v>
          </cell>
          <cell r="BL378">
            <v>-3</v>
          </cell>
          <cell r="BM378">
            <v>82</v>
          </cell>
          <cell r="BS378">
            <v>7</v>
          </cell>
          <cell r="BT378">
            <v>59</v>
          </cell>
          <cell r="BU378">
            <v>39</v>
          </cell>
          <cell r="BV378">
            <v>9</v>
          </cell>
          <cell r="BW378">
            <v>114</v>
          </cell>
          <cell r="CC378">
            <v>-33</v>
          </cell>
          <cell r="CD378">
            <v>111</v>
          </cell>
          <cell r="CE378">
            <v>112</v>
          </cell>
          <cell r="CF378">
            <v>-18.654674123625227</v>
          </cell>
          <cell r="CG378">
            <v>171.34532587637477</v>
          </cell>
        </row>
        <row r="379">
          <cell r="A379" t="str">
            <v>Adjustments to reconcile net income to net</v>
          </cell>
        </row>
        <row r="380">
          <cell r="A380" t="str">
            <v xml:space="preserve">  cash derived from operating activities:</v>
          </cell>
        </row>
        <row r="381">
          <cell r="A381" t="str">
            <v xml:space="preserve">    Cumulative Change in Acct. Principle</v>
          </cell>
          <cell r="AN381">
            <v>0</v>
          </cell>
          <cell r="AS381">
            <v>0</v>
          </cell>
          <cell r="AV381">
            <v>171</v>
          </cell>
          <cell r="AX381">
            <v>171</v>
          </cell>
        </row>
        <row r="382">
          <cell r="A382" t="str">
            <v xml:space="preserve">    Depreciation</v>
          </cell>
          <cell r="F382">
            <v>149.5</v>
          </cell>
          <cell r="G382">
            <v>160</v>
          </cell>
          <cell r="H382">
            <v>160</v>
          </cell>
          <cell r="I382">
            <v>227</v>
          </cell>
          <cell r="J382">
            <v>254</v>
          </cell>
          <cell r="K382">
            <v>282</v>
          </cell>
          <cell r="L382">
            <v>318</v>
          </cell>
          <cell r="M382">
            <v>318</v>
          </cell>
          <cell r="N382">
            <v>392</v>
          </cell>
          <cell r="O382">
            <v>392</v>
          </cell>
          <cell r="P382">
            <v>547</v>
          </cell>
          <cell r="Q382">
            <v>725</v>
          </cell>
          <cell r="R382">
            <v>898.66298169699996</v>
          </cell>
          <cell r="S382">
            <v>809.50298169699988</v>
          </cell>
          <cell r="T382">
            <v>924</v>
          </cell>
          <cell r="U382">
            <v>965</v>
          </cell>
          <cell r="V382">
            <v>1022</v>
          </cell>
          <cell r="W382">
            <v>1067.2836070116844</v>
          </cell>
          <cell r="X382">
            <v>0</v>
          </cell>
          <cell r="Y382">
            <v>1077.894621504438</v>
          </cell>
          <cell r="Z382">
            <v>1110.0816085941151</v>
          </cell>
          <cell r="AA382">
            <v>1139.1433901282562</v>
          </cell>
          <cell r="AB382">
            <v>1168.346513415074</v>
          </cell>
          <cell r="AC382">
            <v>1189.5565227684399</v>
          </cell>
          <cell r="AD382">
            <v>1203.7046237435256</v>
          </cell>
          <cell r="AE382">
            <v>1195.8543511941682</v>
          </cell>
          <cell r="AN382">
            <v>160</v>
          </cell>
          <cell r="AS382">
            <v>160</v>
          </cell>
          <cell r="AU382">
            <v>110.6</v>
          </cell>
          <cell r="AV382">
            <v>53.400000000000006</v>
          </cell>
          <cell r="AX382">
            <v>227</v>
          </cell>
          <cell r="AY382">
            <v>57</v>
          </cell>
          <cell r="AZ382">
            <v>61</v>
          </cell>
          <cell r="BA382">
            <v>68</v>
          </cell>
          <cell r="BB382">
            <v>68</v>
          </cell>
          <cell r="BC382">
            <v>254</v>
          </cell>
          <cell r="BD382">
            <v>69</v>
          </cell>
          <cell r="BE382">
            <v>69</v>
          </cell>
          <cell r="BF382">
            <v>71</v>
          </cell>
          <cell r="BG382">
            <v>73</v>
          </cell>
          <cell r="BH382">
            <v>282</v>
          </cell>
          <cell r="BI382">
            <v>76</v>
          </cell>
          <cell r="BJ382">
            <v>79</v>
          </cell>
          <cell r="BK382">
            <v>80</v>
          </cell>
          <cell r="BL382">
            <v>83</v>
          </cell>
          <cell r="BM382">
            <v>318</v>
          </cell>
          <cell r="BS382">
            <v>86</v>
          </cell>
          <cell r="BT382">
            <v>90</v>
          </cell>
          <cell r="BU382">
            <v>103</v>
          </cell>
          <cell r="BV382">
            <v>113</v>
          </cell>
          <cell r="BW382">
            <v>392</v>
          </cell>
          <cell r="CC382">
            <v>120</v>
          </cell>
          <cell r="CD382">
            <v>139</v>
          </cell>
          <cell r="CE382">
            <v>124</v>
          </cell>
          <cell r="CF382">
            <v>164</v>
          </cell>
          <cell r="CG382">
            <v>547</v>
          </cell>
        </row>
        <row r="383">
          <cell r="A383" t="str">
            <v xml:space="preserve">    Amortization</v>
          </cell>
          <cell r="F383">
            <v>86.1</v>
          </cell>
          <cell r="G383">
            <v>91</v>
          </cell>
          <cell r="H383">
            <v>91</v>
          </cell>
          <cell r="I383">
            <v>162</v>
          </cell>
          <cell r="J383">
            <v>165</v>
          </cell>
          <cell r="K383">
            <v>179</v>
          </cell>
          <cell r="L383">
            <v>211</v>
          </cell>
          <cell r="M383">
            <v>211</v>
          </cell>
          <cell r="N383">
            <v>235</v>
          </cell>
          <cell r="O383">
            <v>235</v>
          </cell>
          <cell r="P383">
            <v>380</v>
          </cell>
          <cell r="Q383">
            <v>395</v>
          </cell>
          <cell r="R383">
            <v>449</v>
          </cell>
          <cell r="S383">
            <v>451</v>
          </cell>
          <cell r="T383">
            <v>62</v>
          </cell>
          <cell r="U383">
            <v>80</v>
          </cell>
          <cell r="V383">
            <v>75</v>
          </cell>
          <cell r="W383">
            <v>0</v>
          </cell>
          <cell r="X383">
            <v>0</v>
          </cell>
          <cell r="Y383">
            <v>0</v>
          </cell>
          <cell r="Z383">
            <v>0</v>
          </cell>
          <cell r="AA383">
            <v>0</v>
          </cell>
          <cell r="AB383">
            <v>0</v>
          </cell>
          <cell r="AC383">
            <v>0</v>
          </cell>
          <cell r="AD383">
            <v>0</v>
          </cell>
          <cell r="AE383">
            <v>0</v>
          </cell>
          <cell r="AN383">
            <v>91</v>
          </cell>
          <cell r="AS383">
            <v>91</v>
          </cell>
          <cell r="AU383">
            <v>62.1</v>
          </cell>
          <cell r="AV383">
            <v>59.9</v>
          </cell>
          <cell r="AX383">
            <v>162</v>
          </cell>
          <cell r="AY383">
            <v>41</v>
          </cell>
          <cell r="AZ383">
            <v>40</v>
          </cell>
          <cell r="BA383">
            <v>44</v>
          </cell>
          <cell r="BB383">
            <v>40</v>
          </cell>
          <cell r="BC383">
            <v>165</v>
          </cell>
          <cell r="BD383">
            <v>43</v>
          </cell>
          <cell r="BE383">
            <v>46</v>
          </cell>
          <cell r="BF383">
            <v>45</v>
          </cell>
          <cell r="BG383">
            <v>45</v>
          </cell>
          <cell r="BH383">
            <v>179</v>
          </cell>
          <cell r="BI383">
            <v>45</v>
          </cell>
          <cell r="BJ383">
            <v>48</v>
          </cell>
          <cell r="BK383">
            <v>47</v>
          </cell>
          <cell r="BL383">
            <v>71</v>
          </cell>
          <cell r="BM383">
            <v>211</v>
          </cell>
          <cell r="BS383">
            <v>50</v>
          </cell>
          <cell r="BT383">
            <v>57</v>
          </cell>
          <cell r="BU383">
            <v>66</v>
          </cell>
          <cell r="BV383">
            <v>62</v>
          </cell>
          <cell r="BW383">
            <v>235</v>
          </cell>
          <cell r="CC383">
            <v>96</v>
          </cell>
          <cell r="CD383">
            <v>75</v>
          </cell>
          <cell r="CE383">
            <v>117</v>
          </cell>
          <cell r="CF383">
            <v>92</v>
          </cell>
          <cell r="CG383">
            <v>380</v>
          </cell>
        </row>
        <row r="384">
          <cell r="A384" t="str">
            <v xml:space="preserve">    Deferred Income Tax Provision</v>
          </cell>
          <cell r="F384">
            <v>76.3</v>
          </cell>
          <cell r="G384">
            <v>-16</v>
          </cell>
          <cell r="H384">
            <v>-16</v>
          </cell>
          <cell r="I384">
            <v>-21</v>
          </cell>
          <cell r="J384">
            <v>60</v>
          </cell>
          <cell r="K384">
            <v>46</v>
          </cell>
          <cell r="L384">
            <v>22</v>
          </cell>
          <cell r="M384">
            <v>22</v>
          </cell>
          <cell r="N384">
            <v>-2</v>
          </cell>
          <cell r="O384">
            <v>-2</v>
          </cell>
          <cell r="P384">
            <v>-85</v>
          </cell>
          <cell r="Q384">
            <v>-33</v>
          </cell>
          <cell r="R384">
            <v>-74</v>
          </cell>
          <cell r="S384">
            <v>-3</v>
          </cell>
          <cell r="T384">
            <v>25</v>
          </cell>
          <cell r="U384">
            <v>59.059252704451865</v>
          </cell>
          <cell r="V384">
            <v>68.660324990259141</v>
          </cell>
          <cell r="W384">
            <v>66.14989439782039</v>
          </cell>
          <cell r="X384">
            <v>-10</v>
          </cell>
          <cell r="Y384">
            <v>-10</v>
          </cell>
          <cell r="Z384">
            <v>-10</v>
          </cell>
          <cell r="AA384">
            <v>-10</v>
          </cell>
          <cell r="AB384">
            <v>-10</v>
          </cell>
          <cell r="AC384">
            <v>-10</v>
          </cell>
          <cell r="AD384">
            <v>-10</v>
          </cell>
          <cell r="AE384">
            <v>-10</v>
          </cell>
          <cell r="AN384">
            <v>-16</v>
          </cell>
          <cell r="AS384">
            <v>-16</v>
          </cell>
          <cell r="AU384">
            <v>22.4</v>
          </cell>
          <cell r="AV384">
            <v>-41.4</v>
          </cell>
          <cell r="AX384">
            <v>-21</v>
          </cell>
          <cell r="AY384">
            <v>-9</v>
          </cell>
          <cell r="AZ384">
            <v>30</v>
          </cell>
          <cell r="BA384">
            <v>47</v>
          </cell>
          <cell r="BB384">
            <v>-8</v>
          </cell>
          <cell r="BC384">
            <v>60</v>
          </cell>
          <cell r="BD384">
            <v>-7</v>
          </cell>
          <cell r="BE384">
            <v>33</v>
          </cell>
          <cell r="BF384">
            <v>22</v>
          </cell>
          <cell r="BG384">
            <v>-2</v>
          </cell>
          <cell r="BH384">
            <v>46</v>
          </cell>
          <cell r="BI384">
            <v>-4</v>
          </cell>
          <cell r="BJ384">
            <v>26</v>
          </cell>
          <cell r="BK384">
            <v>18</v>
          </cell>
          <cell r="BL384">
            <v>-18</v>
          </cell>
          <cell r="BM384">
            <v>22</v>
          </cell>
          <cell r="BS384">
            <v>-13</v>
          </cell>
          <cell r="BT384">
            <v>23</v>
          </cell>
          <cell r="BU384">
            <v>-5</v>
          </cell>
          <cell r="BV384">
            <v>-7</v>
          </cell>
          <cell r="BW384">
            <v>-2</v>
          </cell>
          <cell r="CC384">
            <v>-52</v>
          </cell>
          <cell r="CD384">
            <v>32</v>
          </cell>
          <cell r="CE384">
            <v>-65</v>
          </cell>
          <cell r="CG384">
            <v>-85</v>
          </cell>
        </row>
        <row r="385">
          <cell r="A385" t="str">
            <v xml:space="preserve">    Gain from Sale of Bottling Oper.</v>
          </cell>
          <cell r="F385">
            <v>-55.6</v>
          </cell>
          <cell r="G385">
            <v>0</v>
          </cell>
          <cell r="H385">
            <v>0</v>
          </cell>
          <cell r="I385">
            <v>0</v>
          </cell>
          <cell r="J385">
            <v>0</v>
          </cell>
          <cell r="K385">
            <v>0</v>
          </cell>
          <cell r="L385">
            <v>-9</v>
          </cell>
          <cell r="M385">
            <v>-9</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N385">
            <v>0</v>
          </cell>
          <cell r="AS385">
            <v>0</v>
          </cell>
          <cell r="AV385">
            <v>0</v>
          </cell>
          <cell r="AX385">
            <v>0</v>
          </cell>
          <cell r="AY385">
            <v>0</v>
          </cell>
          <cell r="AZ385">
            <v>0</v>
          </cell>
          <cell r="BA385">
            <v>0</v>
          </cell>
          <cell r="BB385">
            <v>0</v>
          </cell>
          <cell r="BC385">
            <v>0</v>
          </cell>
          <cell r="BD385">
            <v>0</v>
          </cell>
          <cell r="BE385">
            <v>0</v>
          </cell>
          <cell r="BF385">
            <v>0</v>
          </cell>
          <cell r="BG385">
            <v>0</v>
          </cell>
          <cell r="BH385">
            <v>0</v>
          </cell>
          <cell r="BI385">
            <v>9</v>
          </cell>
          <cell r="BJ385">
            <v>-18</v>
          </cell>
          <cell r="BK385">
            <v>0</v>
          </cell>
          <cell r="BL385">
            <v>0</v>
          </cell>
          <cell r="BM385">
            <v>-9</v>
          </cell>
        </row>
        <row r="386">
          <cell r="A386" t="str">
            <v xml:space="preserve">    Net Chg. in Current Assets &amp; Current Liab.</v>
          </cell>
          <cell r="F386">
            <v>-10.3</v>
          </cell>
          <cell r="G386">
            <v>72</v>
          </cell>
          <cell r="H386">
            <v>72</v>
          </cell>
          <cell r="I386">
            <v>-116</v>
          </cell>
          <cell r="J386">
            <v>22</v>
          </cell>
          <cell r="K386">
            <v>58</v>
          </cell>
          <cell r="L386">
            <v>-12</v>
          </cell>
          <cell r="M386">
            <v>-12</v>
          </cell>
          <cell r="N386">
            <v>218</v>
          </cell>
          <cell r="O386">
            <v>218</v>
          </cell>
          <cell r="P386">
            <v>-196</v>
          </cell>
          <cell r="Q386">
            <v>-283</v>
          </cell>
          <cell r="R386">
            <v>-138</v>
          </cell>
          <cell r="S386">
            <v>-148</v>
          </cell>
          <cell r="T386">
            <v>-151.29203172347334</v>
          </cell>
          <cell r="U386">
            <v>-151.68756128459501</v>
          </cell>
          <cell r="V386">
            <v>-163.70897535184361</v>
          </cell>
          <cell r="W386">
            <v>-171.54332768800001</v>
          </cell>
          <cell r="X386">
            <v>-176.71714654653596</v>
          </cell>
          <cell r="Y386">
            <v>-185.14279556348689</v>
          </cell>
          <cell r="Z386">
            <v>-192.90952644455865</v>
          </cell>
          <cell r="AA386">
            <v>-198.64523465073526</v>
          </cell>
          <cell r="AB386">
            <v>-204.49630210184276</v>
          </cell>
          <cell r="AC386">
            <v>-210.46239295258201</v>
          </cell>
          <cell r="AD386">
            <v>-216.54314804996534</v>
          </cell>
          <cell r="AE386">
            <v>-222.73819875529927</v>
          </cell>
          <cell r="AN386">
            <v>72</v>
          </cell>
          <cell r="AS386">
            <v>72</v>
          </cell>
          <cell r="AU386">
            <v>-110.6</v>
          </cell>
          <cell r="AV386">
            <v>-49.400000000000006</v>
          </cell>
          <cell r="AX386">
            <v>-116</v>
          </cell>
          <cell r="AY386">
            <v>-44</v>
          </cell>
          <cell r="AZ386">
            <v>-20</v>
          </cell>
          <cell r="BA386">
            <v>23</v>
          </cell>
          <cell r="BB386">
            <v>63</v>
          </cell>
          <cell r="BC386">
            <v>22</v>
          </cell>
          <cell r="BD386">
            <v>-25</v>
          </cell>
          <cell r="BE386">
            <v>59</v>
          </cell>
          <cell r="BF386">
            <v>8</v>
          </cell>
          <cell r="BG386">
            <v>16</v>
          </cell>
          <cell r="BH386">
            <v>58</v>
          </cell>
          <cell r="BI386">
            <v>-46</v>
          </cell>
          <cell r="BJ386">
            <v>4</v>
          </cell>
          <cell r="BK386">
            <v>-14</v>
          </cell>
          <cell r="BL386">
            <v>44</v>
          </cell>
          <cell r="BM386">
            <v>-12</v>
          </cell>
          <cell r="BS386">
            <v>-36</v>
          </cell>
          <cell r="BT386">
            <v>77</v>
          </cell>
          <cell r="BU386">
            <v>72</v>
          </cell>
          <cell r="BV386">
            <v>105</v>
          </cell>
          <cell r="BW386">
            <v>218</v>
          </cell>
          <cell r="CC386">
            <v>-282</v>
          </cell>
          <cell r="CD386">
            <v>-6</v>
          </cell>
          <cell r="CE386">
            <v>92</v>
          </cell>
          <cell r="CG386">
            <v>-196</v>
          </cell>
        </row>
        <row r="387">
          <cell r="A387" t="str">
            <v xml:space="preserve">    Additional Nonoperating Cash Flows</v>
          </cell>
          <cell r="F387">
            <v>-7.3</v>
          </cell>
          <cell r="G387">
            <v>37</v>
          </cell>
          <cell r="H387">
            <v>37</v>
          </cell>
          <cell r="I387">
            <v>42</v>
          </cell>
          <cell r="J387">
            <v>7</v>
          </cell>
          <cell r="K387">
            <v>-3</v>
          </cell>
          <cell r="L387">
            <v>32</v>
          </cell>
          <cell r="M387">
            <v>32</v>
          </cell>
          <cell r="N387">
            <v>49</v>
          </cell>
          <cell r="O387">
            <v>49</v>
          </cell>
          <cell r="P387">
            <v>60</v>
          </cell>
          <cell r="Q387">
            <v>0</v>
          </cell>
          <cell r="R387">
            <v>141</v>
          </cell>
          <cell r="AN387">
            <v>37</v>
          </cell>
          <cell r="AS387">
            <v>37</v>
          </cell>
          <cell r="AU387">
            <v>-25.8</v>
          </cell>
          <cell r="AV387">
            <v>40.799999999999997</v>
          </cell>
          <cell r="AX387">
            <v>42</v>
          </cell>
          <cell r="AY387">
            <v>10</v>
          </cell>
          <cell r="AZ387">
            <v>2</v>
          </cell>
          <cell r="BA387">
            <v>2</v>
          </cell>
          <cell r="BB387">
            <v>-7</v>
          </cell>
          <cell r="BC387">
            <v>7</v>
          </cell>
          <cell r="BD387">
            <v>4</v>
          </cell>
          <cell r="BE387">
            <v>-1</v>
          </cell>
          <cell r="BF387">
            <v>-8</v>
          </cell>
          <cell r="BG387">
            <v>2</v>
          </cell>
          <cell r="BH387">
            <v>-3</v>
          </cell>
          <cell r="BI387">
            <v>-1</v>
          </cell>
          <cell r="BJ387">
            <v>6</v>
          </cell>
          <cell r="BK387">
            <v>0</v>
          </cell>
          <cell r="BL387">
            <v>27</v>
          </cell>
          <cell r="BM387">
            <v>32</v>
          </cell>
          <cell r="BS387">
            <v>8</v>
          </cell>
          <cell r="BT387">
            <v>10</v>
          </cell>
          <cell r="BU387">
            <v>8</v>
          </cell>
          <cell r="BV387">
            <v>23</v>
          </cell>
          <cell r="BW387">
            <v>49</v>
          </cell>
          <cell r="CC387">
            <v>45</v>
          </cell>
          <cell r="CD387">
            <v>18</v>
          </cell>
          <cell r="CE387">
            <v>-3</v>
          </cell>
          <cell r="CG387">
            <v>60</v>
          </cell>
        </row>
        <row r="388">
          <cell r="A388" t="str">
            <v>Net Cash From Operating Activities</v>
          </cell>
          <cell r="F388">
            <v>331.69999999999993</v>
          </cell>
          <cell r="G388">
            <v>261</v>
          </cell>
          <cell r="H388">
            <v>261</v>
          </cell>
          <cell r="I388">
            <v>279</v>
          </cell>
          <cell r="J388">
            <v>493</v>
          </cell>
          <cell r="K388">
            <v>631</v>
          </cell>
          <cell r="L388">
            <v>644</v>
          </cell>
          <cell r="M388">
            <v>644</v>
          </cell>
          <cell r="N388">
            <v>1006</v>
          </cell>
          <cell r="O388">
            <v>1006</v>
          </cell>
          <cell r="P388">
            <v>1184.3453258763748</v>
          </cell>
          <cell r="Q388">
            <v>946</v>
          </cell>
          <cell r="R388">
            <v>1407.9121541780294</v>
          </cell>
          <cell r="S388">
            <v>1348.8501753499809</v>
          </cell>
          <cell r="T388">
            <v>1086.963819868758</v>
          </cell>
          <cell r="U388">
            <v>1418.297394816449</v>
          </cell>
          <cell r="V388">
            <v>1604.1629617626909</v>
          </cell>
          <cell r="W388">
            <v>1555.4864044402893</v>
          </cell>
          <cell r="X388">
            <v>426.80281539642903</v>
          </cell>
          <cell r="Y388">
            <v>1487.9540447903744</v>
          </cell>
          <cell r="Z388">
            <v>1533.530520495525</v>
          </cell>
          <cell r="AA388">
            <v>1631.556262037652</v>
          </cell>
          <cell r="AB388">
            <v>1745.3263204474513</v>
          </cell>
          <cell r="AC388">
            <v>1854.3012637473962</v>
          </cell>
          <cell r="AD388">
            <v>1959.2461538775126</v>
          </cell>
          <cell r="AE388">
            <v>2047.1973265165168</v>
          </cell>
          <cell r="AN388">
            <v>261</v>
          </cell>
          <cell r="AS388">
            <v>261</v>
          </cell>
          <cell r="AU388">
            <v>67.071999999999989</v>
          </cell>
          <cell r="AV388">
            <v>251.3</v>
          </cell>
          <cell r="AX388">
            <v>279</v>
          </cell>
          <cell r="AY388">
            <v>50</v>
          </cell>
          <cell r="AZ388">
            <v>129</v>
          </cell>
          <cell r="BA388">
            <v>154</v>
          </cell>
          <cell r="BB388">
            <v>160</v>
          </cell>
          <cell r="BC388">
            <v>493</v>
          </cell>
          <cell r="BD388">
            <v>78</v>
          </cell>
          <cell r="BE388">
            <v>244</v>
          </cell>
          <cell r="BF388">
            <v>164</v>
          </cell>
          <cell r="BG388">
            <v>145</v>
          </cell>
          <cell r="BH388">
            <v>631</v>
          </cell>
          <cell r="BI388">
            <v>82</v>
          </cell>
          <cell r="BJ388">
            <v>191</v>
          </cell>
          <cell r="BK388">
            <v>167</v>
          </cell>
          <cell r="BL388">
            <v>204</v>
          </cell>
          <cell r="BM388">
            <v>644</v>
          </cell>
          <cell r="BS388">
            <v>102</v>
          </cell>
          <cell r="BT388">
            <v>316</v>
          </cell>
          <cell r="BU388">
            <v>283</v>
          </cell>
          <cell r="BV388">
            <v>305</v>
          </cell>
          <cell r="BW388">
            <v>1006</v>
          </cell>
          <cell r="CC388">
            <v>-106</v>
          </cell>
          <cell r="CD388">
            <v>369</v>
          </cell>
          <cell r="CE388">
            <v>396</v>
          </cell>
          <cell r="CF388">
            <v>525.34532587637477</v>
          </cell>
          <cell r="CG388">
            <v>1184.3453258763748</v>
          </cell>
        </row>
        <row r="390">
          <cell r="A390" t="str">
            <v>Cash Flows From Investing Activities:</v>
          </cell>
          <cell r="C390" t="str">
            <v xml:space="preserve"> </v>
          </cell>
          <cell r="D390" t="str">
            <v xml:space="preserve"> </v>
          </cell>
          <cell r="E390" t="str">
            <v xml:space="preserve"> </v>
          </cell>
          <cell r="F390">
            <v>-6.5903890160183068E-2</v>
          </cell>
          <cell r="G390">
            <v>-6.0793379141229668E-2</v>
          </cell>
          <cell r="H390">
            <v>-4.733869042883284E-2</v>
          </cell>
          <cell r="I390">
            <v>-5.6753910363927143E-2</v>
          </cell>
          <cell r="J390">
            <v>-6.4592863677950599E-2</v>
          </cell>
          <cell r="K390">
            <v>-6.0888371319248048E-2</v>
          </cell>
          <cell r="L390">
            <v>-7.3970175697622917E-2</v>
          </cell>
          <cell r="M390">
            <v>-5.1148545176110262E-2</v>
          </cell>
          <cell r="N390">
            <v>-7.8525438707233941E-2</v>
          </cell>
          <cell r="O390">
            <v>-5.2365718134366052E-2</v>
          </cell>
          <cell r="Q390">
            <v>8.4000000000000005E-2</v>
          </cell>
          <cell r="R390">
            <v>0.10273056601212134</v>
          </cell>
          <cell r="S390" t="str">
            <v xml:space="preserve"> </v>
          </cell>
          <cell r="T390" t="str">
            <v xml:space="preserve"> </v>
          </cell>
          <cell r="U390" t="str">
            <v xml:space="preserve"> </v>
          </cell>
          <cell r="V390">
            <v>8.2000000000000003E-2</v>
          </cell>
          <cell r="W390">
            <v>8.2000000000000003E-2</v>
          </cell>
          <cell r="X390">
            <v>8.2000000000000003E-2</v>
          </cell>
          <cell r="Y390">
            <v>8.2000000000000003E-2</v>
          </cell>
          <cell r="Z390">
            <v>8.2000000000000003E-2</v>
          </cell>
          <cell r="AA390">
            <v>8.2000000000000003E-2</v>
          </cell>
          <cell r="AB390">
            <v>8.2000000000000003E-2</v>
          </cell>
          <cell r="AC390">
            <v>1.0820000000000001</v>
          </cell>
          <cell r="AD390">
            <v>2.0819999999999999</v>
          </cell>
          <cell r="AE390">
            <v>3.0819999999999999</v>
          </cell>
        </row>
        <row r="391">
          <cell r="A391" t="str">
            <v>Purchases of Fixed Assets</v>
          </cell>
          <cell r="F391">
            <v>-259.2</v>
          </cell>
          <cell r="G391">
            <v>-238</v>
          </cell>
          <cell r="H391">
            <v>-238</v>
          </cell>
          <cell r="I391">
            <v>-291</v>
          </cell>
          <cell r="J391">
            <v>-353</v>
          </cell>
          <cell r="K391">
            <v>-366</v>
          </cell>
          <cell r="L391">
            <v>-501</v>
          </cell>
          <cell r="M391">
            <v>-501</v>
          </cell>
          <cell r="N391">
            <v>-622</v>
          </cell>
          <cell r="O391">
            <v>-622</v>
          </cell>
          <cell r="P391">
            <v>-899</v>
          </cell>
          <cell r="Q391">
            <v>-1551</v>
          </cell>
          <cell r="R391">
            <v>-1480</v>
          </cell>
          <cell r="S391">
            <v>-1181</v>
          </cell>
          <cell r="T391">
            <v>-1100</v>
          </cell>
          <cell r="U391">
            <v>-1029</v>
          </cell>
          <cell r="V391">
            <v>-1099</v>
          </cell>
          <cell r="W391">
            <v>-946</v>
          </cell>
          <cell r="X391">
            <v>-914</v>
          </cell>
          <cell r="Y391">
            <v>-1000</v>
          </cell>
          <cell r="Z391">
            <v>-1031.7397417935404</v>
          </cell>
          <cell r="AA391">
            <v>-1051.9022973494898</v>
          </cell>
          <cell r="AB391">
            <v>-1072.0624657363551</v>
          </cell>
          <cell r="AC391">
            <v>-1092.2001870673214</v>
          </cell>
          <cell r="AD391">
            <v>-1112.2953528350495</v>
          </cell>
          <cell r="AE391">
            <v>-1132.3278823461785</v>
          </cell>
          <cell r="AJ391" t="str">
            <v xml:space="preserve"> </v>
          </cell>
          <cell r="AK391" t="str">
            <v xml:space="preserve"> </v>
          </cell>
          <cell r="AL391" t="str">
            <v xml:space="preserve"> </v>
          </cell>
          <cell r="AM391" t="str">
            <v xml:space="preserve"> </v>
          </cell>
          <cell r="AN391">
            <v>-238</v>
          </cell>
          <cell r="AS391">
            <v>-238</v>
          </cell>
          <cell r="AU391">
            <v>-84.1</v>
          </cell>
          <cell r="AV391">
            <v>-79.900000000000006</v>
          </cell>
          <cell r="AX391">
            <v>-291</v>
          </cell>
          <cell r="AY391">
            <v>-57</v>
          </cell>
          <cell r="AZ391">
            <v>-80</v>
          </cell>
          <cell r="BA391">
            <v>-112</v>
          </cell>
          <cell r="BB391">
            <v>-104</v>
          </cell>
          <cell r="BC391">
            <v>-353</v>
          </cell>
          <cell r="BD391">
            <v>-64</v>
          </cell>
          <cell r="BE391">
            <v>-133</v>
          </cell>
          <cell r="BF391">
            <v>-57</v>
          </cell>
          <cell r="BG391">
            <v>-112</v>
          </cell>
          <cell r="BH391">
            <v>-366</v>
          </cell>
          <cell r="BI391">
            <v>-134</v>
          </cell>
          <cell r="BJ391">
            <v>-152</v>
          </cell>
          <cell r="BK391">
            <v>-111</v>
          </cell>
          <cell r="BL391">
            <v>-104</v>
          </cell>
          <cell r="BM391">
            <v>-501</v>
          </cell>
          <cell r="BS391">
            <v>-96</v>
          </cell>
          <cell r="BT391">
            <v>-254</v>
          </cell>
          <cell r="BU391">
            <v>-106</v>
          </cell>
          <cell r="BV391">
            <v>-166</v>
          </cell>
          <cell r="BW391">
            <v>-622</v>
          </cell>
          <cell r="CC391">
            <v>-183</v>
          </cell>
          <cell r="CD391">
            <v>-233</v>
          </cell>
          <cell r="CE391">
            <v>-243</v>
          </cell>
          <cell r="CF391">
            <v>-240</v>
          </cell>
          <cell r="CG391">
            <v>-899</v>
          </cell>
        </row>
        <row r="392">
          <cell r="A392" t="str">
            <v>Fixed Asset Sales</v>
          </cell>
          <cell r="F392">
            <v>12.5</v>
          </cell>
          <cell r="G392">
            <v>16</v>
          </cell>
          <cell r="H392">
            <v>16</v>
          </cell>
          <cell r="I392">
            <v>20</v>
          </cell>
          <cell r="J392">
            <v>19</v>
          </cell>
          <cell r="K392">
            <v>18</v>
          </cell>
          <cell r="L392">
            <v>16</v>
          </cell>
          <cell r="M392">
            <v>16</v>
          </cell>
          <cell r="N392">
            <v>12</v>
          </cell>
          <cell r="O392">
            <v>12</v>
          </cell>
          <cell r="P392">
            <v>16</v>
          </cell>
          <cell r="Q392" t="str">
            <v xml:space="preserve"> </v>
          </cell>
          <cell r="AN392">
            <v>16</v>
          </cell>
          <cell r="AS392">
            <v>16</v>
          </cell>
          <cell r="AU392">
            <v>4</v>
          </cell>
          <cell r="AV392">
            <v>3</v>
          </cell>
          <cell r="AX392">
            <v>20</v>
          </cell>
          <cell r="AY392">
            <v>3</v>
          </cell>
          <cell r="AZ392">
            <v>8</v>
          </cell>
          <cell r="BA392">
            <v>6</v>
          </cell>
          <cell r="BB392">
            <v>2</v>
          </cell>
          <cell r="BC392">
            <v>19</v>
          </cell>
          <cell r="BD392">
            <v>6</v>
          </cell>
          <cell r="BE392">
            <v>3</v>
          </cell>
          <cell r="BF392">
            <v>4</v>
          </cell>
          <cell r="BG392">
            <v>5</v>
          </cell>
          <cell r="BH392">
            <v>18</v>
          </cell>
          <cell r="BI392">
            <v>3</v>
          </cell>
          <cell r="BJ392">
            <v>4</v>
          </cell>
          <cell r="BK392">
            <v>4</v>
          </cell>
          <cell r="BL392">
            <v>5</v>
          </cell>
          <cell r="BM392">
            <v>16</v>
          </cell>
          <cell r="BS392">
            <v>10</v>
          </cell>
          <cell r="BT392">
            <v>-4</v>
          </cell>
          <cell r="BU392">
            <v>9</v>
          </cell>
          <cell r="BV392">
            <v>-3</v>
          </cell>
          <cell r="BW392">
            <v>12</v>
          </cell>
          <cell r="CC392">
            <v>3</v>
          </cell>
          <cell r="CD392">
            <v>6</v>
          </cell>
          <cell r="CE392">
            <v>7</v>
          </cell>
          <cell r="CF392">
            <v>0</v>
          </cell>
          <cell r="CG392">
            <v>16</v>
          </cell>
        </row>
        <row r="393">
          <cell r="A393" t="str">
            <v>Cash Invest. in Bottling, net of cash acq.</v>
          </cell>
          <cell r="F393">
            <v>-267.89999999999998</v>
          </cell>
          <cell r="G393">
            <v>-222</v>
          </cell>
          <cell r="H393">
            <v>-222</v>
          </cell>
          <cell r="I393">
            <v>-27</v>
          </cell>
          <cell r="J393">
            <v>-287</v>
          </cell>
          <cell r="K393">
            <v>-20</v>
          </cell>
          <cell r="L393">
            <v>-158</v>
          </cell>
          <cell r="M393">
            <v>-158</v>
          </cell>
          <cell r="N393">
            <v>-676</v>
          </cell>
          <cell r="O393">
            <v>-676</v>
          </cell>
          <cell r="P393">
            <v>-1986</v>
          </cell>
          <cell r="Q393">
            <v>-290</v>
          </cell>
          <cell r="R393">
            <v>-248</v>
          </cell>
          <cell r="S393">
            <v>-70.000000000000171</v>
          </cell>
          <cell r="AN393">
            <v>-222</v>
          </cell>
          <cell r="AS393">
            <v>-222</v>
          </cell>
          <cell r="AU393">
            <v>-12.3</v>
          </cell>
          <cell r="AV393">
            <v>0.30000000000000071</v>
          </cell>
          <cell r="AX393">
            <v>-27</v>
          </cell>
          <cell r="AY393">
            <v>-3</v>
          </cell>
          <cell r="AZ393">
            <v>-261</v>
          </cell>
          <cell r="BA393">
            <v>0</v>
          </cell>
          <cell r="BB393">
            <v>-23</v>
          </cell>
          <cell r="BC393">
            <v>-287</v>
          </cell>
          <cell r="BD393">
            <v>-6</v>
          </cell>
          <cell r="BE393">
            <v>-1</v>
          </cell>
          <cell r="BF393">
            <v>-5</v>
          </cell>
          <cell r="BG393">
            <v>-8</v>
          </cell>
          <cell r="BH393">
            <v>-20</v>
          </cell>
          <cell r="BI393">
            <v>-148</v>
          </cell>
          <cell r="BJ393">
            <v>0</v>
          </cell>
          <cell r="BK393">
            <v>0</v>
          </cell>
          <cell r="BL393">
            <v>-10</v>
          </cell>
          <cell r="BM393">
            <v>-158</v>
          </cell>
          <cell r="BS393">
            <v>-144</v>
          </cell>
          <cell r="BT393">
            <v>0</v>
          </cell>
          <cell r="BU393">
            <v>-537</v>
          </cell>
          <cell r="BV393">
            <v>5</v>
          </cell>
          <cell r="BW393">
            <v>-676</v>
          </cell>
          <cell r="CC393">
            <v>-1017</v>
          </cell>
          <cell r="CD393">
            <v>-6</v>
          </cell>
          <cell r="CE393">
            <v>-963</v>
          </cell>
          <cell r="CG393">
            <v>-1986</v>
          </cell>
        </row>
        <row r="394">
          <cell r="A394" t="str">
            <v>Sale of Ownership in Bottling</v>
          </cell>
          <cell r="F394">
            <v>92.9</v>
          </cell>
          <cell r="G394">
            <v>0</v>
          </cell>
          <cell r="H394">
            <v>0</v>
          </cell>
          <cell r="I394">
            <v>0</v>
          </cell>
          <cell r="J394">
            <v>0</v>
          </cell>
          <cell r="K394">
            <v>0</v>
          </cell>
          <cell r="L394">
            <v>17</v>
          </cell>
          <cell r="M394">
            <v>17</v>
          </cell>
          <cell r="N394">
            <v>0</v>
          </cell>
          <cell r="O394">
            <v>0</v>
          </cell>
          <cell r="P394">
            <v>0</v>
          </cell>
          <cell r="Q394" t="str">
            <v xml:space="preserve"> </v>
          </cell>
          <cell r="AX394">
            <v>0</v>
          </cell>
          <cell r="BC394">
            <v>0</v>
          </cell>
          <cell r="BD394">
            <v>0</v>
          </cell>
          <cell r="BE394">
            <v>0</v>
          </cell>
          <cell r="BF394">
            <v>0</v>
          </cell>
          <cell r="BG394">
            <v>0</v>
          </cell>
          <cell r="BH394">
            <v>0</v>
          </cell>
          <cell r="BI394">
            <v>17</v>
          </cell>
          <cell r="BJ394">
            <v>0</v>
          </cell>
          <cell r="BK394">
            <v>0</v>
          </cell>
          <cell r="BL394">
            <v>0</v>
          </cell>
          <cell r="BM394">
            <v>17</v>
          </cell>
        </row>
        <row r="395">
          <cell r="A395" t="str">
            <v>Additional Investing Activities</v>
          </cell>
          <cell r="G395">
            <v>0</v>
          </cell>
          <cell r="H395">
            <v>0</v>
          </cell>
          <cell r="I395">
            <v>0</v>
          </cell>
          <cell r="J395">
            <v>0</v>
          </cell>
          <cell r="K395">
            <v>-6</v>
          </cell>
          <cell r="L395">
            <v>6</v>
          </cell>
          <cell r="M395">
            <v>6</v>
          </cell>
          <cell r="N395">
            <v>0</v>
          </cell>
          <cell r="O395">
            <v>0</v>
          </cell>
          <cell r="P395">
            <v>0</v>
          </cell>
          <cell r="Q395" t="str">
            <v xml:space="preserve"> </v>
          </cell>
          <cell r="AX395">
            <v>0</v>
          </cell>
          <cell r="BC395">
            <v>0</v>
          </cell>
          <cell r="BD395">
            <v>0</v>
          </cell>
          <cell r="BE395">
            <v>0</v>
          </cell>
          <cell r="BF395">
            <v>0</v>
          </cell>
          <cell r="BG395">
            <v>-6</v>
          </cell>
          <cell r="BH395">
            <v>-6</v>
          </cell>
          <cell r="BI395">
            <v>6</v>
          </cell>
          <cell r="BJ395">
            <v>0</v>
          </cell>
          <cell r="BK395">
            <v>-3</v>
          </cell>
          <cell r="BL395">
            <v>3</v>
          </cell>
          <cell r="BM395">
            <v>6</v>
          </cell>
        </row>
        <row r="396">
          <cell r="A396" t="str">
            <v>Cash Used in Investing Acitivites</v>
          </cell>
          <cell r="F396">
            <v>-421.69999999999993</v>
          </cell>
          <cell r="G396">
            <v>-444</v>
          </cell>
          <cell r="H396">
            <v>-444</v>
          </cell>
          <cell r="I396">
            <v>-298</v>
          </cell>
          <cell r="J396">
            <v>-621</v>
          </cell>
          <cell r="K396">
            <v>-374</v>
          </cell>
          <cell r="L396">
            <v>-620</v>
          </cell>
          <cell r="M396">
            <v>-620</v>
          </cell>
          <cell r="N396">
            <v>-1286</v>
          </cell>
          <cell r="O396">
            <v>-1286</v>
          </cell>
          <cell r="P396">
            <v>-2869</v>
          </cell>
          <cell r="Q396">
            <v>-1841</v>
          </cell>
          <cell r="R396">
            <v>-1728</v>
          </cell>
          <cell r="S396">
            <v>-1251.0000000000002</v>
          </cell>
          <cell r="T396">
            <v>-1100</v>
          </cell>
          <cell r="U396">
            <v>-1029</v>
          </cell>
          <cell r="V396">
            <v>-1099</v>
          </cell>
          <cell r="W396">
            <v>-946</v>
          </cell>
          <cell r="X396">
            <v>-1200</v>
          </cell>
          <cell r="Y396">
            <v>-1200</v>
          </cell>
          <cell r="Z396">
            <v>-1200</v>
          </cell>
          <cell r="AA396">
            <v>-1200</v>
          </cell>
          <cell r="AB396">
            <v>-1200</v>
          </cell>
          <cell r="AC396">
            <v>-1199</v>
          </cell>
          <cell r="AD396">
            <v>-1198</v>
          </cell>
          <cell r="AE396">
            <v>-1197</v>
          </cell>
          <cell r="AN396">
            <v>-444</v>
          </cell>
          <cell r="AS396">
            <v>-444</v>
          </cell>
          <cell r="AU396">
            <v>-92.399999999999991</v>
          </cell>
          <cell r="AV396">
            <v>-76.600000000000009</v>
          </cell>
          <cell r="AX396">
            <v>-298</v>
          </cell>
          <cell r="AY396">
            <v>-57</v>
          </cell>
          <cell r="AZ396">
            <v>-333</v>
          </cell>
          <cell r="BA396">
            <v>-106</v>
          </cell>
          <cell r="BB396">
            <v>-125</v>
          </cell>
          <cell r="BC396">
            <v>-621</v>
          </cell>
          <cell r="BD396">
            <v>-64</v>
          </cell>
          <cell r="BE396">
            <v>-131</v>
          </cell>
          <cell r="BF396">
            <v>-58</v>
          </cell>
          <cell r="BG396">
            <v>-121</v>
          </cell>
          <cell r="BH396">
            <v>-374</v>
          </cell>
          <cell r="BI396">
            <v>-256</v>
          </cell>
          <cell r="BJ396">
            <v>-148</v>
          </cell>
          <cell r="BK396">
            <v>-110</v>
          </cell>
          <cell r="BL396">
            <v>-106</v>
          </cell>
          <cell r="BM396">
            <v>-620</v>
          </cell>
          <cell r="BS396">
            <v>-230</v>
          </cell>
          <cell r="BT396">
            <v>-258</v>
          </cell>
          <cell r="BU396">
            <v>-634</v>
          </cell>
          <cell r="BV396">
            <v>-164</v>
          </cell>
          <cell r="BW396">
            <v>-1286</v>
          </cell>
          <cell r="CC396">
            <v>-1197</v>
          </cell>
          <cell r="CD396">
            <v>-233</v>
          </cell>
          <cell r="CE396">
            <v>-1199</v>
          </cell>
          <cell r="CF396">
            <v>-240</v>
          </cell>
          <cell r="CG396">
            <v>-2869</v>
          </cell>
        </row>
        <row r="398">
          <cell r="A398" t="str">
            <v>Dividends</v>
          </cell>
          <cell r="Q398">
            <v>-58</v>
          </cell>
          <cell r="R398">
            <v>-69.822000000000003</v>
          </cell>
          <cell r="S398">
            <v>-70</v>
          </cell>
          <cell r="T398">
            <v>-72.320000000000007</v>
          </cell>
          <cell r="U398">
            <v>-73.28</v>
          </cell>
          <cell r="V398">
            <v>-73.760000000000005</v>
          </cell>
          <cell r="W398">
            <v>-75.600000000000009</v>
          </cell>
          <cell r="X398">
            <v>-75.960000000000008</v>
          </cell>
          <cell r="Y398">
            <v>-76.92</v>
          </cell>
          <cell r="Z398">
            <v>-76.48</v>
          </cell>
          <cell r="AA398">
            <v>-76.48</v>
          </cell>
          <cell r="AB398">
            <v>-76.48</v>
          </cell>
          <cell r="AC398">
            <v>-76.48</v>
          </cell>
          <cell r="AD398">
            <v>-76.48</v>
          </cell>
          <cell r="AE398">
            <v>-76.48</v>
          </cell>
        </row>
        <row r="400">
          <cell r="A400" t="str">
            <v>Free Cash Flow Before Dividends</v>
          </cell>
          <cell r="P400">
            <v>-1684.6546741236252</v>
          </cell>
          <cell r="Q400">
            <v>-953</v>
          </cell>
          <cell r="R400">
            <v>-389.90984582197063</v>
          </cell>
          <cell r="S400">
            <v>27.850175349980645</v>
          </cell>
          <cell r="T400">
            <v>-85.35618013124197</v>
          </cell>
          <cell r="U400">
            <v>316.01739481644904</v>
          </cell>
          <cell r="V400">
            <v>431.40296176269089</v>
          </cell>
          <cell r="W400">
            <v>533.88640444028931</v>
          </cell>
          <cell r="X400">
            <v>-773.19718460357103</v>
          </cell>
          <cell r="Y400">
            <v>287.95404479037438</v>
          </cell>
          <cell r="Z400">
            <v>333.53052049552502</v>
          </cell>
          <cell r="AA400">
            <v>431.556262037652</v>
          </cell>
          <cell r="AB400">
            <v>545.32632044745128</v>
          </cell>
          <cell r="AC400">
            <v>655.30126374739621</v>
          </cell>
          <cell r="AD400">
            <v>761.2461538775126</v>
          </cell>
          <cell r="AE400">
            <v>850.1973265165168</v>
          </cell>
        </row>
        <row r="402">
          <cell r="A402" t="str">
            <v>Cash Flows From Financing Activities:</v>
          </cell>
        </row>
        <row r="403">
          <cell r="A403" t="str">
            <v>Issuance of Long-Term Debt</v>
          </cell>
          <cell r="F403">
            <v>1076.2</v>
          </cell>
          <cell r="G403">
            <v>1091</v>
          </cell>
          <cell r="H403">
            <v>1091</v>
          </cell>
          <cell r="I403">
            <v>2218</v>
          </cell>
          <cell r="J403">
            <v>822</v>
          </cell>
          <cell r="K403">
            <v>355</v>
          </cell>
          <cell r="L403">
            <v>301</v>
          </cell>
          <cell r="M403">
            <v>301</v>
          </cell>
          <cell r="N403">
            <v>875</v>
          </cell>
          <cell r="O403">
            <v>875</v>
          </cell>
          <cell r="P403">
            <v>2972.6546741236252</v>
          </cell>
          <cell r="Q403">
            <v>5008</v>
          </cell>
          <cell r="R403">
            <v>1946</v>
          </cell>
          <cell r="AN403">
            <v>1091</v>
          </cell>
          <cell r="AS403">
            <v>1091</v>
          </cell>
          <cell r="AU403">
            <v>1671.8</v>
          </cell>
          <cell r="AV403">
            <v>52.200000000000045</v>
          </cell>
          <cell r="AX403">
            <v>2218</v>
          </cell>
          <cell r="AY403">
            <v>313</v>
          </cell>
          <cell r="AZ403">
            <v>217</v>
          </cell>
          <cell r="BA403">
            <v>51</v>
          </cell>
          <cell r="BB403">
            <v>241</v>
          </cell>
          <cell r="BC403">
            <v>822</v>
          </cell>
          <cell r="BD403">
            <v>238</v>
          </cell>
          <cell r="BE403">
            <v>5</v>
          </cell>
          <cell r="BF403">
            <v>142</v>
          </cell>
          <cell r="BG403">
            <v>-30</v>
          </cell>
          <cell r="BH403">
            <v>355</v>
          </cell>
          <cell r="BI403">
            <v>200</v>
          </cell>
          <cell r="BJ403">
            <v>226</v>
          </cell>
          <cell r="BK403">
            <v>-58</v>
          </cell>
          <cell r="BL403">
            <v>-67</v>
          </cell>
          <cell r="BM403">
            <v>301</v>
          </cell>
          <cell r="BS403">
            <v>303</v>
          </cell>
          <cell r="BT403">
            <v>12</v>
          </cell>
          <cell r="BU403">
            <v>453</v>
          </cell>
          <cell r="BV403">
            <v>107</v>
          </cell>
          <cell r="BW403">
            <v>875</v>
          </cell>
          <cell r="CC403">
            <v>1337</v>
          </cell>
          <cell r="CD403">
            <v>133</v>
          </cell>
          <cell r="CE403">
            <v>1788</v>
          </cell>
          <cell r="CF403">
            <v>-285.34532587637477</v>
          </cell>
          <cell r="CG403">
            <v>2972.6546741236252</v>
          </cell>
        </row>
        <row r="404">
          <cell r="A404" t="str">
            <v>Payments on L-T Debt</v>
          </cell>
          <cell r="F404">
            <v>-848.6</v>
          </cell>
          <cell r="G404">
            <v>-580</v>
          </cell>
          <cell r="H404">
            <v>-580</v>
          </cell>
          <cell r="I404">
            <v>-2251</v>
          </cell>
          <cell r="J404">
            <v>-668</v>
          </cell>
          <cell r="K404">
            <v>-562</v>
          </cell>
          <cell r="L404">
            <v>-315</v>
          </cell>
          <cell r="M404">
            <v>-315</v>
          </cell>
          <cell r="N404">
            <v>-359</v>
          </cell>
          <cell r="O404">
            <v>-359</v>
          </cell>
          <cell r="P404">
            <v>-1267</v>
          </cell>
          <cell r="Q404">
            <v>-3573</v>
          </cell>
          <cell r="R404">
            <v>-1512</v>
          </cell>
          <cell r="S404">
            <v>14</v>
          </cell>
          <cell r="T404">
            <v>-342.97630688636542</v>
          </cell>
          <cell r="U404">
            <v>-380.23619125688629</v>
          </cell>
          <cell r="V404">
            <v>-480.07277077217299</v>
          </cell>
          <cell r="W404">
            <v>-480.07277077217299</v>
          </cell>
          <cell r="X404">
            <v>-480.07277077217299</v>
          </cell>
          <cell r="Y404">
            <v>-1500</v>
          </cell>
          <cell r="Z404">
            <v>-1750</v>
          </cell>
          <cell r="AA404">
            <v>-1750</v>
          </cell>
          <cell r="AB404">
            <v>-2250</v>
          </cell>
          <cell r="AC404">
            <v>-2250</v>
          </cell>
          <cell r="AD404">
            <v>-2250</v>
          </cell>
          <cell r="AN404">
            <v>-580</v>
          </cell>
          <cell r="AS404">
            <v>-580</v>
          </cell>
          <cell r="AU404">
            <v>-1703.1</v>
          </cell>
          <cell r="AV404">
            <v>-42.900000000000091</v>
          </cell>
          <cell r="AX404">
            <v>-2251</v>
          </cell>
          <cell r="AY404">
            <v>-309</v>
          </cell>
          <cell r="AZ404">
            <v>-5</v>
          </cell>
          <cell r="BA404">
            <v>-89</v>
          </cell>
          <cell r="BB404">
            <v>-265</v>
          </cell>
          <cell r="BC404">
            <v>-668</v>
          </cell>
          <cell r="BD404">
            <v>-261</v>
          </cell>
          <cell r="BE404">
            <v>-4</v>
          </cell>
          <cell r="BF404">
            <v>-275</v>
          </cell>
          <cell r="BG404">
            <v>-22</v>
          </cell>
          <cell r="BH404">
            <v>-562</v>
          </cell>
          <cell r="BI404">
            <v>-6</v>
          </cell>
          <cell r="BJ404">
            <v>-257</v>
          </cell>
          <cell r="BK404">
            <v>-13</v>
          </cell>
          <cell r="BL404">
            <v>-39</v>
          </cell>
          <cell r="BM404">
            <v>-315</v>
          </cell>
          <cell r="BS404">
            <v>-47</v>
          </cell>
          <cell r="BT404">
            <v>8</v>
          </cell>
          <cell r="BU404">
            <v>-102</v>
          </cell>
          <cell r="BV404">
            <v>-218</v>
          </cell>
          <cell r="BW404">
            <v>-359</v>
          </cell>
          <cell r="CC404">
            <v>-77</v>
          </cell>
          <cell r="CD404">
            <v>-244</v>
          </cell>
          <cell r="CE404">
            <v>-946</v>
          </cell>
          <cell r="CF404">
            <v>0</v>
          </cell>
          <cell r="CG404">
            <v>-1267</v>
          </cell>
          <cell r="CN404" t="str">
            <v xml:space="preserve"> </v>
          </cell>
          <cell r="CO404" t="str">
            <v xml:space="preserve"> </v>
          </cell>
        </row>
        <row r="405">
          <cell r="A405" t="str">
            <v>Stock Purchases for treasury</v>
          </cell>
          <cell r="F405">
            <v>-22.4</v>
          </cell>
          <cell r="G405">
            <v>-16</v>
          </cell>
          <cell r="H405">
            <v>-16</v>
          </cell>
          <cell r="I405">
            <v>-6</v>
          </cell>
          <cell r="J405">
            <v>-6</v>
          </cell>
          <cell r="K405">
            <v>-28</v>
          </cell>
          <cell r="L405">
            <v>-41</v>
          </cell>
          <cell r="M405">
            <v>-41</v>
          </cell>
          <cell r="N405">
            <v>-183</v>
          </cell>
          <cell r="O405">
            <v>-183</v>
          </cell>
          <cell r="P405">
            <v>0</v>
          </cell>
          <cell r="Q405">
            <v>-455</v>
          </cell>
          <cell r="R405">
            <v>-81</v>
          </cell>
          <cell r="S405">
            <v>-124</v>
          </cell>
          <cell r="T405">
            <v>0</v>
          </cell>
          <cell r="U405">
            <v>0</v>
          </cell>
          <cell r="V405">
            <v>0</v>
          </cell>
          <cell r="W405">
            <v>0</v>
          </cell>
          <cell r="X405">
            <v>0</v>
          </cell>
          <cell r="Y405">
            <v>-50</v>
          </cell>
          <cell r="Z405">
            <v>-100</v>
          </cell>
          <cell r="AA405">
            <v>-150</v>
          </cell>
          <cell r="AB405">
            <v>-200</v>
          </cell>
          <cell r="AC405">
            <v>-250</v>
          </cell>
          <cell r="AD405">
            <v>-300</v>
          </cell>
          <cell r="AN405">
            <v>-16</v>
          </cell>
          <cell r="AS405">
            <v>-16</v>
          </cell>
          <cell r="AU405">
            <v>-3.2</v>
          </cell>
          <cell r="AV405">
            <v>-1.7999999999999998</v>
          </cell>
          <cell r="AX405">
            <v>-6</v>
          </cell>
          <cell r="AY405">
            <v>-2</v>
          </cell>
          <cell r="AZ405">
            <v>-1</v>
          </cell>
          <cell r="BA405">
            <v>-2</v>
          </cell>
          <cell r="BB405">
            <v>-1</v>
          </cell>
          <cell r="BC405">
            <v>-6</v>
          </cell>
          <cell r="BD405">
            <v>-2</v>
          </cell>
          <cell r="BE405">
            <v>-1</v>
          </cell>
          <cell r="BF405">
            <v>-2</v>
          </cell>
          <cell r="BG405">
            <v>-23</v>
          </cell>
          <cell r="BH405">
            <v>-28</v>
          </cell>
          <cell r="BI405">
            <v>-2</v>
          </cell>
          <cell r="BJ405">
            <v>0</v>
          </cell>
          <cell r="BK405">
            <v>-2</v>
          </cell>
          <cell r="BL405">
            <v>-37</v>
          </cell>
          <cell r="BM405">
            <v>-41</v>
          </cell>
          <cell r="BT405">
            <v>-6</v>
          </cell>
          <cell r="BU405">
            <v>-3</v>
          </cell>
          <cell r="BV405">
            <v>-174</v>
          </cell>
          <cell r="BW405">
            <v>-183</v>
          </cell>
          <cell r="CD405">
            <v>-5</v>
          </cell>
          <cell r="CE405">
            <v>5</v>
          </cell>
          <cell r="CF405">
            <v>0</v>
          </cell>
          <cell r="CG405">
            <v>0</v>
          </cell>
          <cell r="CW405">
            <v>-20</v>
          </cell>
          <cell r="CX405">
            <v>-50</v>
          </cell>
          <cell r="CY405">
            <v>-60</v>
          </cell>
          <cell r="CZ405">
            <v>36</v>
          </cell>
          <cell r="DA405">
            <v>-124</v>
          </cell>
          <cell r="DB405">
            <v>-20</v>
          </cell>
          <cell r="DC405">
            <v>-50</v>
          </cell>
          <cell r="DD405">
            <v>-60</v>
          </cell>
          <cell r="DE405">
            <v>160</v>
          </cell>
          <cell r="DF405">
            <v>0</v>
          </cell>
        </row>
        <row r="406">
          <cell r="A406" t="str">
            <v>Cash divident payments on c/p stock</v>
          </cell>
          <cell r="F406">
            <v>0.3</v>
          </cell>
          <cell r="G406">
            <v>2</v>
          </cell>
          <cell r="H406">
            <v>2</v>
          </cell>
          <cell r="I406">
            <v>0</v>
          </cell>
          <cell r="J406">
            <v>2</v>
          </cell>
          <cell r="K406">
            <v>-7</v>
          </cell>
          <cell r="L406">
            <v>-7</v>
          </cell>
          <cell r="M406">
            <v>-7</v>
          </cell>
          <cell r="N406">
            <v>-19</v>
          </cell>
          <cell r="O406">
            <v>-19</v>
          </cell>
          <cell r="P406">
            <v>-14</v>
          </cell>
          <cell r="AN406">
            <v>2</v>
          </cell>
          <cell r="AS406">
            <v>2</v>
          </cell>
          <cell r="AU406">
            <v>0</v>
          </cell>
          <cell r="AV406">
            <v>0</v>
          </cell>
          <cell r="AX406">
            <v>0</v>
          </cell>
          <cell r="BA406">
            <v>2</v>
          </cell>
          <cell r="BB406">
            <v>0</v>
          </cell>
          <cell r="BC406">
            <v>2</v>
          </cell>
          <cell r="BD406">
            <v>8</v>
          </cell>
          <cell r="BE406">
            <v>1</v>
          </cell>
          <cell r="BF406">
            <v>3</v>
          </cell>
          <cell r="BG406">
            <v>-19</v>
          </cell>
          <cell r="BH406">
            <v>-7</v>
          </cell>
          <cell r="BI406">
            <v>4</v>
          </cell>
          <cell r="BJ406">
            <v>2</v>
          </cell>
          <cell r="BK406">
            <v>2</v>
          </cell>
          <cell r="BL406">
            <v>-15</v>
          </cell>
          <cell r="BM406">
            <v>-7</v>
          </cell>
          <cell r="BS406">
            <v>-118</v>
          </cell>
          <cell r="BT406">
            <v>123</v>
          </cell>
          <cell r="BU406">
            <v>2</v>
          </cell>
          <cell r="BV406">
            <v>-26</v>
          </cell>
          <cell r="BW406">
            <v>-19</v>
          </cell>
          <cell r="CC406">
            <v>0</v>
          </cell>
          <cell r="CD406">
            <v>7</v>
          </cell>
          <cell r="CE406">
            <v>-21</v>
          </cell>
          <cell r="CF406">
            <v>0</v>
          </cell>
          <cell r="CG406">
            <v>-14</v>
          </cell>
        </row>
        <row r="407">
          <cell r="A407" t="str">
            <v>Exercise of employee stock options</v>
          </cell>
          <cell r="F407">
            <v>-134.4</v>
          </cell>
          <cell r="G407">
            <v>-250</v>
          </cell>
          <cell r="H407">
            <v>-250</v>
          </cell>
          <cell r="I407">
            <v>0</v>
          </cell>
          <cell r="J407">
            <v>-17</v>
          </cell>
          <cell r="K407">
            <v>15</v>
          </cell>
          <cell r="L407">
            <v>10</v>
          </cell>
          <cell r="M407">
            <v>10</v>
          </cell>
          <cell r="N407">
            <v>10</v>
          </cell>
          <cell r="O407">
            <v>10</v>
          </cell>
          <cell r="P407">
            <v>10</v>
          </cell>
          <cell r="Q407">
            <v>23</v>
          </cell>
          <cell r="R407">
            <v>16</v>
          </cell>
          <cell r="AN407">
            <v>-250</v>
          </cell>
          <cell r="AS407">
            <v>-250</v>
          </cell>
          <cell r="AV407">
            <v>0</v>
          </cell>
          <cell r="AX407">
            <v>0</v>
          </cell>
          <cell r="AZ407">
            <v>-6</v>
          </cell>
          <cell r="BA407">
            <v>-11</v>
          </cell>
          <cell r="BB407">
            <v>0</v>
          </cell>
          <cell r="BC407">
            <v>-17</v>
          </cell>
          <cell r="BD407">
            <v>0</v>
          </cell>
          <cell r="BE407">
            <v>0</v>
          </cell>
          <cell r="BF407">
            <v>-4</v>
          </cell>
          <cell r="BG407">
            <v>19</v>
          </cell>
          <cell r="BH407">
            <v>15</v>
          </cell>
          <cell r="BI407">
            <v>-9</v>
          </cell>
          <cell r="BJ407">
            <v>0</v>
          </cell>
          <cell r="BK407">
            <v>-18</v>
          </cell>
          <cell r="BL407">
            <v>37</v>
          </cell>
          <cell r="BM407">
            <v>10</v>
          </cell>
          <cell r="BS407">
            <v>4</v>
          </cell>
          <cell r="BT407">
            <v>-187</v>
          </cell>
          <cell r="BU407">
            <v>0</v>
          </cell>
          <cell r="BV407">
            <v>193</v>
          </cell>
          <cell r="BW407">
            <v>10</v>
          </cell>
          <cell r="CC407">
            <v>5</v>
          </cell>
          <cell r="CD407">
            <v>-5</v>
          </cell>
          <cell r="CE407">
            <v>10</v>
          </cell>
          <cell r="CF407">
            <v>0</v>
          </cell>
          <cell r="CG407">
            <v>10</v>
          </cell>
        </row>
        <row r="408">
          <cell r="A408" t="str">
            <v>Additional Financing Activities</v>
          </cell>
          <cell r="F408">
            <v>9</v>
          </cell>
          <cell r="G408">
            <v>0</v>
          </cell>
          <cell r="H408">
            <v>0</v>
          </cell>
          <cell r="I408">
            <v>0</v>
          </cell>
          <cell r="J408">
            <v>0</v>
          </cell>
          <cell r="K408">
            <v>-19</v>
          </cell>
          <cell r="L408">
            <v>14</v>
          </cell>
          <cell r="M408">
            <v>14</v>
          </cell>
          <cell r="N408">
            <v>-5</v>
          </cell>
          <cell r="O408">
            <v>-5</v>
          </cell>
          <cell r="P408">
            <v>-5</v>
          </cell>
          <cell r="Q408">
            <v>-27</v>
          </cell>
          <cell r="R408">
            <v>100</v>
          </cell>
          <cell r="S408">
            <v>114.76487257327247</v>
          </cell>
          <cell r="AN408">
            <v>0</v>
          </cell>
          <cell r="AS408">
            <v>0</v>
          </cell>
          <cell r="AX408">
            <v>0</v>
          </cell>
          <cell r="BC408">
            <v>0</v>
          </cell>
          <cell r="BD408">
            <v>-7</v>
          </cell>
          <cell r="BE408">
            <v>-11</v>
          </cell>
          <cell r="BF408">
            <v>-5</v>
          </cell>
          <cell r="BG408">
            <v>4</v>
          </cell>
          <cell r="BH408">
            <v>-19</v>
          </cell>
          <cell r="BI408">
            <v>-4</v>
          </cell>
          <cell r="BJ408">
            <v>-3</v>
          </cell>
          <cell r="BK408">
            <v>0</v>
          </cell>
          <cell r="BL408">
            <v>21</v>
          </cell>
          <cell r="BM408">
            <v>14</v>
          </cell>
          <cell r="BS408">
            <v>-6</v>
          </cell>
          <cell r="BT408">
            <v>0</v>
          </cell>
          <cell r="BU408">
            <v>2</v>
          </cell>
          <cell r="BV408">
            <v>-1</v>
          </cell>
          <cell r="BW408">
            <v>-5</v>
          </cell>
          <cell r="CC408">
            <v>0</v>
          </cell>
          <cell r="CD408">
            <v>0</v>
          </cell>
          <cell r="CE408">
            <v>-5</v>
          </cell>
          <cell r="CF408">
            <v>0</v>
          </cell>
          <cell r="CG408">
            <v>-5</v>
          </cell>
        </row>
        <row r="409">
          <cell r="A409" t="str">
            <v>Net Cash From Financing Activities</v>
          </cell>
          <cell r="F409">
            <v>80.100000000000023</v>
          </cell>
          <cell r="G409">
            <v>247</v>
          </cell>
          <cell r="H409">
            <v>247</v>
          </cell>
          <cell r="I409">
            <v>-39</v>
          </cell>
          <cell r="J409">
            <v>133</v>
          </cell>
          <cell r="K409">
            <v>-246</v>
          </cell>
          <cell r="L409">
            <v>-38</v>
          </cell>
          <cell r="M409">
            <v>-38</v>
          </cell>
          <cell r="N409">
            <v>319</v>
          </cell>
          <cell r="O409">
            <v>319</v>
          </cell>
          <cell r="P409">
            <v>1696.6546741236252</v>
          </cell>
          <cell r="Q409">
            <v>976</v>
          </cell>
          <cell r="R409">
            <v>469</v>
          </cell>
          <cell r="S409">
            <v>4.7648725732724699</v>
          </cell>
          <cell r="T409">
            <v>-342.97630688636542</v>
          </cell>
          <cell r="U409">
            <v>-380.23619125688629</v>
          </cell>
          <cell r="V409">
            <v>-480.07277077217299</v>
          </cell>
          <cell r="W409">
            <v>-480.07277077217299</v>
          </cell>
          <cell r="X409">
            <v>-480.07277077217299</v>
          </cell>
          <cell r="Y409">
            <v>-1550</v>
          </cell>
          <cell r="Z409">
            <v>-1850</v>
          </cell>
          <cell r="AA409">
            <v>-1900</v>
          </cell>
          <cell r="AB409">
            <v>-2450</v>
          </cell>
          <cell r="AC409">
            <v>-2500</v>
          </cell>
          <cell r="AD409">
            <v>-2550</v>
          </cell>
          <cell r="AN409">
            <v>247</v>
          </cell>
          <cell r="AS409">
            <v>247</v>
          </cell>
          <cell r="AU409">
            <v>-34.499999999999957</v>
          </cell>
          <cell r="AV409">
            <v>7.4999999999999547</v>
          </cell>
          <cell r="AX409">
            <v>-39</v>
          </cell>
          <cell r="AY409">
            <v>2</v>
          </cell>
          <cell r="AZ409">
            <v>205</v>
          </cell>
          <cell r="BA409">
            <v>-49</v>
          </cell>
          <cell r="BB409">
            <v>-25</v>
          </cell>
          <cell r="BC409">
            <v>133</v>
          </cell>
          <cell r="BD409">
            <v>-24</v>
          </cell>
          <cell r="BE409">
            <v>-10</v>
          </cell>
          <cell r="BF409">
            <v>-141</v>
          </cell>
          <cell r="BG409">
            <v>-71</v>
          </cell>
          <cell r="BH409">
            <v>-246</v>
          </cell>
          <cell r="BI409">
            <v>183</v>
          </cell>
          <cell r="BJ409">
            <v>-32</v>
          </cell>
          <cell r="BK409">
            <v>-89</v>
          </cell>
          <cell r="BL409">
            <v>-100</v>
          </cell>
          <cell r="BM409">
            <v>-38</v>
          </cell>
          <cell r="BS409">
            <v>136</v>
          </cell>
          <cell r="BT409">
            <v>-50</v>
          </cell>
          <cell r="BU409">
            <v>352</v>
          </cell>
          <cell r="BV409">
            <v>-119</v>
          </cell>
          <cell r="BW409">
            <v>319</v>
          </cell>
          <cell r="CC409">
            <v>1265</v>
          </cell>
          <cell r="CD409">
            <v>-114</v>
          </cell>
          <cell r="CE409">
            <v>831</v>
          </cell>
          <cell r="CF409">
            <v>-285.34532587637477</v>
          </cell>
          <cell r="CG409">
            <v>1696.6546741236252</v>
          </cell>
        </row>
        <row r="411">
          <cell r="A411" t="str">
            <v>Net (Decr.) Incr. in Cash/Cash Invests.</v>
          </cell>
          <cell r="F411">
            <v>-9.1999999999999993</v>
          </cell>
          <cell r="G411">
            <v>64</v>
          </cell>
          <cell r="H411">
            <v>64</v>
          </cell>
          <cell r="I411">
            <v>-58</v>
          </cell>
          <cell r="J411">
            <v>5</v>
          </cell>
          <cell r="K411">
            <v>11</v>
          </cell>
          <cell r="L411">
            <v>-14</v>
          </cell>
          <cell r="M411">
            <v>-14</v>
          </cell>
          <cell r="N411">
            <v>39</v>
          </cell>
          <cell r="O411">
            <v>39</v>
          </cell>
          <cell r="P411">
            <v>21</v>
          </cell>
          <cell r="Q411">
            <v>23</v>
          </cell>
          <cell r="R411">
            <v>79.090154178029366</v>
          </cell>
          <cell r="S411">
            <v>32.615047923253115</v>
          </cell>
          <cell r="T411">
            <v>-428.33248701760738</v>
          </cell>
          <cell r="U411">
            <v>-64.218796440437245</v>
          </cell>
          <cell r="V411">
            <v>-48.669809009482094</v>
          </cell>
          <cell r="W411">
            <v>53.813633668116324</v>
          </cell>
          <cell r="X411">
            <v>-1253.2699553757441</v>
          </cell>
          <cell r="Y411">
            <v>-1262.0459552096256</v>
          </cell>
          <cell r="Z411">
            <v>-1516.469479504475</v>
          </cell>
          <cell r="AA411">
            <v>-1468.443737962348</v>
          </cell>
          <cell r="AB411">
            <v>-1904.6736795525487</v>
          </cell>
          <cell r="AC411">
            <v>-1844.6987362526038</v>
          </cell>
          <cell r="AD411">
            <v>-1788.7538461224874</v>
          </cell>
          <cell r="AN411">
            <v>64</v>
          </cell>
          <cell r="AS411">
            <v>64</v>
          </cell>
          <cell r="AU411">
            <v>-62</v>
          </cell>
          <cell r="AV411">
            <v>4</v>
          </cell>
          <cell r="AX411">
            <v>-58</v>
          </cell>
          <cell r="AY411">
            <v>-5</v>
          </cell>
          <cell r="AZ411">
            <v>2</v>
          </cell>
          <cell r="BA411">
            <v>-1</v>
          </cell>
          <cell r="BB411">
            <v>9</v>
          </cell>
          <cell r="BC411">
            <v>5</v>
          </cell>
          <cell r="BD411">
            <v>-10</v>
          </cell>
          <cell r="BE411">
            <v>103</v>
          </cell>
          <cell r="BF411">
            <v>-35</v>
          </cell>
          <cell r="BG411">
            <v>-47</v>
          </cell>
          <cell r="BH411">
            <v>11</v>
          </cell>
          <cell r="BI411">
            <v>-9</v>
          </cell>
          <cell r="BJ411">
            <v>102</v>
          </cell>
          <cell r="BK411">
            <v>-115</v>
          </cell>
          <cell r="BL411">
            <v>8</v>
          </cell>
          <cell r="BM411">
            <v>-14</v>
          </cell>
          <cell r="BS411">
            <v>8</v>
          </cell>
          <cell r="BT411">
            <v>8</v>
          </cell>
          <cell r="BU411">
            <v>2</v>
          </cell>
          <cell r="BV411">
            <v>21</v>
          </cell>
          <cell r="BW411">
            <v>39</v>
          </cell>
          <cell r="CC411">
            <v>-38</v>
          </cell>
          <cell r="CD411">
            <v>22</v>
          </cell>
          <cell r="CE411">
            <v>37</v>
          </cell>
          <cell r="CF411">
            <v>0</v>
          </cell>
          <cell r="CG411">
            <v>21</v>
          </cell>
        </row>
        <row r="412">
          <cell r="A412" t="str">
            <v>Cash/Cash Invest. at Beg. of Period</v>
          </cell>
          <cell r="F412">
            <v>9.6999999999999993</v>
          </cell>
          <cell r="G412">
            <v>0</v>
          </cell>
          <cell r="H412">
            <v>0</v>
          </cell>
          <cell r="I412">
            <v>64</v>
          </cell>
          <cell r="J412">
            <v>6</v>
          </cell>
          <cell r="K412">
            <v>11</v>
          </cell>
          <cell r="L412">
            <v>22</v>
          </cell>
          <cell r="M412">
            <v>22</v>
          </cell>
          <cell r="N412">
            <v>8</v>
          </cell>
          <cell r="O412">
            <v>8</v>
          </cell>
          <cell r="P412">
            <v>0</v>
          </cell>
          <cell r="Q412">
            <v>45</v>
          </cell>
          <cell r="R412">
            <v>68</v>
          </cell>
          <cell r="S412">
            <v>141</v>
          </cell>
          <cell r="T412">
            <v>173.61504792325312</v>
          </cell>
          <cell r="U412">
            <v>-254.71743909435426</v>
          </cell>
          <cell r="V412">
            <v>-318.93623553479154</v>
          </cell>
          <cell r="W412">
            <v>-367.60604454427363</v>
          </cell>
          <cell r="X412">
            <v>-313.79241087615731</v>
          </cell>
          <cell r="Y412">
            <v>-1567.0623662519015</v>
          </cell>
          <cell r="Z412">
            <v>-2829.1083214615273</v>
          </cell>
          <cell r="AA412">
            <v>-4345.5778009660025</v>
          </cell>
          <cell r="AB412">
            <v>-5814.0215389283503</v>
          </cell>
          <cell r="AC412">
            <v>-7718.6952184808988</v>
          </cell>
          <cell r="AD412">
            <v>-9563.3939547335031</v>
          </cell>
          <cell r="AN412">
            <v>0</v>
          </cell>
          <cell r="AS412">
            <v>0</v>
          </cell>
          <cell r="AU412">
            <v>64</v>
          </cell>
          <cell r="AV412">
            <v>0</v>
          </cell>
          <cell r="AX412">
            <v>64</v>
          </cell>
          <cell r="AY412">
            <v>6</v>
          </cell>
          <cell r="AZ412">
            <v>0</v>
          </cell>
          <cell r="BA412">
            <v>0</v>
          </cell>
          <cell r="BB412">
            <v>0</v>
          </cell>
          <cell r="BC412">
            <v>6</v>
          </cell>
          <cell r="BD412">
            <v>11</v>
          </cell>
          <cell r="BE412">
            <v>0</v>
          </cell>
          <cell r="BF412">
            <v>0</v>
          </cell>
          <cell r="BG412">
            <v>0</v>
          </cell>
          <cell r="BH412">
            <v>11</v>
          </cell>
          <cell r="BI412">
            <v>22</v>
          </cell>
          <cell r="BJ412">
            <v>-11</v>
          </cell>
          <cell r="BK412">
            <v>11</v>
          </cell>
          <cell r="BL412">
            <v>0</v>
          </cell>
          <cell r="BM412">
            <v>22</v>
          </cell>
          <cell r="BS412">
            <v>8</v>
          </cell>
          <cell r="BT412">
            <v>0</v>
          </cell>
          <cell r="BU412">
            <v>0</v>
          </cell>
          <cell r="BV412">
            <v>0</v>
          </cell>
          <cell r="BW412">
            <v>8</v>
          </cell>
          <cell r="CC412">
            <v>47</v>
          </cell>
          <cell r="CD412">
            <v>0</v>
          </cell>
          <cell r="CE412">
            <v>22</v>
          </cell>
        </row>
        <row r="413">
          <cell r="A413" t="str">
            <v>Cash/Cash Invest. at End of Period</v>
          </cell>
          <cell r="Q413">
            <v>68</v>
          </cell>
          <cell r="R413">
            <v>147.09015417802937</v>
          </cell>
          <cell r="S413">
            <v>173.61504792325312</v>
          </cell>
          <cell r="T413">
            <v>-254.71743909435426</v>
          </cell>
          <cell r="U413">
            <v>-318.93623553479154</v>
          </cell>
          <cell r="V413">
            <v>-367.60604454427363</v>
          </cell>
          <cell r="W413">
            <v>-313.79241087615731</v>
          </cell>
          <cell r="X413">
            <v>-1567.0623662519015</v>
          </cell>
          <cell r="Y413">
            <v>-2829.1083214615273</v>
          </cell>
          <cell r="Z413">
            <v>-4345.5778009660025</v>
          </cell>
          <cell r="AA413">
            <v>-5814.0215389283503</v>
          </cell>
          <cell r="AB413">
            <v>-7718.6952184808988</v>
          </cell>
          <cell r="AC413">
            <v>-9563.3939547335031</v>
          </cell>
          <cell r="AD413">
            <v>-11352.14780085599</v>
          </cell>
        </row>
        <row r="414">
          <cell r="F414">
            <v>0.5</v>
          </cell>
          <cell r="G414">
            <v>64</v>
          </cell>
          <cell r="H414">
            <v>64</v>
          </cell>
          <cell r="I414">
            <v>6</v>
          </cell>
          <cell r="J414">
            <v>11</v>
          </cell>
          <cell r="K414">
            <v>22</v>
          </cell>
          <cell r="L414">
            <v>8</v>
          </cell>
          <cell r="M414">
            <v>8</v>
          </cell>
          <cell r="N414">
            <v>47</v>
          </cell>
          <cell r="O414">
            <v>47</v>
          </cell>
          <cell r="P414">
            <v>0</v>
          </cell>
          <cell r="AN414">
            <v>64</v>
          </cell>
          <cell r="AS414">
            <v>64</v>
          </cell>
          <cell r="AU414">
            <v>2</v>
          </cell>
          <cell r="AV414">
            <v>4</v>
          </cell>
          <cell r="AX414">
            <v>6</v>
          </cell>
          <cell r="AY414">
            <v>1</v>
          </cell>
          <cell r="AZ414">
            <v>2</v>
          </cell>
          <cell r="BA414">
            <v>-1</v>
          </cell>
          <cell r="BB414">
            <v>9</v>
          </cell>
          <cell r="BC414">
            <v>11</v>
          </cell>
          <cell r="BD414">
            <v>1</v>
          </cell>
          <cell r="BE414">
            <v>103</v>
          </cell>
          <cell r="BF414">
            <v>-35</v>
          </cell>
          <cell r="BG414">
            <v>-47</v>
          </cell>
          <cell r="BH414">
            <v>22</v>
          </cell>
          <cell r="BI414">
            <v>13</v>
          </cell>
          <cell r="BJ414">
            <v>91</v>
          </cell>
          <cell r="BK414">
            <v>-104</v>
          </cell>
          <cell r="BL414">
            <v>8</v>
          </cell>
          <cell r="BM414">
            <v>8</v>
          </cell>
          <cell r="BS414">
            <v>16</v>
          </cell>
          <cell r="BT414">
            <v>8</v>
          </cell>
          <cell r="BU414">
            <v>2</v>
          </cell>
          <cell r="BV414">
            <v>21</v>
          </cell>
          <cell r="BW414">
            <v>47</v>
          </cell>
          <cell r="CC414">
            <v>9</v>
          </cell>
          <cell r="CD414">
            <v>22</v>
          </cell>
          <cell r="CE414">
            <v>59</v>
          </cell>
        </row>
        <row r="415">
          <cell r="R415">
            <v>9.5000000000000001E-2</v>
          </cell>
          <cell r="S415">
            <v>9.5000000000000001E-2</v>
          </cell>
          <cell r="T415">
            <v>9.5000000000000001E-2</v>
          </cell>
          <cell r="U415">
            <v>9.5000000000000001E-2</v>
          </cell>
          <cell r="V415">
            <v>9.5000000000000001E-2</v>
          </cell>
          <cell r="W415">
            <v>9.5000000000000001E-2</v>
          </cell>
          <cell r="X415">
            <v>9.5000000000000001E-2</v>
          </cell>
          <cell r="Y415">
            <v>9.5000000000000001E-2</v>
          </cell>
          <cell r="Z415">
            <v>9.5000000000000001E-2</v>
          </cell>
          <cell r="AA415">
            <v>9.5000000000000001E-2</v>
          </cell>
          <cell r="AB415">
            <v>9.5000000000000001E-2</v>
          </cell>
          <cell r="AJ415">
            <v>9.5000000000000001E-2</v>
          </cell>
          <cell r="AK415">
            <v>9.5000000000000001E-2</v>
          </cell>
          <cell r="AL415">
            <v>9.5000000000000001E-2</v>
          </cell>
          <cell r="AM415">
            <v>9.5000000000000001E-2</v>
          </cell>
          <cell r="AN415">
            <v>9.5000000000000001E-2</v>
          </cell>
          <cell r="AO415">
            <v>9.5000000000000001E-2</v>
          </cell>
          <cell r="AP415" t="str">
            <v xml:space="preserve"> </v>
          </cell>
          <cell r="AQ415" t="str">
            <v xml:space="preserve"> </v>
          </cell>
          <cell r="AR415" t="str">
            <v xml:space="preserve"> </v>
          </cell>
          <cell r="AS415" t="str">
            <v xml:space="preserve"> </v>
          </cell>
          <cell r="AT415" t="str">
            <v xml:space="preserve"> </v>
          </cell>
          <cell r="AU415" t="str">
            <v xml:space="preserve"> </v>
          </cell>
          <cell r="AV415" t="str">
            <v xml:space="preserve"> </v>
          </cell>
          <cell r="AW415" t="str">
            <v xml:space="preserve"> </v>
          </cell>
          <cell r="AX415" t="str">
            <v xml:space="preserve"> </v>
          </cell>
          <cell r="AY415" t="str">
            <v xml:space="preserve"> </v>
          </cell>
          <cell r="AZ415" t="str">
            <v xml:space="preserve"> </v>
          </cell>
          <cell r="BA415" t="str">
            <v xml:space="preserve"> </v>
          </cell>
          <cell r="BB415" t="str">
            <v xml:space="preserve"> </v>
          </cell>
          <cell r="BC415" t="str">
            <v xml:space="preserve"> </v>
          </cell>
          <cell r="BD415" t="str">
            <v xml:space="preserve"> </v>
          </cell>
          <cell r="BE415" t="str">
            <v xml:space="preserve"> </v>
          </cell>
          <cell r="BF415" t="str">
            <v xml:space="preserve"> </v>
          </cell>
          <cell r="BG415" t="str">
            <v xml:space="preserve"> </v>
          </cell>
          <cell r="BH415" t="str">
            <v xml:space="preserve"> </v>
          </cell>
          <cell r="BI415" t="str">
            <v xml:space="preserve"> </v>
          </cell>
          <cell r="BJ415" t="str">
            <v xml:space="preserve"> </v>
          </cell>
          <cell r="BK415" t="str">
            <v xml:space="preserve"> </v>
          </cell>
          <cell r="BL415" t="str">
            <v xml:space="preserve"> </v>
          </cell>
          <cell r="BM415" t="str">
            <v xml:space="preserve"> </v>
          </cell>
          <cell r="BN415" t="str">
            <v xml:space="preserve"> </v>
          </cell>
          <cell r="BO415" t="str">
            <v xml:space="preserve"> </v>
          </cell>
          <cell r="BP415" t="str">
            <v xml:space="preserve"> </v>
          </cell>
          <cell r="BQ415" t="str">
            <v xml:space="preserve"> </v>
          </cell>
          <cell r="BR415" t="str">
            <v xml:space="preserve"> </v>
          </cell>
          <cell r="BS415" t="str">
            <v xml:space="preserve"> </v>
          </cell>
          <cell r="BT415" t="str">
            <v xml:space="preserve"> </v>
          </cell>
          <cell r="BU415" t="str">
            <v xml:space="preserve"> </v>
          </cell>
          <cell r="BV415" t="str">
            <v xml:space="preserve"> </v>
          </cell>
          <cell r="BW415" t="str">
            <v xml:space="preserve"> </v>
          </cell>
        </row>
        <row r="416">
          <cell r="A416" t="str">
            <v>FREE CASH FLOW</v>
          </cell>
          <cell r="F416">
            <v>-89.7</v>
          </cell>
          <cell r="G416">
            <v>-181</v>
          </cell>
          <cell r="H416">
            <v>-181</v>
          </cell>
          <cell r="I416">
            <v>-19</v>
          </cell>
          <cell r="J416">
            <v>-126</v>
          </cell>
          <cell r="K416">
            <v>250</v>
          </cell>
          <cell r="L416">
            <v>17</v>
          </cell>
          <cell r="M416">
            <v>17</v>
          </cell>
          <cell r="N416">
            <v>-299</v>
          </cell>
          <cell r="O416">
            <v>-299</v>
          </cell>
          <cell r="P416">
            <v>-1698.6546741236252</v>
          </cell>
          <cell r="Q416">
            <v>-507.55</v>
          </cell>
          <cell r="R416">
            <v>155.56215417802935</v>
          </cell>
          <cell r="S416">
            <v>570.35017534998065</v>
          </cell>
          <cell r="T416">
            <v>521.83381986875804</v>
          </cell>
          <cell r="U416">
            <v>882.27239481644904</v>
          </cell>
          <cell r="V416">
            <v>922.22296176269083</v>
          </cell>
          <cell r="W416">
            <v>996.62140444028933</v>
          </cell>
          <cell r="X416">
            <v>-383.227184603571</v>
          </cell>
          <cell r="Y416">
            <v>682.33404479037438</v>
          </cell>
          <cell r="Z416">
            <v>729.48552049552495</v>
          </cell>
          <cell r="AA416">
            <v>804.25142199424647</v>
          </cell>
          <cell r="AB416">
            <v>888.59604279208838</v>
          </cell>
          <cell r="AJ416">
            <v>988.14508219442303</v>
          </cell>
          <cell r="AK416">
            <v>1086.9595904138655</v>
          </cell>
          <cell r="AL416">
            <v>1195.6555494552522</v>
          </cell>
          <cell r="AM416">
            <v>1303.2645489062249</v>
          </cell>
          <cell r="AN416">
            <v>1407.5257128187229</v>
          </cell>
          <cell r="AO416">
            <v>33467.833615911855</v>
          </cell>
        </row>
        <row r="417">
          <cell r="Y417">
            <v>-2.7804948923344623</v>
          </cell>
          <cell r="Z417">
            <v>6.9103214276280633E-2</v>
          </cell>
          <cell r="AA417">
            <v>0.1024912755608014</v>
          </cell>
          <cell r="AB417">
            <v>0.10487344938563914</v>
          </cell>
          <cell r="AJ417">
            <v>0.12000000000000011</v>
          </cell>
          <cell r="AK417">
            <v>0.10000000000000009</v>
          </cell>
          <cell r="AL417">
            <v>0.10000000000000009</v>
          </cell>
          <cell r="AM417">
            <v>9.000000000000008E-2</v>
          </cell>
          <cell r="AN417">
            <v>8.0000000000000071E-2</v>
          </cell>
          <cell r="AO417" t="str">
            <v xml:space="preserve"> </v>
          </cell>
        </row>
        <row r="418">
          <cell r="A418" t="str">
            <v>Share repurchases</v>
          </cell>
          <cell r="P418" t="str">
            <v>Total Val</v>
          </cell>
          <cell r="Y418">
            <v>474.61402112489776</v>
          </cell>
          <cell r="Z418">
            <v>507.41137552521883</v>
          </cell>
          <cell r="AA418">
            <v>559.41661463685932</v>
          </cell>
          <cell r="AB418">
            <v>618.0845646574636</v>
          </cell>
          <cell r="AJ418">
            <v>627.69709352211635</v>
          </cell>
          <cell r="AK418">
            <v>630.56329029618996</v>
          </cell>
          <cell r="AL418">
            <v>633.44257472676634</v>
          </cell>
          <cell r="AM418">
            <v>630.55014287869892</v>
          </cell>
          <cell r="AN418">
            <v>621.91246968857979</v>
          </cell>
          <cell r="AO418">
            <v>13504.745663455713</v>
          </cell>
        </row>
        <row r="419">
          <cell r="A419" t="str">
            <v>Share price</v>
          </cell>
          <cell r="P419" t="str">
            <v>Debt Val</v>
          </cell>
          <cell r="R419">
            <v>26</v>
          </cell>
          <cell r="S419">
            <v>20</v>
          </cell>
          <cell r="T419">
            <v>14.4</v>
          </cell>
          <cell r="U419">
            <v>20</v>
          </cell>
          <cell r="V419">
            <v>23</v>
          </cell>
          <cell r="W419">
            <v>26.45</v>
          </cell>
          <cell r="X419">
            <v>30.417499999999997</v>
          </cell>
          <cell r="Y419">
            <v>34.980124999999994</v>
          </cell>
          <cell r="Z419">
            <v>40.227143749999989</v>
          </cell>
          <cell r="AA419">
            <v>46.261215312499985</v>
          </cell>
          <cell r="AB419">
            <v>53.200397609374981</v>
          </cell>
          <cell r="AO419">
            <v>33467.833615911855</v>
          </cell>
          <cell r="DB419">
            <v>16</v>
          </cell>
          <cell r="DC419">
            <v>14.4</v>
          </cell>
          <cell r="DD419">
            <v>14.4</v>
          </cell>
          <cell r="DE419">
            <v>14.4</v>
          </cell>
          <cell r="DF419">
            <v>14.4</v>
          </cell>
        </row>
        <row r="420">
          <cell r="A420" t="str">
            <v>Shares repurchased</v>
          </cell>
          <cell r="P420" t="str">
            <v>Equity</v>
          </cell>
          <cell r="T420">
            <v>0</v>
          </cell>
          <cell r="U420">
            <v>0</v>
          </cell>
          <cell r="V420">
            <v>0</v>
          </cell>
          <cell r="W420">
            <v>0</v>
          </cell>
          <cell r="X420">
            <v>0</v>
          </cell>
          <cell r="DB420">
            <v>1.25</v>
          </cell>
          <cell r="DC420">
            <v>3.4722222222222223</v>
          </cell>
          <cell r="DD420">
            <v>4.166666666666667</v>
          </cell>
          <cell r="DE420">
            <v>-11.111111111111111</v>
          </cell>
          <cell r="DF420">
            <v>-2.2222222222222214</v>
          </cell>
        </row>
        <row r="421">
          <cell r="A421" t="str">
            <v>Beginning shares</v>
          </cell>
          <cell r="T421">
            <v>442</v>
          </cell>
          <cell r="U421">
            <v>453</v>
          </cell>
          <cell r="V421">
            <v>457</v>
          </cell>
          <cell r="W421">
            <v>457</v>
          </cell>
          <cell r="X421">
            <v>457</v>
          </cell>
          <cell r="DB421">
            <v>442</v>
          </cell>
          <cell r="DC421">
            <v>441.5</v>
          </cell>
          <cell r="DD421">
            <v>438.77777777777777</v>
          </cell>
          <cell r="DE421">
            <v>435.36111111111109</v>
          </cell>
          <cell r="DF421">
            <v>442</v>
          </cell>
        </row>
        <row r="422">
          <cell r="A422" t="str">
            <v>Stock Options</v>
          </cell>
          <cell r="T422">
            <v>2</v>
          </cell>
          <cell r="U422">
            <v>4</v>
          </cell>
          <cell r="V422">
            <v>4</v>
          </cell>
          <cell r="W422">
            <v>5</v>
          </cell>
          <cell r="X422">
            <v>5</v>
          </cell>
          <cell r="DB422">
            <v>0.75</v>
          </cell>
          <cell r="DC422">
            <v>0.75</v>
          </cell>
          <cell r="DD422">
            <v>0.75</v>
          </cell>
          <cell r="DE422">
            <v>0.75</v>
          </cell>
          <cell r="DF422">
            <v>3</v>
          </cell>
        </row>
        <row r="423">
          <cell r="A423" t="str">
            <v>Ending shares</v>
          </cell>
          <cell r="T423">
            <v>453</v>
          </cell>
          <cell r="U423">
            <v>457</v>
          </cell>
          <cell r="V423">
            <v>457</v>
          </cell>
          <cell r="W423">
            <v>457</v>
          </cell>
          <cell r="X423">
            <v>457</v>
          </cell>
          <cell r="DB423">
            <v>441.5</v>
          </cell>
          <cell r="DC423">
            <v>438.77777777777777</v>
          </cell>
          <cell r="DD423">
            <v>435.36111111111109</v>
          </cell>
          <cell r="DE423">
            <v>447.22222222222217</v>
          </cell>
          <cell r="DF423">
            <v>447.22222222222223</v>
          </cell>
        </row>
        <row r="424">
          <cell r="A424" t="str">
            <v>Average shares</v>
          </cell>
          <cell r="P424" t="str">
            <v>Per shr</v>
          </cell>
          <cell r="T424">
            <v>447.5</v>
          </cell>
          <cell r="U424">
            <v>455</v>
          </cell>
          <cell r="V424">
            <v>457</v>
          </cell>
          <cell r="W424">
            <v>457</v>
          </cell>
          <cell r="X424">
            <v>457</v>
          </cell>
          <cell r="DB424">
            <v>441.75</v>
          </cell>
          <cell r="DC424">
            <v>440.13888888888891</v>
          </cell>
          <cell r="DD424">
            <v>437.06944444444446</v>
          </cell>
          <cell r="DE424">
            <v>437.06944444444446</v>
          </cell>
          <cell r="DF424">
            <v>427</v>
          </cell>
        </row>
        <row r="425">
          <cell r="P425" t="str">
            <v>COP/Share</v>
          </cell>
          <cell r="CH425">
            <v>7.4999999999999997E-2</v>
          </cell>
          <cell r="CI425">
            <v>12.6</v>
          </cell>
        </row>
        <row r="426">
          <cell r="A426" t="str">
            <v>Suppl. Noncash Invest. &amp; Financing Activ.</v>
          </cell>
          <cell r="CH426">
            <v>4.725E-2</v>
          </cell>
          <cell r="DB426">
            <v>421</v>
          </cell>
          <cell r="DC426">
            <v>431</v>
          </cell>
          <cell r="DD426">
            <v>429</v>
          </cell>
          <cell r="DE426">
            <v>429</v>
          </cell>
          <cell r="DF426">
            <v>427</v>
          </cell>
        </row>
        <row r="427">
          <cell r="A427" t="str">
            <v>Acquisitions:</v>
          </cell>
          <cell r="P427" t="str">
            <v>Value/Share</v>
          </cell>
          <cell r="CI427">
            <v>8.6624999999999996</v>
          </cell>
        </row>
        <row r="428">
          <cell r="A428" t="str">
            <v xml:space="preserve">    Fair Value of Assets Acquired</v>
          </cell>
          <cell r="E428">
            <v>24.9</v>
          </cell>
          <cell r="F428">
            <v>319.3</v>
          </cell>
          <cell r="G428">
            <v>1674</v>
          </cell>
          <cell r="H428">
            <v>1674</v>
          </cell>
          <cell r="I428">
            <v>48</v>
          </cell>
          <cell r="J428">
            <v>774</v>
          </cell>
          <cell r="K428">
            <v>24</v>
          </cell>
          <cell r="L428">
            <v>170</v>
          </cell>
          <cell r="M428">
            <v>170</v>
          </cell>
          <cell r="N428">
            <v>2244</v>
          </cell>
          <cell r="O428">
            <v>2244</v>
          </cell>
          <cell r="AN428">
            <v>48</v>
          </cell>
          <cell r="AS428">
            <v>48</v>
          </cell>
          <cell r="AX428">
            <v>48</v>
          </cell>
          <cell r="BC428">
            <v>774</v>
          </cell>
          <cell r="BH428">
            <v>24</v>
          </cell>
          <cell r="BM428">
            <v>170</v>
          </cell>
          <cell r="BT428">
            <v>552</v>
          </cell>
          <cell r="BW428">
            <v>2244</v>
          </cell>
          <cell r="CC428">
            <v>3344</v>
          </cell>
          <cell r="CD428">
            <v>7</v>
          </cell>
        </row>
        <row r="429">
          <cell r="A429" t="str">
            <v xml:space="preserve">    Liabilities Assumed</v>
          </cell>
          <cell r="E429">
            <v>-3.1</v>
          </cell>
          <cell r="F429">
            <v>-51</v>
          </cell>
          <cell r="G429">
            <v>-222</v>
          </cell>
          <cell r="H429">
            <v>-222</v>
          </cell>
          <cell r="I429">
            <v>-27</v>
          </cell>
          <cell r="J429">
            <v>-287</v>
          </cell>
          <cell r="K429">
            <v>-4</v>
          </cell>
          <cell r="L429">
            <v>-12</v>
          </cell>
          <cell r="M429">
            <v>-12</v>
          </cell>
          <cell r="N429">
            <v>-1370</v>
          </cell>
          <cell r="O429">
            <v>-1370</v>
          </cell>
          <cell r="AN429">
            <v>-27</v>
          </cell>
          <cell r="AS429">
            <v>-27</v>
          </cell>
          <cell r="AX429">
            <v>-27</v>
          </cell>
          <cell r="BC429">
            <v>-287</v>
          </cell>
          <cell r="BH429">
            <v>-4</v>
          </cell>
          <cell r="BM429">
            <v>-12</v>
          </cell>
          <cell r="BT429">
            <v>-235</v>
          </cell>
          <cell r="BW429">
            <v>-1370</v>
          </cell>
          <cell r="CC429">
            <v>-1337</v>
          </cell>
          <cell r="CD429">
            <v>-1</v>
          </cell>
        </row>
        <row r="430">
          <cell r="A430" t="str">
            <v xml:space="preserve">    Debt Issued and Assumed</v>
          </cell>
          <cell r="E430">
            <v>0</v>
          </cell>
          <cell r="F430">
            <v>0</v>
          </cell>
          <cell r="G430">
            <v>-15</v>
          </cell>
          <cell r="H430">
            <v>-15</v>
          </cell>
          <cell r="I430">
            <v>-15</v>
          </cell>
          <cell r="J430">
            <v>-1</v>
          </cell>
          <cell r="K430">
            <v>0</v>
          </cell>
          <cell r="L430">
            <v>0</v>
          </cell>
          <cell r="M430">
            <v>0</v>
          </cell>
          <cell r="N430">
            <v>-156</v>
          </cell>
          <cell r="O430">
            <v>-156</v>
          </cell>
          <cell r="AN430">
            <v>-15</v>
          </cell>
          <cell r="AS430">
            <v>-15</v>
          </cell>
          <cell r="AX430">
            <v>-15</v>
          </cell>
          <cell r="BC430">
            <v>-1</v>
          </cell>
          <cell r="BH430">
            <v>0</v>
          </cell>
          <cell r="BM430">
            <v>0</v>
          </cell>
          <cell r="BT430">
            <v>-19</v>
          </cell>
          <cell r="BW430">
            <v>-156</v>
          </cell>
          <cell r="CC430">
            <v>-990</v>
          </cell>
          <cell r="CD430">
            <v>0</v>
          </cell>
        </row>
        <row r="431">
          <cell r="A431" t="str">
            <v xml:space="preserve">    Equity Issued</v>
          </cell>
          <cell r="E431">
            <v>0</v>
          </cell>
          <cell r="F431">
            <v>0</v>
          </cell>
          <cell r="G431">
            <v>0</v>
          </cell>
          <cell r="H431">
            <v>0</v>
          </cell>
          <cell r="I431">
            <v>0</v>
          </cell>
          <cell r="J431">
            <v>-34</v>
          </cell>
          <cell r="K431">
            <v>0</v>
          </cell>
          <cell r="L431">
            <v>0</v>
          </cell>
          <cell r="M431">
            <v>0</v>
          </cell>
          <cell r="N431">
            <v>-42</v>
          </cell>
          <cell r="O431">
            <v>-42</v>
          </cell>
          <cell r="AN431">
            <v>0</v>
          </cell>
          <cell r="AS431">
            <v>0</v>
          </cell>
          <cell r="AX431">
            <v>0</v>
          </cell>
          <cell r="BC431">
            <v>-34</v>
          </cell>
          <cell r="BH431">
            <v>0</v>
          </cell>
          <cell r="BM431">
            <v>0</v>
          </cell>
          <cell r="BT431">
            <v>-154</v>
          </cell>
          <cell r="BW431">
            <v>-42</v>
          </cell>
          <cell r="CC431">
            <v>0</v>
          </cell>
          <cell r="CD431">
            <v>0</v>
          </cell>
        </row>
        <row r="432">
          <cell r="A432" t="str">
            <v xml:space="preserve">    Cash Paid, net of cash acquired</v>
          </cell>
          <cell r="E432">
            <v>21.799999999999997</v>
          </cell>
          <cell r="F432">
            <v>268.3</v>
          </cell>
          <cell r="G432">
            <v>6</v>
          </cell>
          <cell r="H432">
            <v>6</v>
          </cell>
          <cell r="I432">
            <v>6</v>
          </cell>
          <cell r="J432">
            <v>452</v>
          </cell>
          <cell r="K432">
            <v>20</v>
          </cell>
          <cell r="L432">
            <v>158</v>
          </cell>
          <cell r="M432">
            <v>158</v>
          </cell>
          <cell r="N432">
            <v>676</v>
          </cell>
          <cell r="O432">
            <v>676</v>
          </cell>
          <cell r="AN432">
            <v>6</v>
          </cell>
          <cell r="AS432">
            <v>6</v>
          </cell>
          <cell r="AX432">
            <v>6</v>
          </cell>
          <cell r="BC432">
            <v>452</v>
          </cell>
          <cell r="BH432">
            <v>20</v>
          </cell>
          <cell r="BM432">
            <v>158</v>
          </cell>
          <cell r="BT432">
            <v>144</v>
          </cell>
          <cell r="BW432">
            <v>676</v>
          </cell>
          <cell r="CC432">
            <v>1017</v>
          </cell>
          <cell r="CD432">
            <v>6</v>
          </cell>
        </row>
        <row r="435">
          <cell r="A435" t="str">
            <v>Capex % Sales</v>
          </cell>
          <cell r="E435">
            <v>0</v>
          </cell>
          <cell r="F435">
            <v>-6.5903890160183068E-2</v>
          </cell>
          <cell r="G435">
            <v>-6.0793379141229668E-2</v>
          </cell>
          <cell r="H435">
            <v>-4.733869042883284E-2</v>
          </cell>
          <cell r="I435">
            <v>-5.6753910363927143E-2</v>
          </cell>
          <cell r="J435">
            <v>-6.4592863677950599E-2</v>
          </cell>
          <cell r="K435">
            <v>-6.0888371319248048E-2</v>
          </cell>
          <cell r="L435">
            <v>-7.3970175697622917E-2</v>
          </cell>
          <cell r="M435">
            <v>-5.1148545176110262E-2</v>
          </cell>
          <cell r="N435">
            <v>-7.8525438707233941E-2</v>
          </cell>
          <cell r="O435">
            <v>-5.2365718134366052E-2</v>
          </cell>
          <cell r="P435">
            <v>-7.2632699204128126E-2</v>
          </cell>
          <cell r="Q435">
            <v>-0.11117482617733496</v>
          </cell>
          <cell r="R435">
            <v>-0.10273056601212134</v>
          </cell>
          <cell r="S435">
            <v>-7.5383673019982111E-2</v>
          </cell>
          <cell r="T435">
            <v>-6.868560724320949E-2</v>
          </cell>
          <cell r="U435">
            <v>-6.4084723927741866E-2</v>
          </cell>
          <cell r="V435">
            <v>-6.3418258847165856E-2</v>
          </cell>
          <cell r="W435">
            <v>-5.2096244608485817E-2</v>
          </cell>
          <cell r="X435">
            <v>-4.886035493637015E-2</v>
          </cell>
          <cell r="Y435">
            <v>-5.1024915603207405E-2</v>
          </cell>
          <cell r="Z435">
            <v>-5.0524915603207411E-2</v>
          </cell>
          <cell r="AA435">
            <v>-5.0024915603207404E-2</v>
          </cell>
          <cell r="AB435">
            <v>-4.9524915603207403E-2</v>
          </cell>
        </row>
        <row r="441">
          <cell r="A441" t="str">
            <v>Coca Cola Enterprises</v>
          </cell>
        </row>
        <row r="442">
          <cell r="A442" t="str">
            <v>Stock-Based Compensation Plans</v>
          </cell>
        </row>
        <row r="444">
          <cell r="A444" t="str">
            <v>Stock Options</v>
          </cell>
        </row>
        <row r="446">
          <cell r="A446" t="str">
            <v>Shares:</v>
          </cell>
        </row>
        <row r="447">
          <cell r="A447" t="str">
            <v>Outstanding at Beginning of Year</v>
          </cell>
          <cell r="F447">
            <v>1923</v>
          </cell>
          <cell r="G447">
            <v>3755</v>
          </cell>
          <cell r="I447">
            <v>4128</v>
          </cell>
          <cell r="J447">
            <v>5650</v>
          </cell>
          <cell r="K447">
            <v>6042</v>
          </cell>
          <cell r="L447">
            <v>6333</v>
          </cell>
          <cell r="N447">
            <v>6145</v>
          </cell>
        </row>
        <row r="448">
          <cell r="A448" t="str">
            <v xml:space="preserve">    Granted</v>
          </cell>
          <cell r="F448">
            <v>2135</v>
          </cell>
          <cell r="G448">
            <v>691</v>
          </cell>
          <cell r="I448">
            <v>1885</v>
          </cell>
          <cell r="J448">
            <v>1110</v>
          </cell>
          <cell r="K448">
            <v>1607</v>
          </cell>
          <cell r="L448">
            <v>539</v>
          </cell>
          <cell r="N448">
            <v>1920</v>
          </cell>
        </row>
        <row r="449">
          <cell r="A449" t="str">
            <v xml:space="preserve">    Excercised</v>
          </cell>
          <cell r="F449">
            <v>-20</v>
          </cell>
          <cell r="G449">
            <v>-135</v>
          </cell>
          <cell r="I449">
            <v>0</v>
          </cell>
          <cell r="J449">
            <v>-150</v>
          </cell>
          <cell r="K449">
            <v>-917</v>
          </cell>
          <cell r="L449">
            <v>-599</v>
          </cell>
          <cell r="N449">
            <v>-576</v>
          </cell>
        </row>
        <row r="450">
          <cell r="A450" t="str">
            <v xml:space="preserve">    Forfieted</v>
          </cell>
          <cell r="F450">
            <v>-283</v>
          </cell>
          <cell r="G450">
            <v>-189</v>
          </cell>
          <cell r="I450">
            <v>-334</v>
          </cell>
          <cell r="J450">
            <v>-598</v>
          </cell>
          <cell r="K450">
            <v>-399</v>
          </cell>
          <cell r="L450">
            <v>-128</v>
          </cell>
          <cell r="N450">
            <v>-121</v>
          </cell>
        </row>
        <row r="451">
          <cell r="A451" t="str">
            <v>Outstanding at End of Year</v>
          </cell>
          <cell r="F451">
            <v>3755</v>
          </cell>
          <cell r="G451">
            <v>4122</v>
          </cell>
          <cell r="I451">
            <v>5679</v>
          </cell>
          <cell r="J451">
            <v>6012</v>
          </cell>
          <cell r="K451">
            <v>6333</v>
          </cell>
          <cell r="L451">
            <v>6145</v>
          </cell>
          <cell r="N451">
            <v>7368</v>
          </cell>
        </row>
        <row r="453">
          <cell r="A453" t="str">
            <v>Options Exercisable at End of Year</v>
          </cell>
          <cell r="F453">
            <v>1446</v>
          </cell>
          <cell r="G453">
            <v>2299</v>
          </cell>
          <cell r="I453">
            <v>3231</v>
          </cell>
          <cell r="J453">
            <v>3035</v>
          </cell>
          <cell r="K453">
            <v>2923</v>
          </cell>
          <cell r="L453">
            <v>3858</v>
          </cell>
          <cell r="N453">
            <v>5406</v>
          </cell>
        </row>
        <row r="455">
          <cell r="A455" t="str">
            <v>Options Available for Future Grant</v>
          </cell>
          <cell r="F455">
            <v>1245</v>
          </cell>
          <cell r="G455">
            <v>3272</v>
          </cell>
          <cell r="I455">
            <v>1396</v>
          </cell>
          <cell r="J455">
            <v>287</v>
          </cell>
          <cell r="K455">
            <v>680</v>
          </cell>
          <cell r="L455">
            <v>2354</v>
          </cell>
          <cell r="N455">
            <v>973</v>
          </cell>
        </row>
        <row r="457">
          <cell r="A457" t="str">
            <v>Weighted Average Fair Value of</v>
          </cell>
        </row>
        <row r="458">
          <cell r="A458" t="str">
            <v xml:space="preserve">    Options Granted During Year</v>
          </cell>
          <cell r="L458">
            <v>7.58</v>
          </cell>
          <cell r="N458">
            <v>10.119999999999999</v>
          </cell>
        </row>
        <row r="460">
          <cell r="A460" t="str">
            <v>Wtd. Avg. Exer. Price:</v>
          </cell>
        </row>
        <row r="461">
          <cell r="A461" t="str">
            <v>Outstanding at Beginning of Year</v>
          </cell>
          <cell r="J461">
            <v>14.94</v>
          </cell>
          <cell r="K461">
            <v>14.89</v>
          </cell>
          <cell r="L461">
            <v>15.71</v>
          </cell>
          <cell r="N461">
            <v>15.93</v>
          </cell>
        </row>
        <row r="462">
          <cell r="A462" t="str">
            <v xml:space="preserve">    Granted</v>
          </cell>
          <cell r="J462">
            <v>15.04</v>
          </cell>
          <cell r="K462">
            <v>18.5</v>
          </cell>
          <cell r="L462">
            <v>17.88</v>
          </cell>
          <cell r="N462">
            <v>27.06</v>
          </cell>
        </row>
        <row r="463">
          <cell r="A463" t="str">
            <v xml:space="preserve">    Excercised</v>
          </cell>
          <cell r="J463">
            <v>14.52</v>
          </cell>
          <cell r="K463">
            <v>15.32</v>
          </cell>
          <cell r="L463">
            <v>15.28</v>
          </cell>
          <cell r="N463">
            <v>15.62</v>
          </cell>
        </row>
        <row r="464">
          <cell r="A464" t="str">
            <v xml:space="preserve">    Forfieted</v>
          </cell>
          <cell r="J464">
            <v>15.77</v>
          </cell>
          <cell r="K464">
            <v>15.4</v>
          </cell>
          <cell r="L464">
            <v>16.350000000000001</v>
          </cell>
          <cell r="N464">
            <v>19.87</v>
          </cell>
        </row>
        <row r="465">
          <cell r="A465" t="str">
            <v>Outstanding at End of Year</v>
          </cell>
          <cell r="J465">
            <v>14.89</v>
          </cell>
          <cell r="K465">
            <v>15.71</v>
          </cell>
          <cell r="L465">
            <v>15.93</v>
          </cell>
          <cell r="N465">
            <v>18.79</v>
          </cell>
        </row>
        <row r="468">
          <cell r="A468" t="str">
            <v>Restricted Stock Awards</v>
          </cell>
        </row>
        <row r="471">
          <cell r="A471" t="str">
            <v>Awards Available for Grant - Beg. of Year</v>
          </cell>
          <cell r="G471">
            <v>985</v>
          </cell>
          <cell r="I471">
            <v>476</v>
          </cell>
          <cell r="J471">
            <v>649</v>
          </cell>
          <cell r="K471">
            <v>186</v>
          </cell>
          <cell r="L471">
            <v>40</v>
          </cell>
          <cell r="N471">
            <v>1385</v>
          </cell>
        </row>
        <row r="472">
          <cell r="A472" t="str">
            <v>New Awards Authorized</v>
          </cell>
          <cell r="G472">
            <v>0</v>
          </cell>
          <cell r="I472">
            <v>1500</v>
          </cell>
          <cell r="J472">
            <v>0</v>
          </cell>
          <cell r="K472">
            <v>725</v>
          </cell>
          <cell r="L472">
            <v>2040</v>
          </cell>
          <cell r="N472">
            <v>0</v>
          </cell>
        </row>
        <row r="473">
          <cell r="A473" t="str">
            <v>Available Awards Terminated</v>
          </cell>
          <cell r="G473">
            <v>-412</v>
          </cell>
          <cell r="I473">
            <v>-476</v>
          </cell>
          <cell r="J473">
            <v>0</v>
          </cell>
          <cell r="K473">
            <v>-186</v>
          </cell>
          <cell r="L473">
            <v>-40</v>
          </cell>
          <cell r="N473">
            <v>0</v>
          </cell>
        </row>
        <row r="474">
          <cell r="A474" t="str">
            <v>Restricted Shares Awardsd</v>
          </cell>
          <cell r="G474">
            <v>-96.5</v>
          </cell>
          <cell r="I474">
            <v>-851</v>
          </cell>
          <cell r="J474">
            <v>-463</v>
          </cell>
          <cell r="K474">
            <v>-685</v>
          </cell>
          <cell r="L474">
            <v>-655</v>
          </cell>
          <cell r="N474">
            <v>-1085</v>
          </cell>
        </row>
        <row r="476">
          <cell r="A476" t="str">
            <v>Awards Available for Grant - End of Year</v>
          </cell>
          <cell r="G476">
            <v>476.5</v>
          </cell>
          <cell r="I476">
            <v>649</v>
          </cell>
          <cell r="J476">
            <v>186</v>
          </cell>
          <cell r="K476">
            <v>40</v>
          </cell>
          <cell r="L476">
            <v>1385</v>
          </cell>
          <cell r="N476">
            <v>300</v>
          </cell>
        </row>
        <row r="478">
          <cell r="A478" t="str">
            <v>Restricted Shares Forfeited</v>
          </cell>
          <cell r="J478">
            <v>22</v>
          </cell>
          <cell r="K478">
            <v>40</v>
          </cell>
          <cell r="L478">
            <v>43</v>
          </cell>
          <cell r="N478">
            <v>43</v>
          </cell>
        </row>
        <row r="480">
          <cell r="A480" t="str">
            <v>Wgt. Avg. Mkt. Value of Stock on</v>
          </cell>
        </row>
        <row r="481">
          <cell r="A481" t="str">
            <v xml:space="preserve">    Grant Date</v>
          </cell>
          <cell r="J481">
            <v>12.54</v>
          </cell>
          <cell r="K481">
            <v>17.690000000000001</v>
          </cell>
          <cell r="L481">
            <v>17.88</v>
          </cell>
          <cell r="N481">
            <v>27.06</v>
          </cell>
        </row>
        <row r="484">
          <cell r="A484" t="str">
            <v>Key Ratios</v>
          </cell>
        </row>
        <row r="486">
          <cell r="A486" t="str">
            <v>ROA (net income)</v>
          </cell>
          <cell r="B486" t="e">
            <v>#DIV/0!</v>
          </cell>
          <cell r="C486" t="e">
            <v>#DIV/0!</v>
          </cell>
          <cell r="D486" t="e">
            <v>#DIV/0!</v>
          </cell>
          <cell r="E486" t="e">
            <v>#DIV/0!</v>
          </cell>
          <cell r="F486">
            <v>5.1194754429102818E-2</v>
          </cell>
          <cell r="G486">
            <v>7.8032386781854311E-3</v>
          </cell>
          <cell r="H486">
            <v>1.1565490256847347E-2</v>
          </cell>
          <cell r="I486">
            <v>1.7103529067213072E-3</v>
          </cell>
          <cell r="J486">
            <v>2.4165305866097223E-2</v>
          </cell>
          <cell r="K486">
            <v>3.3092705167173254E-2</v>
          </cell>
          <cell r="L486">
            <v>3.4461948618516723E-2</v>
          </cell>
          <cell r="M486">
            <v>4.8121667474551627E-2</v>
          </cell>
          <cell r="N486">
            <v>3.2907152197968012E-2</v>
          </cell>
          <cell r="O486">
            <v>3.3220525735872815E-2</v>
          </cell>
          <cell r="P486">
            <v>3.2896841525541398E-2</v>
          </cell>
          <cell r="Q486">
            <v>2.9034875066454011E-2</v>
          </cell>
          <cell r="R486">
            <v>2.9888572895100461E-2</v>
          </cell>
          <cell r="S486">
            <v>3.9403345457255899E-2</v>
          </cell>
          <cell r="T486">
            <v>3.6780950774208017E-2</v>
          </cell>
          <cell r="U486">
            <v>4.5262177047675323E-2</v>
          </cell>
        </row>
        <row r="487">
          <cell r="A487" t="str">
            <v>ROA (operating income)</v>
          </cell>
          <cell r="F487">
            <v>8.1962045268268058E-2</v>
          </cell>
          <cell r="G487">
            <v>2.3282841978847887E-2</v>
          </cell>
          <cell r="H487">
            <v>3.3006624569015625E-2</v>
          </cell>
          <cell r="I487">
            <v>4.4926050666276134E-2</v>
          </cell>
          <cell r="J487">
            <v>4.8360758698655949E-2</v>
          </cell>
          <cell r="K487">
            <v>5.5724417426545089E-2</v>
          </cell>
          <cell r="L487">
            <v>5.6713523994183231E-2</v>
          </cell>
          <cell r="M487">
            <v>8.0222976248182254E-2</v>
          </cell>
          <cell r="N487">
            <v>5.4823458404587064E-2</v>
          </cell>
          <cell r="O487">
            <v>5.3754131906186053E-2</v>
          </cell>
          <cell r="P487">
            <v>4.6672685545431483E-2</v>
          </cell>
          <cell r="Q487">
            <v>4.6326422115895799E-2</v>
          </cell>
          <cell r="R487">
            <v>4.7056154171137982E-2</v>
          </cell>
          <cell r="S487">
            <v>6.2226796626233295E-2</v>
          </cell>
          <cell r="T487">
            <v>5.6859091194273272E-2</v>
          </cell>
          <cell r="U487">
            <v>7.0159959880700659E-2</v>
          </cell>
        </row>
        <row r="488">
          <cell r="A488" t="str">
            <v>ROA (op. inc l+ amort.)</v>
          </cell>
          <cell r="F488">
            <v>0.10365046340079438</v>
          </cell>
          <cell r="G488">
            <v>4.0948359353813982E-2</v>
          </cell>
          <cell r="H488">
            <v>5.7122380196025273E-2</v>
          </cell>
          <cell r="I488">
            <v>6.8648411187582331E-2</v>
          </cell>
          <cell r="J488">
            <v>6.9086798140937072E-2</v>
          </cell>
          <cell r="K488">
            <v>7.8394123606889562E-2</v>
          </cell>
          <cell r="L488">
            <v>8.2283082888996606E-2</v>
          </cell>
          <cell r="M488">
            <v>0.11791080950072709</v>
          </cell>
          <cell r="N488">
            <v>7.8462931294638369E-2</v>
          </cell>
          <cell r="O488">
            <v>8.3661262395718555E-2</v>
          </cell>
          <cell r="P488">
            <v>7.4544970287645562E-2</v>
          </cell>
          <cell r="Q488">
            <v>6.9984051036682621E-2</v>
          </cell>
          <cell r="R488">
            <v>6.9333381893910265E-2</v>
          </cell>
          <cell r="S488">
            <v>8.5171494022253144E-2</v>
          </cell>
          <cell r="T488">
            <v>6.0038568126893274E-2</v>
          </cell>
          <cell r="U488">
            <v>7.4274422717114111E-2</v>
          </cell>
        </row>
        <row r="490">
          <cell r="A490" t="str">
            <v>ROE</v>
          </cell>
          <cell r="F490">
            <v>4.7340916077466953E-2</v>
          </cell>
          <cell r="G490">
            <v>-6.3565784001109044E-2</v>
          </cell>
          <cell r="H490">
            <v>-9.4690142797726265E-2</v>
          </cell>
          <cell r="I490">
            <v>-0.14723125996810224</v>
          </cell>
          <cell r="J490">
            <v>-1.0317460317460317E-2</v>
          </cell>
          <cell r="K490">
            <v>4.9290515309932788E-2</v>
          </cell>
          <cell r="L490">
            <v>5.5052264808362367E-2</v>
          </cell>
          <cell r="M490">
            <v>2.64808362369338E-2</v>
          </cell>
          <cell r="N490">
            <v>6.8387096774193551E-2</v>
          </cell>
          <cell r="O490">
            <v>0</v>
          </cell>
          <cell r="P490">
            <v>6.5425596072816089E-2</v>
          </cell>
          <cell r="Q490">
            <v>2.88799672265465E-2</v>
          </cell>
          <cell r="R490">
            <v>4.4886857893648886E-2</v>
          </cell>
          <cell r="S490">
            <v>8.3044175600910763E-2</v>
          </cell>
          <cell r="T490">
            <v>7.5028659940215334E-2</v>
          </cell>
          <cell r="U490">
            <v>0.1369181823566962</v>
          </cell>
        </row>
        <row r="493">
          <cell r="A493" t="str">
            <v>Common Dividends</v>
          </cell>
          <cell r="U493">
            <v>-72</v>
          </cell>
          <cell r="V493">
            <v>-72</v>
          </cell>
          <cell r="W493">
            <v>-76</v>
          </cell>
          <cell r="X493">
            <v>-116</v>
          </cell>
          <cell r="Y493">
            <v>-115.38</v>
          </cell>
          <cell r="Z493">
            <v>-114.72</v>
          </cell>
          <cell r="AA493">
            <v>-114.72</v>
          </cell>
          <cell r="AB493">
            <v>-126.19200000000001</v>
          </cell>
          <cell r="AC493">
            <v>-138.81120000000001</v>
          </cell>
          <cell r="AD493">
            <v>-152.69232000000002</v>
          </cell>
          <cell r="AE493">
            <v>-167.96155200000004</v>
          </cell>
          <cell r="AF493">
            <v>-184.75770720000006</v>
          </cell>
          <cell r="AG493">
            <v>-203.23347792000007</v>
          </cell>
          <cell r="AH493">
            <v>-223.55682571200009</v>
          </cell>
          <cell r="HN493" t="str">
            <v>mstag:commonDividends</v>
          </cell>
          <cell r="HO493">
            <v>6</v>
          </cell>
          <cell r="HP493" t="str">
            <v>ISO4217:USD</v>
          </cell>
          <cell r="HQ493" t="b">
            <v>1</v>
          </cell>
          <cell r="HR493" t="b">
            <v>0</v>
          </cell>
        </row>
        <row r="558">
          <cell r="A558" t="str">
            <v>Unrecorded Goodwill from Pooling or Written Off Goodwill</v>
          </cell>
          <cell r="T558">
            <v>3028</v>
          </cell>
          <cell r="U558">
            <v>3108</v>
          </cell>
          <cell r="V558">
            <v>3108</v>
          </cell>
          <cell r="W558">
            <v>3108</v>
          </cell>
          <cell r="X558">
            <v>3108</v>
          </cell>
          <cell r="Y558">
            <v>3108</v>
          </cell>
          <cell r="Z558">
            <v>3108</v>
          </cell>
          <cell r="AA558">
            <v>3108</v>
          </cell>
          <cell r="AB558">
            <v>3108</v>
          </cell>
          <cell r="AC558">
            <v>3108</v>
          </cell>
          <cell r="AD558">
            <v>3108</v>
          </cell>
          <cell r="AE558">
            <v>3108</v>
          </cell>
          <cell r="AF558">
            <v>3108</v>
          </cell>
          <cell r="AG558">
            <v>3108</v>
          </cell>
          <cell r="AH558">
            <v>3108</v>
          </cell>
          <cell r="HN558" t="str">
            <v>mstag:unrecordedGoodwillFromPoolingAndAmortizedOrWrittenOffGoodwill</v>
          </cell>
          <cell r="HO558">
            <v>6</v>
          </cell>
          <cell r="HP558" t="str">
            <v>ISO4217:USD</v>
          </cell>
          <cell r="HQ558" t="b">
            <v>0</v>
          </cell>
          <cell r="HR558" t="b">
            <v>0</v>
          </cell>
        </row>
        <row r="559">
          <cell r="A559" t="str">
            <v>Pooling</v>
          </cell>
          <cell r="T559">
            <v>0</v>
          </cell>
          <cell r="U559">
            <v>0</v>
          </cell>
          <cell r="V559">
            <v>0</v>
          </cell>
          <cell r="W559">
            <v>0</v>
          </cell>
          <cell r="X559">
            <v>0</v>
          </cell>
          <cell r="Y559">
            <v>0</v>
          </cell>
          <cell r="Z559">
            <v>0</v>
          </cell>
        </row>
        <row r="560">
          <cell r="A560" t="str">
            <v>Accumulated Ammortization</v>
          </cell>
          <cell r="T560">
            <v>3028</v>
          </cell>
          <cell r="U560">
            <v>3108</v>
          </cell>
          <cell r="V560">
            <v>3108</v>
          </cell>
          <cell r="W560">
            <v>3108</v>
          </cell>
          <cell r="X560">
            <v>3108</v>
          </cell>
          <cell r="Y560">
            <v>3108</v>
          </cell>
          <cell r="Z560">
            <v>3108</v>
          </cell>
          <cell r="AA560">
            <v>3108</v>
          </cell>
          <cell r="AB560">
            <v>3108</v>
          </cell>
          <cell r="AC560">
            <v>3108</v>
          </cell>
          <cell r="AD560">
            <v>3108</v>
          </cell>
          <cell r="AE560">
            <v>3108</v>
          </cell>
          <cell r="AF560">
            <v>3108</v>
          </cell>
          <cell r="AG560">
            <v>3108</v>
          </cell>
          <cell r="AH560">
            <v>3108</v>
          </cell>
        </row>
        <row r="561">
          <cell r="A561" t="str">
            <v>Written Off Goodwill</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row>
        <row r="563">
          <cell r="A563" t="str">
            <v>Pension Expense</v>
          </cell>
          <cell r="S563">
            <v>38</v>
          </cell>
          <cell r="T563">
            <v>42</v>
          </cell>
          <cell r="U563">
            <v>49</v>
          </cell>
          <cell r="V563">
            <v>88.038999999999987</v>
          </cell>
          <cell r="W563">
            <v>89.201730999999981</v>
          </cell>
        </row>
        <row r="565">
          <cell r="A565" t="str">
            <v>European Revenues</v>
          </cell>
          <cell r="S565">
            <v>3492</v>
          </cell>
          <cell r="T565">
            <v>3642</v>
          </cell>
          <cell r="U565">
            <v>3964</v>
          </cell>
          <cell r="V565">
            <v>4740</v>
          </cell>
          <cell r="W565">
            <v>5276.2733788346122</v>
          </cell>
          <cell r="X565">
            <v>5242.5025756251744</v>
          </cell>
          <cell r="Y565">
            <v>5452.202678650182</v>
          </cell>
          <cell r="Z565">
            <v>5732.9911166006668</v>
          </cell>
          <cell r="AA565">
            <v>5950.8447790314922</v>
          </cell>
          <cell r="AB565">
            <v>6171.026035855657</v>
          </cell>
          <cell r="AC565">
            <v>6393.1829731464604</v>
          </cell>
          <cell r="AD565">
            <v>6616.9443772065861</v>
          </cell>
          <cell r="AE565">
            <v>6841.9204860316104</v>
          </cell>
          <cell r="AF565">
            <v>7067.7038620706526</v>
          </cell>
          <cell r="AG565">
            <v>7293.8703856569136</v>
          </cell>
          <cell r="AH565">
            <v>7519.9803676122774</v>
          </cell>
          <cell r="HN565" t="str">
            <v>mstag:europeRevenues</v>
          </cell>
          <cell r="HO565">
            <v>6</v>
          </cell>
          <cell r="HP565" t="str">
            <v>ISO4217:USD</v>
          </cell>
          <cell r="HQ565" t="b">
            <v>0</v>
          </cell>
          <cell r="HR565" t="b">
            <v>0</v>
          </cell>
        </row>
        <row r="566">
          <cell r="A566" t="str">
            <v>Noth American Revenues</v>
          </cell>
          <cell r="S566">
            <v>11167</v>
          </cell>
          <cell r="T566">
            <v>11963</v>
          </cell>
          <cell r="U566">
            <v>12925</v>
          </cell>
          <cell r="V566">
            <v>12589.394088988207</v>
          </cell>
          <cell r="W566">
            <v>12882.425143667115</v>
          </cell>
          <cell r="X566">
            <v>13463.869925972158</v>
          </cell>
          <cell r="Y566">
            <v>14146.065896185843</v>
          </cell>
          <cell r="Z566">
            <v>14687.423830674252</v>
          </cell>
          <cell r="AA566">
            <v>15076.722877315457</v>
          </cell>
          <cell r="AB566">
            <v>15475.905668696802</v>
          </cell>
          <cell r="AC566">
            <v>15885.288567880842</v>
          </cell>
          <cell r="AD566">
            <v>16305.204770468157</v>
          </cell>
          <cell r="AE566">
            <v>16736.005016258176</v>
          </cell>
          <cell r="AF566">
            <v>17178.058283758532</v>
          </cell>
          <cell r="AG566">
            <v>17631.752463797748</v>
          </cell>
          <cell r="AH566">
            <v>18097.495008566519</v>
          </cell>
          <cell r="HN566" t="str">
            <v>mstag:northAmericaRevenues</v>
          </cell>
          <cell r="HO566">
            <v>6</v>
          </cell>
          <cell r="HP566" t="str">
            <v>ISO4217:USD</v>
          </cell>
          <cell r="HQ566" t="b">
            <v>0</v>
          </cell>
          <cell r="HR566" t="b">
            <v>0</v>
          </cell>
        </row>
        <row r="569">
          <cell r="V569" t="str">
            <v>2003-FY</v>
          </cell>
          <cell r="W569" t="str">
            <v>2004-FY</v>
          </cell>
          <cell r="X569" t="str">
            <v>2005-FY</v>
          </cell>
          <cell r="Y569" t="str">
            <v>2006-FY</v>
          </cell>
          <cell r="Z569" t="str">
            <v>2007-FY</v>
          </cell>
          <cell r="AA569" t="str">
            <v>2008-FY</v>
          </cell>
          <cell r="AB569" t="str">
            <v>2009-FY</v>
          </cell>
          <cell r="AC569" t="str">
            <v>2010-FY</v>
          </cell>
          <cell r="AD569" t="str">
            <v>2011-FY</v>
          </cell>
          <cell r="AE569" t="str">
            <v>2012-FY</v>
          </cell>
          <cell r="AF569" t="str">
            <v>2013-FY</v>
          </cell>
          <cell r="AG569" t="str">
            <v>2014-FY</v>
          </cell>
          <cell r="AH569" t="str">
            <v>2014-FY</v>
          </cell>
          <cell r="DL569" t="str">
            <v>2003-Q1</v>
          </cell>
          <cell r="DM569" t="str">
            <v>2003-Q2</v>
          </cell>
          <cell r="DN569" t="str">
            <v>2003-Q3</v>
          </cell>
          <cell r="DO569" t="str">
            <v>2003-Q4</v>
          </cell>
          <cell r="DQ569" t="str">
            <v>2004-Q1</v>
          </cell>
          <cell r="DR569" t="str">
            <v>2004-Q2</v>
          </cell>
          <cell r="DS569" t="str">
            <v>2004-Q3</v>
          </cell>
          <cell r="DT569" t="str">
            <v>2004-Q4</v>
          </cell>
          <cell r="DV569" t="str">
            <v>2005-Q1</v>
          </cell>
          <cell r="DW569" t="str">
            <v>2005-Q2</v>
          </cell>
          <cell r="DX569" t="str">
            <v>2005-Q3</v>
          </cell>
          <cell r="DY569" t="str">
            <v>2005-Q4</v>
          </cell>
          <cell r="EA569" t="str">
            <v>2006-Q1</v>
          </cell>
          <cell r="EB569" t="str">
            <v>2006-Q2</v>
          </cell>
          <cell r="EC569" t="str">
            <v>2006-Q3</v>
          </cell>
          <cell r="ED569" t="str">
            <v>2006-Q4</v>
          </cell>
        </row>
      </sheetData>
      <sheetData sheetId="4" refreshError="1"/>
      <sheetData sheetId="5" refreshError="1">
        <row r="1">
          <cell r="H1">
            <v>16015</v>
          </cell>
          <cell r="I1">
            <v>16056.868734587035</v>
          </cell>
          <cell r="J1">
            <v>17329.394088988207</v>
          </cell>
          <cell r="K1">
            <v>18158.698522501727</v>
          </cell>
          <cell r="L1">
            <v>18706.372501597332</v>
          </cell>
          <cell r="M1">
            <v>19598.268574836024</v>
          </cell>
          <cell r="N1">
            <v>20420.41494727492</v>
          </cell>
          <cell r="O1">
            <v>21027.56765634695</v>
          </cell>
          <cell r="P1">
            <v>21646.931704552459</v>
          </cell>
          <cell r="Q1">
            <v>22278.471541027302</v>
          </cell>
          <cell r="R1">
            <v>22922.149147674743</v>
          </cell>
          <cell r="S1">
            <v>23577.925502289785</v>
          </cell>
          <cell r="T1">
            <v>24245.762145829183</v>
          </cell>
          <cell r="U1">
            <v>24925.622849454659</v>
          </cell>
          <cell r="V1">
            <v>25617.475376178798</v>
          </cell>
          <cell r="HA1" t="str">
            <v>ElementName</v>
          </cell>
          <cell r="HB1" t="str">
            <v>ScaleOverride</v>
          </cell>
          <cell r="HC1" t="str">
            <v>UnitOverride</v>
          </cell>
          <cell r="HD1" t="str">
            <v>ReverseSign</v>
          </cell>
          <cell r="HE1" t="str">
            <v>IsDrivingAssumption</v>
          </cell>
          <cell r="HF1" t="str">
            <v>SegmentID</v>
          </cell>
        </row>
        <row r="2">
          <cell r="A2" t="str">
            <v>Coca Cola Enterprises</v>
          </cell>
          <cell r="DF2" t="str">
            <v>CCE Divisions</v>
          </cell>
        </row>
        <row r="4">
          <cell r="B4">
            <v>1995</v>
          </cell>
          <cell r="C4">
            <v>1996</v>
          </cell>
          <cell r="D4">
            <v>1997</v>
          </cell>
          <cell r="E4">
            <v>1998</v>
          </cell>
          <cell r="F4">
            <v>1999</v>
          </cell>
          <cell r="G4">
            <v>2000</v>
          </cell>
          <cell r="H4">
            <v>2001</v>
          </cell>
          <cell r="I4">
            <v>2002</v>
          </cell>
          <cell r="J4">
            <v>2003</v>
          </cell>
          <cell r="K4">
            <v>2004</v>
          </cell>
          <cell r="L4">
            <v>2005</v>
          </cell>
          <cell r="M4" t="str">
            <v>2006E</v>
          </cell>
          <cell r="N4" t="str">
            <v>2007E</v>
          </cell>
          <cell r="O4" t="str">
            <v>2008E</v>
          </cell>
          <cell r="P4" t="str">
            <v>2009E</v>
          </cell>
          <cell r="Q4" t="str">
            <v>2010E</v>
          </cell>
          <cell r="R4" t="str">
            <v>2011E</v>
          </cell>
          <cell r="S4" t="str">
            <v>2012E</v>
          </cell>
          <cell r="T4" t="str">
            <v>2013E</v>
          </cell>
          <cell r="U4" t="str">
            <v>2014E</v>
          </cell>
          <cell r="V4" t="str">
            <v>2015E</v>
          </cell>
        </row>
        <row r="5">
          <cell r="A5" t="str">
            <v>Balance Sheet</v>
          </cell>
        </row>
        <row r="6">
          <cell r="A6" t="str">
            <v>Current assets</v>
          </cell>
        </row>
        <row r="7">
          <cell r="A7" t="str">
            <v>Cash &amp; cash equivalents</v>
          </cell>
          <cell r="B7">
            <v>8</v>
          </cell>
          <cell r="C7">
            <v>47</v>
          </cell>
          <cell r="D7">
            <v>45</v>
          </cell>
          <cell r="E7">
            <v>68</v>
          </cell>
          <cell r="F7">
            <v>141</v>
          </cell>
          <cell r="G7">
            <v>294</v>
          </cell>
          <cell r="H7">
            <v>284</v>
          </cell>
          <cell r="I7">
            <v>68</v>
          </cell>
          <cell r="J7">
            <v>80</v>
          </cell>
          <cell r="K7">
            <v>155</v>
          </cell>
          <cell r="L7">
            <v>107</v>
          </cell>
          <cell r="M7">
            <v>112.10162404968632</v>
          </cell>
          <cell r="N7">
            <v>116.80428149133891</v>
          </cell>
          <cell r="O7">
            <v>120.27718035856503</v>
          </cell>
          <cell r="P7">
            <v>123.81992779141609</v>
          </cell>
          <cell r="Q7">
            <v>157.95077460559654</v>
          </cell>
          <cell r="R7">
            <v>193.91454946490305</v>
          </cell>
          <cell r="S7">
            <v>231.76075004532177</v>
          </cell>
          <cell r="T7">
            <v>271.53866650962715</v>
          </cell>
          <cell r="U7">
            <v>313.29740631820522</v>
          </cell>
          <cell r="V7">
            <v>357.08593406028342</v>
          </cell>
          <cell r="HA7" t="str">
            <v>mstag:cashAndCashEquivalents</v>
          </cell>
          <cell r="HB7">
            <v>6</v>
          </cell>
          <cell r="HC7" t="str">
            <v>ISO4217:USD</v>
          </cell>
          <cell r="HD7" t="b">
            <v>0</v>
          </cell>
          <cell r="HE7" t="b">
            <v>0</v>
          </cell>
        </row>
        <row r="8">
          <cell r="A8" t="str">
            <v>Accounts receivable</v>
          </cell>
          <cell r="B8">
            <v>516</v>
          </cell>
          <cell r="C8">
            <v>668</v>
          </cell>
          <cell r="D8">
            <v>1007</v>
          </cell>
          <cell r="E8">
            <v>1337</v>
          </cell>
          <cell r="F8">
            <v>1365</v>
          </cell>
          <cell r="G8">
            <v>1344</v>
          </cell>
          <cell r="H8">
            <v>1540</v>
          </cell>
          <cell r="I8">
            <v>1681</v>
          </cell>
          <cell r="J8">
            <v>1772</v>
          </cell>
          <cell r="K8">
            <v>1877</v>
          </cell>
          <cell r="L8">
            <v>1802</v>
          </cell>
          <cell r="M8">
            <v>1885.2323761189302</v>
          </cell>
          <cell r="N8">
            <v>1961.5204615378957</v>
          </cell>
          <cell r="O8">
            <v>2016.9611413738223</v>
          </cell>
          <cell r="P8">
            <v>2073.4051150370174</v>
          </cell>
          <cell r="Q8">
            <v>2130.8439638753289</v>
          </cell>
          <cell r="R8">
            <v>2189.2690530738819</v>
          </cell>
          <cell r="S8">
            <v>2248.6716728859174</v>
          </cell>
          <cell r="T8">
            <v>2309.0431885793696</v>
          </cell>
          <cell r="U8">
            <v>2370.3751985835029</v>
          </cell>
          <cell r="V8">
            <v>2432.6597002489343</v>
          </cell>
          <cell r="HA8" t="str">
            <v>mstag:tradeReceivables</v>
          </cell>
          <cell r="HB8">
            <v>6</v>
          </cell>
          <cell r="HC8" t="str">
            <v>ISO4217:USD</v>
          </cell>
          <cell r="HD8" t="b">
            <v>0</v>
          </cell>
          <cell r="HE8" t="b">
            <v>0</v>
          </cell>
        </row>
        <row r="9">
          <cell r="A9" t="str">
            <v>Inventories</v>
          </cell>
          <cell r="B9">
            <v>225</v>
          </cell>
          <cell r="C9">
            <v>317</v>
          </cell>
          <cell r="D9">
            <v>462</v>
          </cell>
          <cell r="E9">
            <v>543</v>
          </cell>
          <cell r="F9">
            <v>669</v>
          </cell>
          <cell r="G9">
            <v>602</v>
          </cell>
          <cell r="H9">
            <v>690</v>
          </cell>
          <cell r="I9">
            <v>719</v>
          </cell>
          <cell r="J9">
            <v>725</v>
          </cell>
          <cell r="K9">
            <v>763</v>
          </cell>
          <cell r="L9">
            <v>786</v>
          </cell>
          <cell r="M9">
            <v>794.07807847469405</v>
          </cell>
          <cell r="N9">
            <v>796.75899115997311</v>
          </cell>
          <cell r="O9">
            <v>809.9349502292539</v>
          </cell>
          <cell r="P9">
            <v>822.96800443462212</v>
          </cell>
          <cell r="Q9">
            <v>835.83850297834238</v>
          </cell>
          <cell r="R9">
            <v>848.526774832966</v>
          </cell>
          <cell r="S9">
            <v>861.01318833944697</v>
          </cell>
          <cell r="T9">
            <v>873.27821016697749</v>
          </cell>
          <cell r="U9">
            <v>885.30246311473672</v>
          </cell>
          <cell r="V9">
            <v>897.06678222528353</v>
          </cell>
          <cell r="HA9" t="str">
            <v>mstag:inventories</v>
          </cell>
          <cell r="HB9">
            <v>6</v>
          </cell>
          <cell r="HC9" t="str">
            <v>ISO4217:USD</v>
          </cell>
          <cell r="HD9" t="b">
            <v>0</v>
          </cell>
          <cell r="HE9" t="b">
            <v>0</v>
          </cell>
        </row>
        <row r="10">
          <cell r="A10" t="str">
            <v>Prepaid expenses, deferred income</v>
          </cell>
          <cell r="B10">
            <v>233</v>
          </cell>
          <cell r="C10">
            <v>287</v>
          </cell>
          <cell r="D10">
            <v>299</v>
          </cell>
          <cell r="E10">
            <v>337</v>
          </cell>
          <cell r="F10">
            <v>406</v>
          </cell>
          <cell r="G10">
            <v>391</v>
          </cell>
          <cell r="H10">
            <v>362</v>
          </cell>
          <cell r="I10">
            <v>376</v>
          </cell>
          <cell r="J10">
            <v>423</v>
          </cell>
          <cell r="K10">
            <v>469</v>
          </cell>
          <cell r="L10">
            <v>700</v>
          </cell>
          <cell r="M10">
            <v>733.37511060542454</v>
          </cell>
          <cell r="N10">
            <v>764.14015928913307</v>
          </cell>
          <cell r="O10">
            <v>786.86005842051884</v>
          </cell>
          <cell r="P10">
            <v>810.03691078496502</v>
          </cell>
          <cell r="Q10">
            <v>833.66938605480379</v>
          </cell>
          <cell r="R10">
            <v>857.75606157752918</v>
          </cell>
          <cell r="S10">
            <v>882.29547712649958</v>
          </cell>
          <cell r="T10">
            <v>907.28619354881289</v>
          </cell>
          <cell r="U10">
            <v>932.72685514673606</v>
          </cell>
          <cell r="V10">
            <v>958.61625559920446</v>
          </cell>
          <cell r="HA10" t="str">
            <v>mstag:prepaidExpenses</v>
          </cell>
          <cell r="HB10">
            <v>6</v>
          </cell>
          <cell r="HC10" t="str">
            <v>ISO4217:USD</v>
          </cell>
          <cell r="HD10" t="b">
            <v>0</v>
          </cell>
          <cell r="HE10" t="b">
            <v>0</v>
          </cell>
        </row>
        <row r="11">
          <cell r="A11" t="str">
            <v xml:space="preserve">     Total Current Assets</v>
          </cell>
          <cell r="B11">
            <v>982</v>
          </cell>
          <cell r="C11">
            <v>1319</v>
          </cell>
          <cell r="D11">
            <v>1813</v>
          </cell>
          <cell r="E11">
            <v>2285</v>
          </cell>
          <cell r="F11">
            <v>2581</v>
          </cell>
          <cell r="G11">
            <v>2631</v>
          </cell>
          <cell r="H11">
            <v>2876</v>
          </cell>
          <cell r="I11">
            <v>2844</v>
          </cell>
          <cell r="J11">
            <v>3000</v>
          </cell>
          <cell r="K11">
            <v>3264</v>
          </cell>
          <cell r="L11">
            <v>3395</v>
          </cell>
          <cell r="M11">
            <v>3524.7871892487351</v>
          </cell>
          <cell r="N11">
            <v>3639.2238934783404</v>
          </cell>
          <cell r="O11">
            <v>3734.0333303821599</v>
          </cell>
          <cell r="P11">
            <v>3830.2299580480208</v>
          </cell>
          <cell r="Q11">
            <v>3958.3026275140719</v>
          </cell>
          <cell r="R11">
            <v>4089.46643894928</v>
          </cell>
          <cell r="S11">
            <v>4223.7410883971861</v>
          </cell>
          <cell r="T11">
            <v>4361.1462588047871</v>
          </cell>
          <cell r="U11">
            <v>4501.7019231631812</v>
          </cell>
          <cell r="V11">
            <v>4645.4286721337057</v>
          </cell>
        </row>
        <row r="12">
          <cell r="A12" t="str">
            <v>PP&amp;E</v>
          </cell>
          <cell r="B12">
            <v>2158</v>
          </cell>
          <cell r="C12">
            <v>2812</v>
          </cell>
          <cell r="D12">
            <v>3862</v>
          </cell>
          <cell r="E12">
            <v>4891</v>
          </cell>
          <cell r="F12">
            <v>5594</v>
          </cell>
          <cell r="G12">
            <v>5783</v>
          </cell>
          <cell r="H12">
            <v>6206</v>
          </cell>
          <cell r="I12">
            <v>6393</v>
          </cell>
          <cell r="J12">
            <v>6794</v>
          </cell>
          <cell r="K12">
            <v>6913</v>
          </cell>
          <cell r="L12">
            <v>6560</v>
          </cell>
          <cell r="M12">
            <v>6482.105378495562</v>
          </cell>
          <cell r="N12">
            <v>6403.7635116949878</v>
          </cell>
          <cell r="O12">
            <v>6316.5224189162218</v>
          </cell>
          <cell r="P12">
            <v>6220.2383712375031</v>
          </cell>
          <cell r="Q12">
            <v>6122.8820355363841</v>
          </cell>
          <cell r="R12">
            <v>6031.472764627908</v>
          </cell>
          <cell r="S12">
            <v>5967.9462957799187</v>
          </cell>
          <cell r="T12">
            <v>5970.1558543159244</v>
          </cell>
          <cell r="U12">
            <v>6032.2733251129584</v>
          </cell>
          <cell r="V12">
            <v>6153.1904875754399</v>
          </cell>
          <cell r="HA12" t="str">
            <v>mstag:propertyPlantAndEquipmentNet</v>
          </cell>
          <cell r="HB12">
            <v>6</v>
          </cell>
          <cell r="HC12" t="str">
            <v>ISO4217:USD</v>
          </cell>
          <cell r="HD12" t="b">
            <v>0</v>
          </cell>
          <cell r="HE12" t="b">
            <v>0</v>
          </cell>
        </row>
        <row r="13">
          <cell r="A13" t="str">
            <v>Goodwill</v>
          </cell>
          <cell r="I13">
            <v>578</v>
          </cell>
          <cell r="J13">
            <v>578</v>
          </cell>
          <cell r="K13">
            <v>578</v>
          </cell>
          <cell r="L13">
            <v>578</v>
          </cell>
          <cell r="M13">
            <v>601</v>
          </cell>
          <cell r="N13">
            <v>601</v>
          </cell>
          <cell r="O13">
            <v>601</v>
          </cell>
          <cell r="P13">
            <v>601</v>
          </cell>
          <cell r="Q13">
            <v>601</v>
          </cell>
          <cell r="R13">
            <v>601</v>
          </cell>
          <cell r="S13">
            <v>601</v>
          </cell>
          <cell r="T13">
            <v>601</v>
          </cell>
          <cell r="U13">
            <v>601</v>
          </cell>
          <cell r="V13">
            <v>601</v>
          </cell>
          <cell r="X13">
            <v>10002</v>
          </cell>
          <cell r="HA13" t="str">
            <v>mstag:goodwill</v>
          </cell>
          <cell r="HB13">
            <v>6</v>
          </cell>
          <cell r="HC13" t="str">
            <v>ISO4217:USD</v>
          </cell>
          <cell r="HD13" t="b">
            <v>0</v>
          </cell>
          <cell r="HE13" t="b">
            <v>0</v>
          </cell>
        </row>
        <row r="14">
          <cell r="A14" t="str">
            <v>Intangible assets, Other Assets</v>
          </cell>
          <cell r="B14">
            <v>5924</v>
          </cell>
          <cell r="C14">
            <v>7103</v>
          </cell>
          <cell r="D14">
            <v>11812</v>
          </cell>
          <cell r="E14">
            <v>13956</v>
          </cell>
          <cell r="F14">
            <v>14555</v>
          </cell>
          <cell r="G14">
            <v>13748</v>
          </cell>
          <cell r="H14">
            <v>14637</v>
          </cell>
          <cell r="I14">
            <v>14560</v>
          </cell>
          <cell r="J14">
            <v>15328</v>
          </cell>
          <cell r="K14">
            <v>15599</v>
          </cell>
          <cell r="L14">
            <v>14824</v>
          </cell>
          <cell r="M14">
            <v>14903</v>
          </cell>
          <cell r="N14">
            <v>14903</v>
          </cell>
          <cell r="O14">
            <v>14903</v>
          </cell>
          <cell r="P14">
            <v>14903</v>
          </cell>
          <cell r="Q14">
            <v>14903</v>
          </cell>
          <cell r="R14">
            <v>14903</v>
          </cell>
          <cell r="S14">
            <v>14903</v>
          </cell>
          <cell r="T14">
            <v>14903</v>
          </cell>
          <cell r="U14">
            <v>14903</v>
          </cell>
          <cell r="V14">
            <v>14903</v>
          </cell>
          <cell r="X14">
            <v>11280</v>
          </cell>
          <cell r="HA14" t="str">
            <v>mstag:otherIntangibleAssets</v>
          </cell>
          <cell r="HB14">
            <v>6</v>
          </cell>
          <cell r="HC14" t="str">
            <v>ISO4217:USD</v>
          </cell>
          <cell r="HD14" t="b">
            <v>0</v>
          </cell>
          <cell r="HE14" t="b">
            <v>0</v>
          </cell>
        </row>
        <row r="15">
          <cell r="A15" t="str">
            <v xml:space="preserve">       Total Assets</v>
          </cell>
          <cell r="B15">
            <v>9064</v>
          </cell>
          <cell r="C15">
            <v>11234</v>
          </cell>
          <cell r="D15">
            <v>17487</v>
          </cell>
          <cell r="E15">
            <v>21132</v>
          </cell>
          <cell r="F15">
            <v>22730</v>
          </cell>
          <cell r="G15">
            <v>22162</v>
          </cell>
          <cell r="H15">
            <v>23719</v>
          </cell>
          <cell r="I15">
            <v>24375</v>
          </cell>
          <cell r="J15">
            <v>25700</v>
          </cell>
          <cell r="K15">
            <v>26354</v>
          </cell>
          <cell r="L15">
            <v>25357</v>
          </cell>
          <cell r="M15">
            <v>25510.892567744297</v>
          </cell>
          <cell r="N15">
            <v>25546.987405173328</v>
          </cell>
          <cell r="O15">
            <v>25554.555749298383</v>
          </cell>
          <cell r="P15">
            <v>25554.468329285526</v>
          </cell>
          <cell r="Q15">
            <v>25585.184663050455</v>
          </cell>
          <cell r="R15">
            <v>25624.939203577189</v>
          </cell>
          <cell r="S15">
            <v>25695.687384177105</v>
          </cell>
          <cell r="T15">
            <v>25835.302113120713</v>
          </cell>
          <cell r="U15">
            <v>26037.97524827614</v>
          </cell>
          <cell r="V15">
            <v>26302.619159709146</v>
          </cell>
          <cell r="X15">
            <v>21282</v>
          </cell>
        </row>
        <row r="17">
          <cell r="A17" t="str">
            <v>Current liabilities</v>
          </cell>
        </row>
        <row r="18">
          <cell r="A18" t="str">
            <v>A/P &amp; accrued expenses</v>
          </cell>
          <cell r="B18">
            <v>796</v>
          </cell>
          <cell r="C18">
            <v>1181</v>
          </cell>
          <cell r="D18">
            <v>1994</v>
          </cell>
          <cell r="E18">
            <v>2254</v>
          </cell>
          <cell r="F18">
            <v>2389</v>
          </cell>
          <cell r="G18">
            <v>2321</v>
          </cell>
          <cell r="H18">
            <v>2610</v>
          </cell>
          <cell r="I18">
            <v>2588</v>
          </cell>
          <cell r="J18">
            <v>2760</v>
          </cell>
          <cell r="K18">
            <v>2824</v>
          </cell>
          <cell r="L18">
            <v>2875</v>
          </cell>
          <cell r="M18">
            <v>3012.0763471294226</v>
          </cell>
          <cell r="N18">
            <v>3138.4327970803679</v>
          </cell>
          <cell r="O18">
            <v>3231.7466685128456</v>
          </cell>
          <cell r="P18">
            <v>3326.937312152535</v>
          </cell>
          <cell r="Q18">
            <v>3423.9992641536583</v>
          </cell>
          <cell r="R18">
            <v>3522.9266814791381</v>
          </cell>
          <cell r="S18">
            <v>3623.713566769552</v>
          </cell>
          <cell r="T18">
            <v>3726.3540092183389</v>
          </cell>
          <cell r="U18">
            <v>3830.8424407812377</v>
          </cell>
          <cell r="V18">
            <v>3937.1739069253044</v>
          </cell>
          <cell r="HA18" t="str">
            <v>mstag:tradeAndOtherPayables</v>
          </cell>
          <cell r="HB18">
            <v>6</v>
          </cell>
          <cell r="HC18" t="str">
            <v>ISO4217:USD</v>
          </cell>
          <cell r="HD18" t="b">
            <v>0</v>
          </cell>
          <cell r="HE18" t="b">
            <v>0</v>
          </cell>
        </row>
        <row r="19">
          <cell r="A19" t="str">
            <v>Amounts payable to KO</v>
          </cell>
          <cell r="H19">
            <v>38</v>
          </cell>
          <cell r="J19">
            <v>0</v>
          </cell>
          <cell r="HA19" t="str">
            <v>mstag:tradeAndOtherPayables</v>
          </cell>
          <cell r="HB19">
            <v>6</v>
          </cell>
          <cell r="HC19" t="str">
            <v>ISO4217:USD</v>
          </cell>
          <cell r="HD19" t="b">
            <v>0</v>
          </cell>
          <cell r="HE19" t="b">
            <v>0</v>
          </cell>
        </row>
        <row r="20">
          <cell r="A20" t="str">
            <v>Deferred cash payments from KO</v>
          </cell>
          <cell r="H20">
            <v>70</v>
          </cell>
          <cell r="I20">
            <v>80</v>
          </cell>
          <cell r="J20">
            <v>87</v>
          </cell>
          <cell r="HA20" t="str">
            <v>mstag:tradeAndOtherPayables</v>
          </cell>
          <cell r="HB20">
            <v>6</v>
          </cell>
          <cell r="HC20" t="str">
            <v>ISO4217:USD</v>
          </cell>
          <cell r="HD20" t="b">
            <v>0</v>
          </cell>
          <cell r="HE20" t="b">
            <v>0</v>
          </cell>
        </row>
        <row r="21">
          <cell r="A21" t="str">
            <v>Income taxes payable</v>
          </cell>
          <cell r="HA21" t="str">
            <v>mstag:incomeTaxPayable</v>
          </cell>
          <cell r="HB21">
            <v>6</v>
          </cell>
          <cell r="HC21" t="str">
            <v>ISO4217:USD</v>
          </cell>
          <cell r="HD21" t="b">
            <v>0</v>
          </cell>
          <cell r="HE21" t="b">
            <v>0</v>
          </cell>
        </row>
        <row r="22">
          <cell r="A22" t="str">
            <v xml:space="preserve">     Total Current Liabilities</v>
          </cell>
          <cell r="B22">
            <v>796</v>
          </cell>
          <cell r="C22">
            <v>1181</v>
          </cell>
          <cell r="D22">
            <v>1994</v>
          </cell>
          <cell r="E22">
            <v>2254</v>
          </cell>
          <cell r="F22">
            <v>2389</v>
          </cell>
          <cell r="G22">
            <v>2321</v>
          </cell>
          <cell r="H22">
            <v>2718</v>
          </cell>
          <cell r="I22">
            <v>2668</v>
          </cell>
          <cell r="J22">
            <v>2847</v>
          </cell>
          <cell r="K22">
            <v>2824</v>
          </cell>
          <cell r="L22">
            <v>2875</v>
          </cell>
          <cell r="M22">
            <v>3012.0763471294226</v>
          </cell>
          <cell r="N22">
            <v>3138.4327970803679</v>
          </cell>
          <cell r="O22">
            <v>3231.7466685128456</v>
          </cell>
          <cell r="P22">
            <v>3326.937312152535</v>
          </cell>
          <cell r="Q22">
            <v>3423.9992641536583</v>
          </cell>
          <cell r="R22">
            <v>3522.9266814791381</v>
          </cell>
          <cell r="S22">
            <v>3623.713566769552</v>
          </cell>
          <cell r="T22">
            <v>3726.3540092183389</v>
          </cell>
          <cell r="U22">
            <v>3830.8424407812377</v>
          </cell>
          <cell r="V22">
            <v>3937.1739069253044</v>
          </cell>
        </row>
        <row r="24">
          <cell r="A24" t="str">
            <v>LT debt (+ current portion)</v>
          </cell>
          <cell r="B24">
            <v>4138</v>
          </cell>
          <cell r="C24">
            <v>5305</v>
          </cell>
          <cell r="D24">
            <v>8792</v>
          </cell>
          <cell r="E24">
            <v>10745</v>
          </cell>
          <cell r="F24">
            <v>11378</v>
          </cell>
          <cell r="G24">
            <v>11121</v>
          </cell>
          <cell r="H24">
            <v>12169</v>
          </cell>
          <cell r="I24">
            <v>12023</v>
          </cell>
          <cell r="J24">
            <v>11646</v>
          </cell>
          <cell r="K24">
            <v>11130</v>
          </cell>
          <cell r="L24">
            <v>10109</v>
          </cell>
          <cell r="M24">
            <v>10109</v>
          </cell>
          <cell r="N24">
            <v>9497.9254744439331</v>
          </cell>
          <cell r="O24">
            <v>8840.2353004298893</v>
          </cell>
          <cell r="P24">
            <v>8076.3192503330019</v>
          </cell>
          <cell r="Q24">
            <v>7198.9553455477217</v>
          </cell>
          <cell r="R24">
            <v>6398.2232074783269</v>
          </cell>
          <cell r="S24">
            <v>5494.5133872969818</v>
          </cell>
          <cell r="T24">
            <v>4551.1245568449858</v>
          </cell>
          <cell r="U24">
            <v>3600.6778263417791</v>
          </cell>
          <cell r="V24">
            <v>2632.5053145380125</v>
          </cell>
          <cell r="HA24" t="str">
            <v>mstag:longTermDebt</v>
          </cell>
          <cell r="HB24">
            <v>6</v>
          </cell>
          <cell r="HC24" t="str">
            <v>ISO4217:USD</v>
          </cell>
          <cell r="HD24" t="b">
            <v>0</v>
          </cell>
          <cell r="HE24" t="b">
            <v>0</v>
          </cell>
        </row>
        <row r="25">
          <cell r="A25" t="str">
            <v>New debt</v>
          </cell>
          <cell r="J25">
            <v>0</v>
          </cell>
          <cell r="M25">
            <v>-611.07452555606687</v>
          </cell>
          <cell r="N25">
            <v>-657.6901740140446</v>
          </cell>
          <cell r="O25">
            <v>-763.91605009688726</v>
          </cell>
          <cell r="P25">
            <v>-877.36390478528051</v>
          </cell>
          <cell r="Q25">
            <v>-800.73213806939452</v>
          </cell>
          <cell r="R25">
            <v>-903.70982018134487</v>
          </cell>
          <cell r="S25">
            <v>-943.388830451996</v>
          </cell>
          <cell r="T25">
            <v>-950.44673050320648</v>
          </cell>
          <cell r="U25">
            <v>-968.17251180376661</v>
          </cell>
          <cell r="V25">
            <v>-992.30157940528261</v>
          </cell>
          <cell r="HA25" t="str">
            <v>mstag:longTermDebt</v>
          </cell>
          <cell r="HB25">
            <v>6</v>
          </cell>
          <cell r="HC25" t="str">
            <v>ISO4217:USD</v>
          </cell>
          <cell r="HD25" t="b">
            <v>0</v>
          </cell>
          <cell r="HE25" t="b">
            <v>0</v>
          </cell>
        </row>
        <row r="26">
          <cell r="A26" t="str">
            <v>Other liabilties</v>
          </cell>
          <cell r="B26">
            <v>663</v>
          </cell>
          <cell r="C26">
            <v>717</v>
          </cell>
          <cell r="D26">
            <v>923</v>
          </cell>
          <cell r="E26">
            <v>980</v>
          </cell>
          <cell r="F26">
            <v>1088</v>
          </cell>
          <cell r="G26">
            <v>1028</v>
          </cell>
          <cell r="H26">
            <v>998</v>
          </cell>
          <cell r="I26">
            <v>1478</v>
          </cell>
          <cell r="J26">
            <v>1147</v>
          </cell>
          <cell r="K26">
            <v>1495</v>
          </cell>
          <cell r="L26">
            <v>1475.3</v>
          </cell>
          <cell r="M26">
            <v>1545.6404295374041</v>
          </cell>
          <cell r="N26">
            <v>1610.479967141797</v>
          </cell>
          <cell r="O26">
            <v>1658.3637774111307</v>
          </cell>
          <cell r="P26">
            <v>1707.2106492586554</v>
          </cell>
          <cell r="Q26">
            <v>1757.0177789237885</v>
          </cell>
          <cell r="R26">
            <v>1807.7821680647555</v>
          </cell>
          <cell r="S26">
            <v>1859.5007391496069</v>
          </cell>
          <cell r="T26">
            <v>1912.1704590608051</v>
          </cell>
          <cell r="U26">
            <v>1965.7884705685424</v>
          </cell>
          <cell r="V26">
            <v>2020.3522312650091</v>
          </cell>
          <cell r="HA26" t="str">
            <v>mstag:otherLiabilitiesOperating</v>
          </cell>
          <cell r="HB26">
            <v>6</v>
          </cell>
          <cell r="HC26" t="str">
            <v>ISO4217:USD</v>
          </cell>
          <cell r="HD26" t="b">
            <v>0</v>
          </cell>
          <cell r="HE26" t="b">
            <v>0</v>
          </cell>
        </row>
        <row r="27">
          <cell r="A27" t="str">
            <v>Accrued Pension Liabilities</v>
          </cell>
          <cell r="G27">
            <v>84</v>
          </cell>
          <cell r="H27">
            <v>168</v>
          </cell>
          <cell r="I27">
            <v>320</v>
          </cell>
          <cell r="J27">
            <v>375</v>
          </cell>
          <cell r="K27">
            <v>289</v>
          </cell>
          <cell r="L27">
            <v>154</v>
          </cell>
          <cell r="M27">
            <v>64.772849793388559</v>
          </cell>
          <cell r="N27">
            <v>-425.59537596000001</v>
          </cell>
          <cell r="O27">
            <v>-444.82669374634401</v>
          </cell>
          <cell r="P27">
            <v>-450.69719820372427</v>
          </cell>
          <cell r="Q27">
            <v>-439.93684984525873</v>
          </cell>
          <cell r="R27">
            <v>-405.55609908556931</v>
          </cell>
          <cell r="S27">
            <v>-344.32132645443323</v>
          </cell>
          <cell r="T27">
            <v>-252.73671334325374</v>
          </cell>
          <cell r="U27">
            <v>-127.15260667338941</v>
          </cell>
          <cell r="V27">
            <v>36.286534775019078</v>
          </cell>
          <cell r="HA27" t="str">
            <v>mstag:pensionAndOtherPostRetirementObligations</v>
          </cell>
          <cell r="HB27">
            <v>6</v>
          </cell>
          <cell r="HC27" t="str">
            <v>ISO4217:USD</v>
          </cell>
          <cell r="HD27" t="b">
            <v>0</v>
          </cell>
          <cell r="HE27" t="b">
            <v>0</v>
          </cell>
        </row>
        <row r="28">
          <cell r="A28" t="str">
            <v>Deferred cash payments from KO</v>
          </cell>
          <cell r="H28">
            <v>510</v>
          </cell>
          <cell r="I28">
            <v>0</v>
          </cell>
          <cell r="J28">
            <v>355</v>
          </cell>
          <cell r="HA28" t="str">
            <v>mstag:otherLiabilitiesOperating</v>
          </cell>
          <cell r="HB28">
            <v>6</v>
          </cell>
          <cell r="HC28" t="str">
            <v>ISO4217:USD</v>
          </cell>
          <cell r="HD28" t="b">
            <v>0</v>
          </cell>
          <cell r="HE28" t="b">
            <v>0</v>
          </cell>
        </row>
        <row r="29">
          <cell r="A29" t="str">
            <v>Deferred income taxes</v>
          </cell>
          <cell r="B29">
            <v>2032</v>
          </cell>
          <cell r="C29">
            <v>2481</v>
          </cell>
          <cell r="D29">
            <v>3996</v>
          </cell>
          <cell r="E29">
            <v>4715</v>
          </cell>
          <cell r="F29">
            <v>4951</v>
          </cell>
          <cell r="G29">
            <v>4774</v>
          </cell>
          <cell r="H29">
            <v>4336</v>
          </cell>
          <cell r="I29">
            <v>4539</v>
          </cell>
          <cell r="J29">
            <v>4965</v>
          </cell>
          <cell r="K29">
            <v>5238</v>
          </cell>
          <cell r="L29">
            <v>5133</v>
          </cell>
          <cell r="M29">
            <v>5193.2979001218309</v>
          </cell>
          <cell r="N29">
            <v>5327.3210662914998</v>
          </cell>
          <cell r="O29">
            <v>5316.3294050811783</v>
          </cell>
          <cell r="P29">
            <v>5311.5046669346084</v>
          </cell>
          <cell r="Q29">
            <v>5305.4990811955531</v>
          </cell>
          <cell r="R29">
            <v>5296.969491439555</v>
          </cell>
          <cell r="S29">
            <v>5287.2722057637548</v>
          </cell>
          <cell r="T29">
            <v>5276.3125411459614</v>
          </cell>
          <cell r="U29">
            <v>5264.0349462497697</v>
          </cell>
          <cell r="V29">
            <v>5250.3650725797397</v>
          </cell>
          <cell r="HA29" t="str">
            <v>mstag:deferredTaxLiabilities</v>
          </cell>
          <cell r="HB29">
            <v>6</v>
          </cell>
          <cell r="HC29" t="str">
            <v>ISO4217:USD</v>
          </cell>
          <cell r="HD29" t="b">
            <v>0</v>
          </cell>
          <cell r="HE29" t="b">
            <v>0</v>
          </cell>
        </row>
        <row r="30">
          <cell r="A30" t="str">
            <v xml:space="preserve">     Total Liabilities</v>
          </cell>
          <cell r="B30">
            <v>7629</v>
          </cell>
          <cell r="C30">
            <v>9684</v>
          </cell>
          <cell r="D30">
            <v>15705</v>
          </cell>
          <cell r="E30">
            <v>18694</v>
          </cell>
          <cell r="F30">
            <v>19806</v>
          </cell>
          <cell r="G30">
            <v>19328</v>
          </cell>
          <cell r="H30">
            <v>20899</v>
          </cell>
          <cell r="I30">
            <v>21028</v>
          </cell>
          <cell r="J30">
            <v>21335</v>
          </cell>
          <cell r="K30">
            <v>20976</v>
          </cell>
          <cell r="L30">
            <v>19746.3</v>
          </cell>
          <cell r="M30">
            <v>19313.713001025979</v>
          </cell>
          <cell r="N30">
            <v>18490.873754983553</v>
          </cell>
          <cell r="O30">
            <v>17837.932407591812</v>
          </cell>
          <cell r="P30">
            <v>17093.910775689794</v>
          </cell>
          <cell r="Q30">
            <v>16444.80248190607</v>
          </cell>
          <cell r="R30">
            <v>15716.635629194861</v>
          </cell>
          <cell r="S30">
            <v>14977.289742073464</v>
          </cell>
          <cell r="T30">
            <v>14262.778122423628</v>
          </cell>
          <cell r="U30">
            <v>13566.018565464172</v>
          </cell>
          <cell r="V30">
            <v>12884.381480677803</v>
          </cell>
        </row>
        <row r="32">
          <cell r="A32" t="str">
            <v>Sharehoders equity</v>
          </cell>
        </row>
        <row r="33">
          <cell r="A33" t="str">
            <v>Preferred Stock</v>
          </cell>
          <cell r="B33">
            <v>30</v>
          </cell>
          <cell r="C33">
            <v>134</v>
          </cell>
          <cell r="E33">
            <v>49</v>
          </cell>
          <cell r="F33">
            <v>47</v>
          </cell>
          <cell r="G33">
            <v>44</v>
          </cell>
          <cell r="H33">
            <v>37</v>
          </cell>
          <cell r="I33">
            <v>37</v>
          </cell>
          <cell r="J33">
            <v>0</v>
          </cell>
          <cell r="K33">
            <v>0</v>
          </cell>
          <cell r="L33">
            <v>0</v>
          </cell>
          <cell r="M33">
            <v>0</v>
          </cell>
          <cell r="N33">
            <v>0</v>
          </cell>
          <cell r="O33">
            <v>0</v>
          </cell>
          <cell r="P33">
            <v>0</v>
          </cell>
          <cell r="Q33">
            <v>0</v>
          </cell>
          <cell r="R33">
            <v>0</v>
          </cell>
          <cell r="S33">
            <v>0</v>
          </cell>
          <cell r="T33">
            <v>0</v>
          </cell>
          <cell r="U33">
            <v>0</v>
          </cell>
          <cell r="V33">
            <v>0</v>
          </cell>
          <cell r="HA33" t="str">
            <v>mstag:preferredEquity</v>
          </cell>
          <cell r="HB33">
            <v>6</v>
          </cell>
          <cell r="HC33" t="str">
            <v>ISO4217:USD</v>
          </cell>
          <cell r="HD33" t="b">
            <v>0</v>
          </cell>
          <cell r="HE33" t="b">
            <v>0</v>
          </cell>
        </row>
        <row r="34">
          <cell r="A34" t="str">
            <v>Capital stock at par</v>
          </cell>
          <cell r="B34">
            <v>145</v>
          </cell>
          <cell r="C34">
            <v>147</v>
          </cell>
          <cell r="D34">
            <v>443</v>
          </cell>
          <cell r="E34">
            <v>446</v>
          </cell>
          <cell r="F34">
            <v>448</v>
          </cell>
          <cell r="G34">
            <v>450</v>
          </cell>
          <cell r="H34">
            <v>453</v>
          </cell>
          <cell r="I34">
            <v>458</v>
          </cell>
          <cell r="J34">
            <v>462</v>
          </cell>
          <cell r="K34">
            <v>477</v>
          </cell>
          <cell r="L34">
            <v>477</v>
          </cell>
          <cell r="M34">
            <v>477</v>
          </cell>
          <cell r="N34">
            <v>477</v>
          </cell>
          <cell r="O34">
            <v>477</v>
          </cell>
          <cell r="P34">
            <v>477</v>
          </cell>
          <cell r="Q34">
            <v>477</v>
          </cell>
          <cell r="R34">
            <v>477</v>
          </cell>
          <cell r="S34">
            <v>477</v>
          </cell>
          <cell r="T34">
            <v>477</v>
          </cell>
          <cell r="U34">
            <v>477</v>
          </cell>
          <cell r="V34">
            <v>477</v>
          </cell>
          <cell r="HA34" t="str">
            <v>mstag:commonStock</v>
          </cell>
          <cell r="HB34">
            <v>6</v>
          </cell>
          <cell r="HC34" t="str">
            <v>ISO4217:USD</v>
          </cell>
          <cell r="HD34" t="b">
            <v>0</v>
          </cell>
          <cell r="HE34" t="b">
            <v>0</v>
          </cell>
        </row>
        <row r="35">
          <cell r="A35" t="str">
            <v>Capital in excess of par value</v>
          </cell>
          <cell r="B35">
            <v>1346</v>
          </cell>
          <cell r="C35">
            <v>1434</v>
          </cell>
          <cell r="D35">
            <v>1364</v>
          </cell>
          <cell r="E35">
            <v>2190</v>
          </cell>
          <cell r="F35">
            <v>2667</v>
          </cell>
          <cell r="G35">
            <v>2673</v>
          </cell>
          <cell r="H35">
            <v>2527</v>
          </cell>
          <cell r="I35">
            <v>2581</v>
          </cell>
          <cell r="J35">
            <v>2611</v>
          </cell>
          <cell r="K35">
            <v>2860</v>
          </cell>
          <cell r="L35">
            <v>2860</v>
          </cell>
          <cell r="M35">
            <v>2926.0355630146719</v>
          </cell>
          <cell r="N35">
            <v>2996.0085485499308</v>
          </cell>
          <cell r="O35">
            <v>3070.1801335065998</v>
          </cell>
          <cell r="P35">
            <v>3148.8302362615359</v>
          </cell>
          <cell r="Q35">
            <v>3232.2589298786693</v>
          </cell>
          <cell r="R35">
            <v>3320.7879649326478</v>
          </cell>
          <cell r="S35">
            <v>3414.7624105763184</v>
          </cell>
          <cell r="T35">
            <v>3514.5524231682712</v>
          </cell>
          <cell r="U35">
            <v>3620.5551525162405</v>
          </cell>
          <cell r="V35">
            <v>3733.1967965906538</v>
          </cell>
          <cell r="HA35" t="str">
            <v>mstag:additionalPaidInCapital</v>
          </cell>
          <cell r="HB35">
            <v>6</v>
          </cell>
          <cell r="HC35" t="str">
            <v>ISO4217:USD</v>
          </cell>
          <cell r="HD35" t="b">
            <v>0</v>
          </cell>
          <cell r="HE35" t="b">
            <v>0</v>
          </cell>
        </row>
        <row r="36">
          <cell r="A36" t="str">
            <v>Retained earnings</v>
          </cell>
          <cell r="B36">
            <v>144</v>
          </cell>
          <cell r="C36">
            <v>237</v>
          </cell>
          <cell r="D36">
            <v>374</v>
          </cell>
          <cell r="E36">
            <v>458</v>
          </cell>
          <cell r="F36">
            <v>447</v>
          </cell>
          <cell r="G36">
            <v>613</v>
          </cell>
          <cell r="H36">
            <v>220</v>
          </cell>
          <cell r="I36">
            <v>639</v>
          </cell>
          <cell r="J36">
            <v>1241</v>
          </cell>
          <cell r="K36">
            <v>1761</v>
          </cell>
          <cell r="L36">
            <v>2199</v>
          </cell>
          <cell r="M36">
            <v>2688.8222188494233</v>
          </cell>
          <cell r="N36">
            <v>3200.4606571953923</v>
          </cell>
          <cell r="O36">
            <v>3786.7987637555239</v>
          </cell>
          <cell r="P36">
            <v>4452.0828728897441</v>
          </cell>
          <cell r="Q36">
            <v>5198.478806821282</v>
          </cell>
          <cell r="R36">
            <v>6027.8711650052346</v>
          </cell>
          <cell r="S36">
            <v>6943.9907870828829</v>
          </cell>
          <cell r="T36">
            <v>7948.327123084362</v>
          </cell>
          <cell r="U36">
            <v>9041.75708585129</v>
          </cell>
          <cell r="V36">
            <v>10225.396437996225</v>
          </cell>
          <cell r="HA36" t="str">
            <v>mstag:retainedEarnings</v>
          </cell>
          <cell r="HB36">
            <v>6</v>
          </cell>
          <cell r="HC36" t="str">
            <v>ISO4217:USD</v>
          </cell>
          <cell r="HD36" t="b">
            <v>0</v>
          </cell>
          <cell r="HE36" t="b">
            <v>0</v>
          </cell>
        </row>
        <row r="37">
          <cell r="A37" t="str">
            <v>Accumulated other losses</v>
          </cell>
          <cell r="B37">
            <v>38</v>
          </cell>
          <cell r="C37">
            <v>21</v>
          </cell>
          <cell r="D37">
            <v>-16</v>
          </cell>
          <cell r="E37">
            <v>-2</v>
          </cell>
          <cell r="F37">
            <v>-74</v>
          </cell>
          <cell r="G37">
            <v>-230</v>
          </cell>
          <cell r="H37">
            <v>-292</v>
          </cell>
          <cell r="I37">
            <v>-236</v>
          </cell>
          <cell r="J37">
            <v>133</v>
          </cell>
          <cell r="K37">
            <v>390</v>
          </cell>
          <cell r="L37">
            <v>184.7</v>
          </cell>
          <cell r="M37">
            <v>215.32178485422395</v>
          </cell>
          <cell r="N37">
            <v>492.64444444444445</v>
          </cell>
          <cell r="O37">
            <v>492.64444444444445</v>
          </cell>
          <cell r="P37">
            <v>492.64444444444445</v>
          </cell>
          <cell r="Q37">
            <v>492.64444444444445</v>
          </cell>
          <cell r="R37">
            <v>492.64444444444445</v>
          </cell>
          <cell r="S37">
            <v>492.64444444444445</v>
          </cell>
          <cell r="T37">
            <v>492.64444444444445</v>
          </cell>
          <cell r="U37">
            <v>492.64444444444445</v>
          </cell>
          <cell r="V37">
            <v>492.64444444444445</v>
          </cell>
          <cell r="HA37" t="str">
            <v>mstag:accumulatedOtherComprehensiveIncomeLossAndReserves</v>
          </cell>
          <cell r="HB37">
            <v>6</v>
          </cell>
          <cell r="HC37" t="str">
            <v>ISO4217:USD</v>
          </cell>
          <cell r="HD37" t="b">
            <v>0</v>
          </cell>
          <cell r="HE37" t="b">
            <v>0</v>
          </cell>
        </row>
        <row r="38">
          <cell r="A38" t="str">
            <v>Treasury stock at cost</v>
          </cell>
          <cell r="B38">
            <v>-268</v>
          </cell>
          <cell r="C38">
            <v>-423</v>
          </cell>
          <cell r="D38">
            <v>-383</v>
          </cell>
          <cell r="E38">
            <v>-703</v>
          </cell>
          <cell r="F38">
            <v>-611</v>
          </cell>
          <cell r="G38">
            <v>-716</v>
          </cell>
          <cell r="H38">
            <v>-125</v>
          </cell>
          <cell r="I38">
            <v>-132</v>
          </cell>
          <cell r="J38">
            <v>-82</v>
          </cell>
          <cell r="K38">
            <v>-110</v>
          </cell>
          <cell r="L38">
            <v>-110</v>
          </cell>
          <cell r="M38">
            <v>-110</v>
          </cell>
          <cell r="N38">
            <v>-110</v>
          </cell>
          <cell r="O38">
            <v>-110</v>
          </cell>
          <cell r="P38">
            <v>-110</v>
          </cell>
          <cell r="Q38">
            <v>-260</v>
          </cell>
          <cell r="R38">
            <v>-410</v>
          </cell>
          <cell r="S38">
            <v>-610</v>
          </cell>
          <cell r="T38">
            <v>-860</v>
          </cell>
          <cell r="U38">
            <v>-1160</v>
          </cell>
          <cell r="V38">
            <v>-1510</v>
          </cell>
          <cell r="HA38" t="str">
            <v>mstag:treasuryStockAndInvestmentInOwnShares</v>
          </cell>
          <cell r="HB38">
            <v>6</v>
          </cell>
          <cell r="HC38" t="str">
            <v>ISO4217:USD</v>
          </cell>
          <cell r="HD38" t="b">
            <v>1</v>
          </cell>
          <cell r="HE38" t="b">
            <v>0</v>
          </cell>
        </row>
        <row r="39">
          <cell r="A39" t="str">
            <v xml:space="preserve">     Equity</v>
          </cell>
          <cell r="B39">
            <v>1435</v>
          </cell>
          <cell r="C39">
            <v>1550</v>
          </cell>
          <cell r="D39">
            <v>1782</v>
          </cell>
          <cell r="E39">
            <v>2438</v>
          </cell>
          <cell r="F39">
            <v>2924</v>
          </cell>
          <cell r="G39">
            <v>2834</v>
          </cell>
          <cell r="H39">
            <v>2820</v>
          </cell>
          <cell r="I39">
            <v>3347</v>
          </cell>
          <cell r="J39">
            <v>4365</v>
          </cell>
          <cell r="K39">
            <v>5378</v>
          </cell>
          <cell r="L39">
            <v>5610.7</v>
          </cell>
          <cell r="M39">
            <v>6197.1795667183187</v>
          </cell>
          <cell r="N39">
            <v>7056.1136501897672</v>
          </cell>
          <cell r="O39">
            <v>7716.6233417065678</v>
          </cell>
          <cell r="P39">
            <v>8460.557553595725</v>
          </cell>
          <cell r="Q39">
            <v>9140.3821811443959</v>
          </cell>
          <cell r="R39">
            <v>9908.3035743823257</v>
          </cell>
          <cell r="S39">
            <v>10718.397642103646</v>
          </cell>
          <cell r="T39">
            <v>11572.523990697076</v>
          </cell>
          <cell r="U39">
            <v>12471.956682811975</v>
          </cell>
          <cell r="V39">
            <v>13418.237679031323</v>
          </cell>
        </row>
        <row r="40">
          <cell r="A40" t="str">
            <v xml:space="preserve">       Total Liabilities and Equity</v>
          </cell>
          <cell r="B40">
            <v>9064</v>
          </cell>
          <cell r="C40">
            <v>11234</v>
          </cell>
          <cell r="D40">
            <v>17487</v>
          </cell>
          <cell r="E40">
            <v>21132</v>
          </cell>
          <cell r="F40">
            <v>22730</v>
          </cell>
          <cell r="G40">
            <v>22162</v>
          </cell>
          <cell r="H40">
            <v>23719</v>
          </cell>
          <cell r="I40">
            <v>24375</v>
          </cell>
          <cell r="J40">
            <v>25700</v>
          </cell>
          <cell r="K40">
            <v>26354</v>
          </cell>
          <cell r="L40">
            <v>25357</v>
          </cell>
          <cell r="M40">
            <v>25510.892567744297</v>
          </cell>
          <cell r="N40">
            <v>25546.98740517332</v>
          </cell>
          <cell r="O40">
            <v>25554.555749298379</v>
          </cell>
          <cell r="P40">
            <v>25554.468329285519</v>
          </cell>
          <cell r="Q40">
            <v>25585.184663050466</v>
          </cell>
          <cell r="R40">
            <v>25624.939203577189</v>
          </cell>
          <cell r="S40">
            <v>25695.687384177108</v>
          </cell>
          <cell r="T40">
            <v>25835.302113120706</v>
          </cell>
          <cell r="U40">
            <v>26037.975248276147</v>
          </cell>
          <cell r="V40">
            <v>26302.619159709124</v>
          </cell>
        </row>
        <row r="43">
          <cell r="A43" t="str">
            <v>Cash Check</v>
          </cell>
          <cell r="B43">
            <v>0</v>
          </cell>
          <cell r="C43">
            <v>0</v>
          </cell>
          <cell r="D43">
            <v>0</v>
          </cell>
          <cell r="E43">
            <v>0</v>
          </cell>
          <cell r="F43">
            <v>0</v>
          </cell>
          <cell r="G43">
            <v>0.24443999999994048</v>
          </cell>
          <cell r="H43">
            <v>4.4000000002597517E-4</v>
          </cell>
          <cell r="I43">
            <v>4.4000000002597517E-4</v>
          </cell>
          <cell r="J43">
            <v>4.4000000002597517E-4</v>
          </cell>
          <cell r="K43">
            <v>4.4000000002597517E-4</v>
          </cell>
          <cell r="L43">
            <v>4.4000000002597517E-4</v>
          </cell>
          <cell r="M43">
            <v>4.3999999893173936E-4</v>
          </cell>
          <cell r="N43">
            <v>4.4000000767141501E-4</v>
          </cell>
          <cell r="O43">
            <v>4.4000000195865141E-4</v>
          </cell>
          <cell r="P43">
            <v>4.4000000428923158E-4</v>
          </cell>
          <cell r="Q43">
            <v>4.3999999277843926E-4</v>
          </cell>
          <cell r="R43">
            <v>4.4000000067967449E-4</v>
          </cell>
          <cell r="S43">
            <v>4.3999999311949978E-4</v>
          </cell>
          <cell r="T43">
            <v>4.4000000281130269E-4</v>
          </cell>
          <cell r="U43">
            <v>4.3999999064681106E-4</v>
          </cell>
          <cell r="V43">
            <v>4.4000001878430339E-4</v>
          </cell>
        </row>
        <row r="45">
          <cell r="A45" t="str">
            <v>Plug</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row>
        <row r="46">
          <cell r="M46">
            <v>0</v>
          </cell>
          <cell r="N46">
            <v>0</v>
          </cell>
          <cell r="O46">
            <v>0</v>
          </cell>
          <cell r="P46">
            <v>0</v>
          </cell>
          <cell r="Q46">
            <v>0</v>
          </cell>
          <cell r="R46">
            <v>0</v>
          </cell>
          <cell r="S46">
            <v>0</v>
          </cell>
          <cell r="T46">
            <v>0</v>
          </cell>
          <cell r="U46">
            <v>0</v>
          </cell>
          <cell r="V46">
            <v>0</v>
          </cell>
        </row>
        <row r="47">
          <cell r="A47" t="str">
            <v>Working Capital (ex. Cash)</v>
          </cell>
          <cell r="B47">
            <v>178</v>
          </cell>
          <cell r="C47">
            <v>91</v>
          </cell>
          <cell r="D47">
            <v>-226</v>
          </cell>
          <cell r="E47">
            <v>-37</v>
          </cell>
          <cell r="F47">
            <v>51</v>
          </cell>
          <cell r="G47">
            <v>16</v>
          </cell>
          <cell r="H47">
            <v>-18</v>
          </cell>
          <cell r="I47">
            <v>188</v>
          </cell>
          <cell r="J47">
            <v>160</v>
          </cell>
          <cell r="K47">
            <v>285</v>
          </cell>
          <cell r="L47">
            <v>413</v>
          </cell>
          <cell r="M47">
            <v>400.60921806962642</v>
          </cell>
          <cell r="N47">
            <v>383.98681490663375</v>
          </cell>
          <cell r="O47">
            <v>382.00948151074954</v>
          </cell>
          <cell r="P47">
            <v>379.47271810406937</v>
          </cell>
          <cell r="Q47">
            <v>376.35258875481668</v>
          </cell>
          <cell r="R47">
            <v>372.62520800523907</v>
          </cell>
          <cell r="S47">
            <v>368.26677158231178</v>
          </cell>
          <cell r="T47">
            <v>363.25358307682063</v>
          </cell>
          <cell r="U47">
            <v>357.562076063738</v>
          </cell>
          <cell r="V47">
            <v>351.16883114811753</v>
          </cell>
        </row>
        <row r="48">
          <cell r="A48" t="str">
            <v>Net Debt</v>
          </cell>
          <cell r="B48">
            <v>4130</v>
          </cell>
          <cell r="C48">
            <v>5258</v>
          </cell>
          <cell r="D48">
            <v>8747</v>
          </cell>
          <cell r="E48">
            <v>10677</v>
          </cell>
          <cell r="F48">
            <v>11237</v>
          </cell>
          <cell r="G48">
            <v>10827</v>
          </cell>
          <cell r="H48">
            <v>11885</v>
          </cell>
          <cell r="I48">
            <v>11955</v>
          </cell>
          <cell r="J48">
            <v>11566</v>
          </cell>
          <cell r="K48">
            <v>10975</v>
          </cell>
          <cell r="L48">
            <v>10002</v>
          </cell>
          <cell r="M48">
            <v>9385.8238503942466</v>
          </cell>
          <cell r="N48">
            <v>8723.4310189385506</v>
          </cell>
          <cell r="O48">
            <v>7956.0420699744373</v>
          </cell>
          <cell r="P48">
            <v>7075.1354177563053</v>
          </cell>
          <cell r="Q48">
            <v>6240.27243287273</v>
          </cell>
          <cell r="R48">
            <v>5300.598837832079</v>
          </cell>
          <cell r="S48">
            <v>4319.3638067996644</v>
          </cell>
          <cell r="T48">
            <v>3329.139159832152</v>
          </cell>
          <cell r="U48">
            <v>2319.2079082198075</v>
          </cell>
          <cell r="V48">
            <v>1283.1178010724466</v>
          </cell>
        </row>
        <row r="49">
          <cell r="J49">
            <v>-28</v>
          </cell>
          <cell r="K49">
            <v>125</v>
          </cell>
          <cell r="L49">
            <v>128</v>
          </cell>
          <cell r="M49">
            <v>-12.390781930373578</v>
          </cell>
          <cell r="N49">
            <v>-16.622403162992669</v>
          </cell>
          <cell r="O49">
            <v>-1.9773333958842159</v>
          </cell>
          <cell r="P49">
            <v>-2.5367634066801656</v>
          </cell>
          <cell r="Q49">
            <v>-3.1201293492526929</v>
          </cell>
          <cell r="R49">
            <v>-3.7273807495776055</v>
          </cell>
          <cell r="S49">
            <v>-4.3584364229272978</v>
          </cell>
          <cell r="T49">
            <v>-5.0131885054911436</v>
          </cell>
          <cell r="U49">
            <v>-5.691507013082628</v>
          </cell>
          <cell r="V49">
            <v>-6.3932449156204711</v>
          </cell>
        </row>
        <row r="50">
          <cell r="A50" t="str">
            <v>B/S assumptions</v>
          </cell>
          <cell r="I50">
            <v>24375</v>
          </cell>
          <cell r="J50">
            <v>25700</v>
          </cell>
          <cell r="K50">
            <v>26354</v>
          </cell>
          <cell r="L50">
            <v>25357</v>
          </cell>
          <cell r="M50">
            <v>25510.892567744297</v>
          </cell>
          <cell r="N50">
            <v>25546.987405173328</v>
          </cell>
          <cell r="O50">
            <v>25554.555749298383</v>
          </cell>
          <cell r="P50">
            <v>25554.468329285526</v>
          </cell>
          <cell r="Q50">
            <v>25585.184663050455</v>
          </cell>
          <cell r="R50">
            <v>25624.939203577189</v>
          </cell>
          <cell r="S50">
            <v>25695.687384177105</v>
          </cell>
          <cell r="T50">
            <v>25835.302113120713</v>
          </cell>
          <cell r="U50">
            <v>26037.97524827614</v>
          </cell>
          <cell r="V50">
            <v>26302.619159709146</v>
          </cell>
        </row>
        <row r="51">
          <cell r="A51" t="str">
            <v>Cash (days)</v>
          </cell>
          <cell r="B51">
            <v>0.43112357891628528</v>
          </cell>
          <cell r="C51">
            <v>2.1657618987501577</v>
          </cell>
          <cell r="D51">
            <v>1.3270212285070129</v>
          </cell>
          <cell r="E51">
            <v>1.7790839366353668</v>
          </cell>
          <cell r="F51">
            <v>3.5723166079823137</v>
          </cell>
          <cell r="G51">
            <v>6.8496375544236079</v>
          </cell>
          <cell r="H51">
            <v>6.4726818607555412</v>
          </cell>
          <cell r="I51">
            <v>1.5457559260316356</v>
          </cell>
          <cell r="J51">
            <v>1.6849983242377098</v>
          </cell>
          <cell r="K51">
            <v>3.1155867216967073</v>
          </cell>
          <cell r="L51">
            <v>2.0877912057329717</v>
          </cell>
          <cell r="M51">
            <v>2.0877912057329717</v>
          </cell>
          <cell r="N51">
            <v>2.0877912057329717</v>
          </cell>
          <cell r="O51">
            <v>2.0877912057329717</v>
          </cell>
          <cell r="P51">
            <v>2.0877912057329717</v>
          </cell>
          <cell r="Q51">
            <v>2.5877912057329717</v>
          </cell>
          <cell r="R51">
            <v>3.0877912057329717</v>
          </cell>
          <cell r="S51">
            <v>3.5877912057329717</v>
          </cell>
          <cell r="T51">
            <v>4.0877912057329713</v>
          </cell>
          <cell r="U51">
            <v>4.5877912057329713</v>
          </cell>
          <cell r="V51">
            <v>5.0877912057329713</v>
          </cell>
        </row>
        <row r="52">
          <cell r="A52" t="str">
            <v>Collection period (days)</v>
          </cell>
          <cell r="B52">
            <v>27.8074708401004</v>
          </cell>
          <cell r="C52">
            <v>30.781466986491605</v>
          </cell>
          <cell r="D52">
            <v>29.6957861579236</v>
          </cell>
          <cell r="E52">
            <v>34.979929754139491</v>
          </cell>
          <cell r="F52">
            <v>34.583065034722402</v>
          </cell>
          <cell r="G52">
            <v>31.312628820222205</v>
          </cell>
          <cell r="H52">
            <v>35.098345301280048</v>
          </cell>
          <cell r="I52">
            <v>38.211995759693814</v>
          </cell>
          <cell r="J52">
            <v>37.322712881865272</v>
          </cell>
          <cell r="K52">
            <v>37.728750171772383</v>
          </cell>
          <cell r="L52">
            <v>35.160745352624438</v>
          </cell>
          <cell r="M52">
            <v>35.110745352624441</v>
          </cell>
          <cell r="N52">
            <v>35.060745352624444</v>
          </cell>
          <cell r="O52">
            <v>35.010745352624447</v>
          </cell>
          <cell r="P52">
            <v>34.96074535262445</v>
          </cell>
          <cell r="Q52">
            <v>34.910745352624453</v>
          </cell>
          <cell r="R52">
            <v>34.860745352624456</v>
          </cell>
          <cell r="S52">
            <v>34.810745352624458</v>
          </cell>
          <cell r="T52">
            <v>34.760745352624461</v>
          </cell>
          <cell r="U52">
            <v>34.710745352624464</v>
          </cell>
          <cell r="V52">
            <v>34.660745352624467</v>
          </cell>
        </row>
        <row r="53">
          <cell r="A53" t="str">
            <v>Inventory % Revenues</v>
          </cell>
          <cell r="B53">
            <v>3.3220138786357593E-2</v>
          </cell>
          <cell r="C53">
            <v>4.0020199469763922E-2</v>
          </cell>
          <cell r="D53">
            <v>3.7326259212799993E-2</v>
          </cell>
          <cell r="E53">
            <v>3.8921941079492511E-2</v>
          </cell>
          <cell r="F53">
            <v>4.6436992339262954E-2</v>
          </cell>
          <cell r="G53">
            <v>3.8425885823902821E-2</v>
          </cell>
          <cell r="H53">
            <v>4.308460817983141E-2</v>
          </cell>
          <cell r="I53">
            <v>4.4778344513164627E-2</v>
          </cell>
          <cell r="J53">
            <v>4.1836430995628067E-2</v>
          </cell>
          <cell r="K53">
            <v>4.2018429848070485E-2</v>
          </cell>
          <cell r="L53">
            <v>4.2017766936528374E-2</v>
          </cell>
          <cell r="M53">
            <v>4.0517766936528372E-2</v>
          </cell>
          <cell r="N53">
            <v>3.9017766936528371E-2</v>
          </cell>
          <cell r="O53">
            <v>3.8517766936528371E-2</v>
          </cell>
          <cell r="P53">
            <v>3.801776693652837E-2</v>
          </cell>
          <cell r="Q53">
            <v>3.751776693652837E-2</v>
          </cell>
          <cell r="R53">
            <v>3.7017766936528369E-2</v>
          </cell>
          <cell r="S53">
            <v>3.6517766936528369E-2</v>
          </cell>
          <cell r="T53">
            <v>3.6017766936528368E-2</v>
          </cell>
          <cell r="U53">
            <v>3.5517766936528368E-2</v>
          </cell>
          <cell r="V53">
            <v>3.5017766936528368E-2</v>
          </cell>
        </row>
        <row r="54">
          <cell r="A54" t="str">
            <v>Prepaid % Revenues</v>
          </cell>
          <cell r="B54">
            <v>3.4401299276539198E-2</v>
          </cell>
          <cell r="C54">
            <v>3.6232798889029166E-2</v>
          </cell>
          <cell r="D54">
            <v>2.4157037888803461E-2</v>
          </cell>
          <cell r="E54">
            <v>2.4155974482115976E-2</v>
          </cell>
          <cell r="F54">
            <v>2.8181493108730582E-2</v>
          </cell>
          <cell r="G54">
            <v>2.4957676673000005E-2</v>
          </cell>
          <cell r="H54">
            <v>2.260380892912894E-2</v>
          </cell>
          <cell r="I54">
            <v>2.3416769870584005E-2</v>
          </cell>
          <cell r="J54">
            <v>2.4409393532621615E-2</v>
          </cell>
          <cell r="K54">
            <v>2.5827842200190115E-2</v>
          </cell>
          <cell r="L54">
            <v>3.7420403124134687E-2</v>
          </cell>
          <cell r="M54">
            <v>3.7420403124134687E-2</v>
          </cell>
          <cell r="N54">
            <v>3.7420403124134687E-2</v>
          </cell>
          <cell r="O54">
            <v>3.7420403124134687E-2</v>
          </cell>
          <cell r="P54">
            <v>3.7420403124134687E-2</v>
          </cell>
          <cell r="Q54">
            <v>3.7420403124134687E-2</v>
          </cell>
          <cell r="R54">
            <v>3.7420403124134687E-2</v>
          </cell>
          <cell r="S54">
            <v>3.7420403124134687E-2</v>
          </cell>
          <cell r="T54">
            <v>3.7420403124134687E-2</v>
          </cell>
          <cell r="U54">
            <v>3.7420403124134687E-2</v>
          </cell>
          <cell r="V54">
            <v>3.7420403124134687E-2</v>
          </cell>
        </row>
        <row r="56">
          <cell r="A56" t="str">
            <v>Payable period (days)</v>
          </cell>
          <cell r="B56">
            <v>42.896796102170384</v>
          </cell>
          <cell r="C56">
            <v>54.420527711147578</v>
          </cell>
          <cell r="D56">
            <v>58.801785103177416</v>
          </cell>
          <cell r="E56">
            <v>58.971399899648773</v>
          </cell>
          <cell r="F56">
            <v>60.526697705459206</v>
          </cell>
          <cell r="G56">
            <v>54.074859740874807</v>
          </cell>
          <cell r="H56">
            <v>59.484857945675927</v>
          </cell>
          <cell r="I56">
            <v>58.829652008380485</v>
          </cell>
          <cell r="J56">
            <v>58.132442186200983</v>
          </cell>
          <cell r="K56">
            <v>56.763980013364524</v>
          </cell>
          <cell r="L56">
            <v>56.097193611984054</v>
          </cell>
          <cell r="M56">
            <v>56.097193611984054</v>
          </cell>
          <cell r="N56">
            <v>56.097193611984054</v>
          </cell>
          <cell r="O56">
            <v>56.097193611984054</v>
          </cell>
          <cell r="P56">
            <v>56.097193611984054</v>
          </cell>
          <cell r="Q56">
            <v>56.097193611984054</v>
          </cell>
          <cell r="R56">
            <v>56.097193611984054</v>
          </cell>
          <cell r="S56">
            <v>56.097193611984054</v>
          </cell>
          <cell r="T56">
            <v>56.097193611984054</v>
          </cell>
          <cell r="U56">
            <v>56.097193611984054</v>
          </cell>
          <cell r="V56">
            <v>56.097193611984054</v>
          </cell>
        </row>
        <row r="57">
          <cell r="A57" t="str">
            <v>Other liabilities % Revenues</v>
          </cell>
          <cell r="B57">
            <v>9.7888675623800381E-2</v>
          </cell>
          <cell r="C57">
            <v>9.051887387956066E-2</v>
          </cell>
          <cell r="D57">
            <v>7.4571725656741111E-2</v>
          </cell>
          <cell r="E57">
            <v>7.0245860511791269E-2</v>
          </cell>
          <cell r="F57">
            <v>7.552084852782974E-2</v>
          </cell>
          <cell r="G57">
            <v>6.5617625626199508E-2</v>
          </cell>
          <cell r="H57">
            <v>6.2316578207930066E-2</v>
          </cell>
          <cell r="I57">
            <v>9.2047834757242444E-2</v>
          </cell>
          <cell r="J57">
            <v>6.6188119106186744E-2</v>
          </cell>
          <cell r="K57">
            <v>8.2329688889731814E-2</v>
          </cell>
          <cell r="L57">
            <v>7.8866172470051288E-2</v>
          </cell>
          <cell r="M57">
            <v>7.8866172470051288E-2</v>
          </cell>
          <cell r="N57">
            <v>7.8866172470051288E-2</v>
          </cell>
          <cell r="O57">
            <v>7.8866172470051288E-2</v>
          </cell>
          <cell r="P57">
            <v>7.8866172470051288E-2</v>
          </cell>
          <cell r="Q57">
            <v>7.8866172470051288E-2</v>
          </cell>
          <cell r="R57">
            <v>7.8866172470051288E-2</v>
          </cell>
          <cell r="S57">
            <v>7.8866172470051288E-2</v>
          </cell>
          <cell r="T57">
            <v>7.8866172470051288E-2</v>
          </cell>
          <cell r="U57">
            <v>7.8866172470051288E-2</v>
          </cell>
          <cell r="V57">
            <v>7.8866172470051288E-2</v>
          </cell>
        </row>
        <row r="58">
          <cell r="A58" t="str">
            <v>Income tax payable</v>
          </cell>
        </row>
        <row r="59">
          <cell r="A59" t="str">
            <v>Deferred income tax</v>
          </cell>
          <cell r="B59">
            <v>0.9416126042632067</v>
          </cell>
          <cell r="C59">
            <v>0.88229018492176392</v>
          </cell>
          <cell r="D59">
            <v>1.0346970481615743</v>
          </cell>
          <cell r="E59">
            <v>0.96401553874463297</v>
          </cell>
          <cell r="F59">
            <v>0.88505541651769748</v>
          </cell>
          <cell r="G59">
            <v>0.34725050916496947</v>
          </cell>
          <cell r="H59">
            <v>0.2962355673976908</v>
          </cell>
          <cell r="I59">
            <v>0.3117445054945055</v>
          </cell>
          <cell r="J59">
            <v>0.3239170146137787</v>
          </cell>
          <cell r="K59">
            <v>0.33579075581768064</v>
          </cell>
          <cell r="L59">
            <v>0.34626281705342687</v>
          </cell>
          <cell r="M59">
            <v>0.34626281705342687</v>
          </cell>
          <cell r="N59">
            <v>0.34626281705342687</v>
          </cell>
          <cell r="O59">
            <v>0.35626281705342688</v>
          </cell>
          <cell r="P59">
            <v>0.35626281705342688</v>
          </cell>
          <cell r="Q59">
            <v>0.35626281705342688</v>
          </cell>
          <cell r="R59">
            <v>0.35626281705342688</v>
          </cell>
          <cell r="S59">
            <v>0.35626281705342688</v>
          </cell>
          <cell r="T59">
            <v>0.35626281705342688</v>
          </cell>
          <cell r="U59">
            <v>0.35626281705342688</v>
          </cell>
          <cell r="V59">
            <v>0.35626281705342688</v>
          </cell>
        </row>
        <row r="60">
          <cell r="A60" t="str">
            <v>Capex as a % of revenue</v>
          </cell>
          <cell r="B60">
            <v>7.3970175697622917E-2</v>
          </cell>
          <cell r="C60">
            <v>7.8525438707233941E-2</v>
          </cell>
          <cell r="D60">
            <v>7.8126607486531593E-2</v>
          </cell>
          <cell r="E60">
            <v>0.11117482617733496</v>
          </cell>
          <cell r="F60">
            <v>0.10273056601212134</v>
          </cell>
          <cell r="G60">
            <v>7.5383673019982111E-2</v>
          </cell>
          <cell r="H60">
            <v>6.0693100218545112E-2</v>
          </cell>
          <cell r="I60">
            <v>6.4084723927741866E-2</v>
          </cell>
          <cell r="J60">
            <v>6.3418258847165856E-2</v>
          </cell>
          <cell r="K60">
            <v>5.2096244608485817E-2</v>
          </cell>
          <cell r="L60">
            <v>4.886035493637015E-2</v>
          </cell>
          <cell r="M60">
            <v>5.1024915603207405E-2</v>
          </cell>
          <cell r="N60">
            <v>5.0524915603207404E-2</v>
          </cell>
          <cell r="O60">
            <v>5.0024915603207404E-2</v>
          </cell>
          <cell r="P60">
            <v>4.9524915603207403E-2</v>
          </cell>
          <cell r="Q60">
            <v>4.9024915603207403E-2</v>
          </cell>
          <cell r="R60">
            <v>4.8524915603207402E-2</v>
          </cell>
          <cell r="S60">
            <v>4.8024915603207402E-2</v>
          </cell>
          <cell r="T60">
            <v>4.7524915603207402E-2</v>
          </cell>
          <cell r="U60">
            <v>4.7024915603207401E-2</v>
          </cell>
          <cell r="V60">
            <v>4.6524915603207401E-2</v>
          </cell>
        </row>
        <row r="63">
          <cell r="A63" t="str">
            <v>Cash Flow</v>
          </cell>
          <cell r="J63">
            <v>2003</v>
          </cell>
          <cell r="K63">
            <v>2004</v>
          </cell>
          <cell r="L63" t="str">
            <v>2005E</v>
          </cell>
          <cell r="M63" t="str">
            <v>2006E</v>
          </cell>
          <cell r="N63" t="str">
            <v>2007E</v>
          </cell>
          <cell r="O63" t="str">
            <v>2008E</v>
          </cell>
          <cell r="P63" t="str">
            <v>2009E</v>
          </cell>
          <cell r="Q63" t="str">
            <v>2010E</v>
          </cell>
          <cell r="R63" t="str">
            <v>2011E</v>
          </cell>
        </row>
        <row r="64">
          <cell r="A64" t="str">
            <v>Net income</v>
          </cell>
          <cell r="B64">
            <v>82</v>
          </cell>
          <cell r="C64">
            <v>114</v>
          </cell>
          <cell r="D64">
            <v>171</v>
          </cell>
          <cell r="E64">
            <v>142</v>
          </cell>
          <cell r="F64">
            <v>59</v>
          </cell>
          <cell r="G64">
            <v>236</v>
          </cell>
          <cell r="H64">
            <v>-321</v>
          </cell>
          <cell r="I64">
            <v>494</v>
          </cell>
          <cell r="J64">
            <v>676</v>
          </cell>
          <cell r="K64">
            <v>596</v>
          </cell>
          <cell r="L64">
            <v>514</v>
          </cell>
          <cell r="M64">
            <v>605.20221884942339</v>
          </cell>
          <cell r="N64">
            <v>626.35843834596858</v>
          </cell>
          <cell r="O64">
            <v>701.05810656013114</v>
          </cell>
          <cell r="P64">
            <v>791.47610913422011</v>
          </cell>
          <cell r="Q64">
            <v>885.20713393153801</v>
          </cell>
          <cell r="R64">
            <v>982.08467818395241</v>
          </cell>
          <cell r="S64">
            <v>1084.0811740776478</v>
          </cell>
          <cell r="T64">
            <v>1189.0940432014797</v>
          </cell>
          <cell r="U64">
            <v>1296.6634406869289</v>
          </cell>
          <cell r="V64">
            <v>1407.196177856935</v>
          </cell>
          <cell r="HA64" t="str">
            <v>mstag:netIncomeReported</v>
          </cell>
          <cell r="HB64">
            <v>6</v>
          </cell>
          <cell r="HC64" t="str">
            <v>ISO4217:USD</v>
          </cell>
          <cell r="HD64" t="b">
            <v>0</v>
          </cell>
          <cell r="HE64" t="b">
            <v>0</v>
          </cell>
        </row>
        <row r="65">
          <cell r="A65" t="str">
            <v>Depreciation &amp; Amortization</v>
          </cell>
          <cell r="B65">
            <v>529</v>
          </cell>
          <cell r="C65">
            <v>627</v>
          </cell>
          <cell r="D65">
            <v>946</v>
          </cell>
          <cell r="E65">
            <v>1120</v>
          </cell>
          <cell r="F65">
            <v>1348</v>
          </cell>
          <cell r="G65">
            <v>1261</v>
          </cell>
          <cell r="H65">
            <v>1353</v>
          </cell>
          <cell r="I65">
            <v>1045</v>
          </cell>
          <cell r="J65">
            <v>1097</v>
          </cell>
          <cell r="K65">
            <v>1068</v>
          </cell>
          <cell r="L65">
            <v>1044</v>
          </cell>
          <cell r="M65">
            <v>1077.894621504438</v>
          </cell>
          <cell r="N65">
            <v>1110.0816085941151</v>
          </cell>
          <cell r="O65">
            <v>1139.1433901282562</v>
          </cell>
          <cell r="P65">
            <v>1168.346513415074</v>
          </cell>
          <cell r="Q65">
            <v>1189.5565227684399</v>
          </cell>
          <cell r="R65">
            <v>1203.7046237435256</v>
          </cell>
          <cell r="S65">
            <v>1195.8543511941682</v>
          </cell>
          <cell r="T65">
            <v>1150.0682411799669</v>
          </cell>
          <cell r="U65">
            <v>1110.0078400559494</v>
          </cell>
          <cell r="V65">
            <v>1070.9337173814808</v>
          </cell>
        </row>
        <row r="66">
          <cell r="A66" t="str">
            <v>Other Non- cash items</v>
          </cell>
          <cell r="B66">
            <v>11</v>
          </cell>
          <cell r="C66">
            <v>267</v>
          </cell>
          <cell r="D66">
            <v>43</v>
          </cell>
          <cell r="E66">
            <v>-49</v>
          </cell>
          <cell r="F66">
            <v>141</v>
          </cell>
          <cell r="G66">
            <v>-51.244439999999997</v>
          </cell>
          <cell r="H66">
            <v>302</v>
          </cell>
          <cell r="J66">
            <v>-72</v>
          </cell>
          <cell r="K66">
            <v>-143</v>
          </cell>
          <cell r="L66">
            <v>-74</v>
          </cell>
          <cell r="M66">
            <v>33.635563014671789</v>
          </cell>
          <cell r="N66">
            <v>34.980985535258661</v>
          </cell>
          <cell r="O66">
            <v>36.380224956669011</v>
          </cell>
          <cell r="P66">
            <v>37.835433954935773</v>
          </cell>
          <cell r="Q66">
            <v>39.348851313133203</v>
          </cell>
          <cell r="R66">
            <v>40.922805365658533</v>
          </cell>
          <cell r="S66">
            <v>42.559717580284875</v>
          </cell>
          <cell r="T66">
            <v>44.262106283496273</v>
          </cell>
          <cell r="U66">
            <v>46.032590534836125</v>
          </cell>
          <cell r="V66">
            <v>47.873894156229568</v>
          </cell>
          <cell r="HA66" t="str">
            <v>mstag:otherCashFlow</v>
          </cell>
          <cell r="HB66">
            <v>6</v>
          </cell>
          <cell r="HC66" t="str">
            <v>ISO4217:USD</v>
          </cell>
          <cell r="HD66" t="b">
            <v>0</v>
          </cell>
          <cell r="HE66" t="b">
            <v>0</v>
          </cell>
        </row>
        <row r="67">
          <cell r="A67" t="str">
            <v>Pension Contribution</v>
          </cell>
          <cell r="J67">
            <v>-107</v>
          </cell>
          <cell r="L67">
            <v>-91</v>
          </cell>
          <cell r="M67">
            <v>-27.662227777777801</v>
          </cell>
          <cell r="N67">
            <v>-18.079262418888888</v>
          </cell>
          <cell r="O67">
            <v>-12.286675252386445</v>
          </cell>
          <cell r="P67">
            <v>-3.7506000699929416</v>
          </cell>
          <cell r="Q67">
            <v>6.8746670067974378</v>
          </cell>
          <cell r="R67">
            <v>21.965479652023802</v>
          </cell>
          <cell r="S67">
            <v>39.122215847670269</v>
          </cell>
          <cell r="T67">
            <v>58.512391709920223</v>
          </cell>
          <cell r="U67">
            <v>80.234290372413312</v>
          </cell>
          <cell r="V67">
            <v>104.41945148092763</v>
          </cell>
          <cell r="HA67" t="str">
            <v>mstag:contributionToPensionAndOtherPostRetirementPlanAssets</v>
          </cell>
          <cell r="HB67">
            <v>6</v>
          </cell>
          <cell r="HC67" t="str">
            <v>ISO4217:USD</v>
          </cell>
          <cell r="HD67" t="b">
            <v>0</v>
          </cell>
          <cell r="HE67" t="b">
            <v>0</v>
          </cell>
        </row>
        <row r="68">
          <cell r="A68" t="str">
            <v>Deferred income taxes</v>
          </cell>
          <cell r="B68">
            <v>22</v>
          </cell>
          <cell r="C68">
            <v>-2</v>
          </cell>
          <cell r="D68">
            <v>-80</v>
          </cell>
          <cell r="E68">
            <v>-33</v>
          </cell>
          <cell r="F68">
            <v>-74</v>
          </cell>
          <cell r="G68">
            <v>-3</v>
          </cell>
          <cell r="H68">
            <v>-242</v>
          </cell>
          <cell r="I68">
            <v>138</v>
          </cell>
          <cell r="J68">
            <v>237</v>
          </cell>
          <cell r="K68">
            <v>124</v>
          </cell>
          <cell r="L68">
            <v>78</v>
          </cell>
          <cell r="M68">
            <v>29.354762547221242</v>
          </cell>
          <cell r="N68">
            <v>-60.94313757461029</v>
          </cell>
          <cell r="O68">
            <v>-17.93630374427913</v>
          </cell>
          <cell r="P68">
            <v>-6.9446425339571931</v>
          </cell>
          <cell r="Q68">
            <v>-2.1199043873871588</v>
          </cell>
          <cell r="R68">
            <v>3.8856813516674968</v>
          </cell>
          <cell r="S68">
            <v>12.415271107665578</v>
          </cell>
          <cell r="T68">
            <v>22.112556783465912</v>
          </cell>
          <cell r="U68">
            <v>33.072221401259348</v>
          </cell>
          <cell r="V68">
            <v>45.349816297450815</v>
          </cell>
          <cell r="HA68" t="str">
            <v>mstag:deferredTax</v>
          </cell>
          <cell r="HB68">
            <v>6</v>
          </cell>
          <cell r="HC68" t="str">
            <v>ISO4217:USD</v>
          </cell>
          <cell r="HD68" t="b">
            <v>0</v>
          </cell>
          <cell r="HE68" t="b">
            <v>0</v>
          </cell>
        </row>
        <row r="69">
          <cell r="A69" t="str">
            <v>Changes in WC</v>
          </cell>
          <cell r="D69">
            <v>-138</v>
          </cell>
          <cell r="E69">
            <v>-234</v>
          </cell>
          <cell r="F69">
            <v>-72</v>
          </cell>
          <cell r="G69">
            <v>26</v>
          </cell>
          <cell r="H69">
            <v>22</v>
          </cell>
          <cell r="I69">
            <v>-240</v>
          </cell>
          <cell r="J69">
            <v>-26</v>
          </cell>
          <cell r="K69">
            <v>-30</v>
          </cell>
          <cell r="L69">
            <v>160</v>
          </cell>
          <cell r="M69">
            <v>12.390781930373578</v>
          </cell>
          <cell r="N69">
            <v>16.622403162992669</v>
          </cell>
          <cell r="O69">
            <v>1.9773333958842159</v>
          </cell>
          <cell r="P69">
            <v>2.5367634066801656</v>
          </cell>
          <cell r="Q69">
            <v>3.1201293492526929</v>
          </cell>
          <cell r="R69">
            <v>3.7273807495776055</v>
          </cell>
          <cell r="S69">
            <v>4.3584364229272978</v>
          </cell>
          <cell r="T69">
            <v>5.0131885054911436</v>
          </cell>
          <cell r="U69">
            <v>5.691507013082628</v>
          </cell>
          <cell r="V69">
            <v>6.3932449156204711</v>
          </cell>
          <cell r="HA69" t="str">
            <v>mstag:netDecreaseInOtherAssets</v>
          </cell>
          <cell r="HB69">
            <v>6</v>
          </cell>
          <cell r="HC69" t="str">
            <v>ISO4217:USD</v>
          </cell>
          <cell r="HD69" t="b">
            <v>0</v>
          </cell>
          <cell r="HE69" t="b">
            <v>0</v>
          </cell>
        </row>
        <row r="70">
          <cell r="A70" t="str">
            <v>Operating cash flow</v>
          </cell>
          <cell r="B70">
            <v>644</v>
          </cell>
          <cell r="C70">
            <v>1006</v>
          </cell>
          <cell r="D70">
            <v>942</v>
          </cell>
          <cell r="E70">
            <v>946</v>
          </cell>
          <cell r="F70">
            <v>1402</v>
          </cell>
          <cell r="G70">
            <v>1468.7555600000001</v>
          </cell>
          <cell r="H70">
            <v>1114</v>
          </cell>
          <cell r="I70">
            <v>1437</v>
          </cell>
          <cell r="J70">
            <v>1805</v>
          </cell>
          <cell r="K70">
            <v>1615</v>
          </cell>
          <cell r="L70">
            <v>1631</v>
          </cell>
          <cell r="M70">
            <v>1730.8157200683502</v>
          </cell>
          <cell r="N70">
            <v>1709.0210356448358</v>
          </cell>
          <cell r="O70">
            <v>1848.3360760442752</v>
          </cell>
          <cell r="P70">
            <v>1989.4995773069597</v>
          </cell>
          <cell r="Q70">
            <v>2121.9873999817746</v>
          </cell>
          <cell r="R70">
            <v>2256.2906490464056</v>
          </cell>
          <cell r="S70">
            <v>2378.391166230364</v>
          </cell>
          <cell r="T70">
            <v>2469.0625276638207</v>
          </cell>
          <cell r="U70">
            <v>2571.7018900644703</v>
          </cell>
          <cell r="V70">
            <v>2682.1663020886444</v>
          </cell>
        </row>
        <row r="72">
          <cell r="A72" t="str">
            <v>Capital spending</v>
          </cell>
          <cell r="B72">
            <v>-501</v>
          </cell>
          <cell r="C72">
            <v>-622</v>
          </cell>
          <cell r="D72">
            <v>-967</v>
          </cell>
          <cell r="E72">
            <v>-1551</v>
          </cell>
          <cell r="F72">
            <v>-1480</v>
          </cell>
          <cell r="G72">
            <v>-1181</v>
          </cell>
          <cell r="H72">
            <v>-972</v>
          </cell>
          <cell r="I72">
            <v>-1029</v>
          </cell>
          <cell r="J72">
            <v>-1099</v>
          </cell>
          <cell r="K72">
            <v>-946</v>
          </cell>
          <cell r="L72">
            <v>-914</v>
          </cell>
          <cell r="M72">
            <v>-1000</v>
          </cell>
          <cell r="N72">
            <v>-1031.7397417935404</v>
          </cell>
          <cell r="O72">
            <v>-1051.9022973494898</v>
          </cell>
          <cell r="P72">
            <v>-1072.0624657363551</v>
          </cell>
          <cell r="Q72">
            <v>-1092.2001870673214</v>
          </cell>
          <cell r="R72">
            <v>-1112.2953528350495</v>
          </cell>
          <cell r="S72">
            <v>-1132.3278823461785</v>
          </cell>
          <cell r="T72">
            <v>-1152.2777997159728</v>
          </cell>
          <cell r="U72">
            <v>-1172.1253108529834</v>
          </cell>
          <cell r="V72">
            <v>-1191.8508798439623</v>
          </cell>
          <cell r="HA72" t="str">
            <v>mstag:capitalExpenditures</v>
          </cell>
          <cell r="HB72">
            <v>6</v>
          </cell>
          <cell r="HC72" t="str">
            <v>ISO4217:USD</v>
          </cell>
          <cell r="HD72" t="b">
            <v>1</v>
          </cell>
          <cell r="HE72" t="b">
            <v>0</v>
          </cell>
        </row>
        <row r="74">
          <cell r="A74" t="str">
            <v>Operating cah flow, after capex</v>
          </cell>
          <cell r="G74">
            <v>287.75556000000006</v>
          </cell>
          <cell r="H74">
            <v>142</v>
          </cell>
          <cell r="I74">
            <v>408</v>
          </cell>
          <cell r="J74">
            <v>706</v>
          </cell>
          <cell r="K74">
            <v>669</v>
          </cell>
          <cell r="L74">
            <v>717</v>
          </cell>
          <cell r="M74">
            <v>730.81572006835017</v>
          </cell>
          <cell r="N74">
            <v>677.28129385129546</v>
          </cell>
          <cell r="O74">
            <v>796.43377869478536</v>
          </cell>
          <cell r="P74">
            <v>917.43711157060466</v>
          </cell>
          <cell r="Q74">
            <v>1029.7872129144532</v>
          </cell>
          <cell r="R74">
            <v>1143.9952962113562</v>
          </cell>
          <cell r="S74">
            <v>1246.0632838841855</v>
          </cell>
          <cell r="T74">
            <v>1316.7847279478478</v>
          </cell>
          <cell r="U74">
            <v>1399.5765792114869</v>
          </cell>
          <cell r="V74">
            <v>1490.3154222446822</v>
          </cell>
        </row>
        <row r="76">
          <cell r="A76" t="str">
            <v>Investments</v>
          </cell>
          <cell r="B76">
            <v>-158</v>
          </cell>
          <cell r="C76">
            <v>-676</v>
          </cell>
          <cell r="D76">
            <v>-1987</v>
          </cell>
          <cell r="E76">
            <v>-221</v>
          </cell>
          <cell r="F76">
            <v>-111</v>
          </cell>
          <cell r="G76">
            <v>-54</v>
          </cell>
          <cell r="H76">
            <v>-1011</v>
          </cell>
          <cell r="I76">
            <v>-30</v>
          </cell>
          <cell r="J76">
            <v>-13</v>
          </cell>
          <cell r="HA76" t="str">
            <v>mstag:otherCashFlow</v>
          </cell>
          <cell r="HB76">
            <v>6</v>
          </cell>
          <cell r="HC76" t="str">
            <v>ISO4217:USD</v>
          </cell>
          <cell r="HD76" t="b">
            <v>0</v>
          </cell>
          <cell r="HE76" t="b">
            <v>0</v>
          </cell>
        </row>
        <row r="77">
          <cell r="A77" t="str">
            <v>Acquisitions</v>
          </cell>
          <cell r="M77">
            <v>-102</v>
          </cell>
          <cell r="HA77" t="str">
            <v>mstag:netDisposalsAcquisitions</v>
          </cell>
          <cell r="HB77">
            <v>6</v>
          </cell>
          <cell r="HC77" t="str">
            <v>ISO4217:USD</v>
          </cell>
          <cell r="HD77" t="b">
            <v>0</v>
          </cell>
          <cell r="HE77" t="b">
            <v>0</v>
          </cell>
        </row>
        <row r="78">
          <cell r="A78" t="str">
            <v>Disposals</v>
          </cell>
          <cell r="B78">
            <v>16</v>
          </cell>
          <cell r="C78">
            <v>12</v>
          </cell>
          <cell r="D78">
            <v>20</v>
          </cell>
          <cell r="E78">
            <v>17</v>
          </cell>
          <cell r="F78">
            <v>9</v>
          </cell>
          <cell r="G78">
            <v>34</v>
          </cell>
          <cell r="H78">
            <v>5.2439999999999998</v>
          </cell>
          <cell r="I78">
            <v>23</v>
          </cell>
          <cell r="J78">
            <v>95</v>
          </cell>
          <cell r="L78">
            <v>48</v>
          </cell>
          <cell r="HA78" t="str">
            <v>mstag:netDisposalsAcquisitions</v>
          </cell>
          <cell r="HB78">
            <v>6</v>
          </cell>
          <cell r="HC78" t="str">
            <v>ISO4217:USD</v>
          </cell>
          <cell r="HD78" t="b">
            <v>0</v>
          </cell>
          <cell r="HE78" t="b">
            <v>0</v>
          </cell>
        </row>
        <row r="79">
          <cell r="A79" t="str">
            <v>Other</v>
          </cell>
          <cell r="B79">
            <v>23</v>
          </cell>
          <cell r="D79">
            <v>0</v>
          </cell>
          <cell r="E79">
            <v>-86</v>
          </cell>
          <cell r="F79">
            <v>-146</v>
          </cell>
          <cell r="G79">
            <v>-50</v>
          </cell>
          <cell r="H79">
            <v>-32</v>
          </cell>
          <cell r="I79">
            <v>-54</v>
          </cell>
          <cell r="K79">
            <v>24</v>
          </cell>
          <cell r="L79">
            <v>0</v>
          </cell>
          <cell r="M79">
            <v>70.340429537404134</v>
          </cell>
          <cell r="N79">
            <v>64.839537604392945</v>
          </cell>
          <cell r="O79">
            <v>47.883810269333708</v>
          </cell>
          <cell r="P79">
            <v>48.846871847524653</v>
          </cell>
          <cell r="Q79">
            <v>49.807129665133061</v>
          </cell>
          <cell r="R79">
            <v>50.764389140967069</v>
          </cell>
          <cell r="S79">
            <v>51.718571084851419</v>
          </cell>
          <cell r="T79">
            <v>52.669719911198172</v>
          </cell>
          <cell r="U79">
            <v>53.618011507737265</v>
          </cell>
          <cell r="V79">
            <v>54.563760696466716</v>
          </cell>
          <cell r="HA79" t="str">
            <v>mstag:otherCashFlow</v>
          </cell>
          <cell r="HB79">
            <v>6</v>
          </cell>
          <cell r="HC79" t="str">
            <v>ISO4217:USD</v>
          </cell>
          <cell r="HD79" t="b">
            <v>0</v>
          </cell>
          <cell r="HE79" t="b">
            <v>0</v>
          </cell>
        </row>
        <row r="80">
          <cell r="A80" t="str">
            <v>Cash for investing</v>
          </cell>
          <cell r="B80">
            <v>-620</v>
          </cell>
          <cell r="C80">
            <v>-1286</v>
          </cell>
          <cell r="D80">
            <v>-2934</v>
          </cell>
          <cell r="E80">
            <v>-1841</v>
          </cell>
          <cell r="F80">
            <v>-1728</v>
          </cell>
          <cell r="G80">
            <v>-1251</v>
          </cell>
          <cell r="H80">
            <v>-2009.7560000000001</v>
          </cell>
          <cell r="I80">
            <v>-1090</v>
          </cell>
          <cell r="J80">
            <v>-1017</v>
          </cell>
          <cell r="K80">
            <v>-922</v>
          </cell>
          <cell r="L80">
            <v>-866</v>
          </cell>
          <cell r="M80">
            <v>-1031.6595704625959</v>
          </cell>
          <cell r="N80">
            <v>-966.90020418914742</v>
          </cell>
          <cell r="O80">
            <v>-1004.0184870801561</v>
          </cell>
          <cell r="P80">
            <v>-1023.2155938888304</v>
          </cell>
          <cell r="Q80">
            <v>-1042.3930574021883</v>
          </cell>
          <cell r="R80">
            <v>-1061.5309636940824</v>
          </cell>
          <cell r="S80">
            <v>-1080.6093112613271</v>
          </cell>
          <cell r="T80">
            <v>-1099.6080798047747</v>
          </cell>
          <cell r="U80">
            <v>-1118.5072993452461</v>
          </cell>
          <cell r="V80">
            <v>-1137.2871191474956</v>
          </cell>
        </row>
        <row r="82">
          <cell r="A82" t="str">
            <v>Proceeds from LT debt</v>
          </cell>
          <cell r="B82">
            <v>301</v>
          </cell>
          <cell r="C82">
            <v>875</v>
          </cell>
          <cell r="D82">
            <v>4630</v>
          </cell>
          <cell r="E82">
            <v>4194</v>
          </cell>
          <cell r="F82">
            <v>1969</v>
          </cell>
          <cell r="G82">
            <v>1355</v>
          </cell>
          <cell r="H82">
            <v>1297</v>
          </cell>
          <cell r="J82">
            <v>-1674</v>
          </cell>
          <cell r="L82">
            <v>1541</v>
          </cell>
          <cell r="HA82" t="str">
            <v>mstag:proceedsFromIssuanceFundsUsedToRepurchaseCommonStock</v>
          </cell>
          <cell r="HB82">
            <v>6</v>
          </cell>
          <cell r="HC82" t="str">
            <v>ISO4217:USD</v>
          </cell>
          <cell r="HD82" t="b">
            <v>0</v>
          </cell>
          <cell r="HE82" t="b">
            <v>0</v>
          </cell>
        </row>
        <row r="83">
          <cell r="A83" t="str">
            <v>Payment of LT debt</v>
          </cell>
          <cell r="B83">
            <v>-315</v>
          </cell>
          <cell r="C83">
            <v>-359</v>
          </cell>
          <cell r="D83">
            <v>-2613</v>
          </cell>
          <cell r="E83">
            <v>-3573</v>
          </cell>
          <cell r="F83">
            <v>-1512</v>
          </cell>
          <cell r="G83">
            <v>-826</v>
          </cell>
          <cell r="H83">
            <v>-676</v>
          </cell>
          <cell r="I83">
            <v>-232</v>
          </cell>
          <cell r="J83">
            <v>913</v>
          </cell>
          <cell r="K83">
            <v>-737</v>
          </cell>
          <cell r="L83">
            <v>-1756</v>
          </cell>
          <cell r="M83">
            <v>-611.07452555606687</v>
          </cell>
          <cell r="N83">
            <v>-657.6901740140446</v>
          </cell>
          <cell r="O83">
            <v>-763.91605009688726</v>
          </cell>
          <cell r="P83">
            <v>-877.36390478528051</v>
          </cell>
          <cell r="Q83">
            <v>-800.73213806939452</v>
          </cell>
          <cell r="R83">
            <v>-903.70982018134487</v>
          </cell>
          <cell r="S83">
            <v>-943.388830451996</v>
          </cell>
          <cell r="T83">
            <v>-950.44673050320648</v>
          </cell>
          <cell r="U83">
            <v>-968.17251180376661</v>
          </cell>
          <cell r="V83">
            <v>-992.30157940528261</v>
          </cell>
          <cell r="HA83" t="str">
            <v>mstag:proceedsFromIssuanceAndCashUsedToRepayLongTermDebt</v>
          </cell>
          <cell r="HB83">
            <v>6</v>
          </cell>
          <cell r="HC83" t="str">
            <v>ISO4217:USD</v>
          </cell>
          <cell r="HD83" t="b">
            <v>0</v>
          </cell>
          <cell r="HE83" t="b">
            <v>0</v>
          </cell>
        </row>
        <row r="84">
          <cell r="A84" t="str">
            <v>ST borrowings</v>
          </cell>
          <cell r="G84">
            <v>-515</v>
          </cell>
          <cell r="H84">
            <v>325</v>
          </cell>
          <cell r="I84">
            <v>-288</v>
          </cell>
          <cell r="L84">
            <v>-599</v>
          </cell>
          <cell r="HA84" t="str">
            <v>mstag:proceedsFromIssuanceAndCashUsedToRepayShortTermBorrowings</v>
          </cell>
          <cell r="HB84">
            <v>6</v>
          </cell>
          <cell r="HC84" t="str">
            <v>ISO4217:USD</v>
          </cell>
          <cell r="HD84" t="b">
            <v>0</v>
          </cell>
          <cell r="HE84" t="b">
            <v>0</v>
          </cell>
        </row>
        <row r="85">
          <cell r="A85" t="str">
            <v>Cash dividends</v>
          </cell>
          <cell r="B85">
            <v>-7</v>
          </cell>
          <cell r="C85">
            <v>-19</v>
          </cell>
          <cell r="D85">
            <v>-33</v>
          </cell>
          <cell r="E85">
            <v>-58</v>
          </cell>
          <cell r="F85">
            <v>-70</v>
          </cell>
          <cell r="G85">
            <v>-70</v>
          </cell>
          <cell r="H85">
            <v>-72</v>
          </cell>
          <cell r="I85">
            <v>-75</v>
          </cell>
          <cell r="J85">
            <v>-74</v>
          </cell>
          <cell r="K85">
            <v>-76</v>
          </cell>
          <cell r="L85">
            <v>-76</v>
          </cell>
          <cell r="M85">
            <v>-115.38</v>
          </cell>
          <cell r="N85">
            <v>-114.72</v>
          </cell>
          <cell r="O85">
            <v>-114.72</v>
          </cell>
          <cell r="P85">
            <v>-126.19200000000001</v>
          </cell>
          <cell r="Q85">
            <v>-138.81120000000001</v>
          </cell>
          <cell r="R85">
            <v>-152.69232000000002</v>
          </cell>
          <cell r="S85">
            <v>-167.96155200000004</v>
          </cell>
          <cell r="T85">
            <v>-184.75770720000006</v>
          </cell>
          <cell r="U85">
            <v>-203.23347792000007</v>
          </cell>
          <cell r="V85">
            <v>-223.55682571200009</v>
          </cell>
          <cell r="HA85" t="str">
            <v>mstag:cashDividendsPaid</v>
          </cell>
          <cell r="HB85">
            <v>6</v>
          </cell>
          <cell r="HC85" t="str">
            <v>ISO4217:USD</v>
          </cell>
          <cell r="HD85" t="b">
            <v>1</v>
          </cell>
          <cell r="HE85" t="b">
            <v>0</v>
          </cell>
        </row>
        <row r="86">
          <cell r="A86" t="str">
            <v>Share Repurchases</v>
          </cell>
          <cell r="B86">
            <v>-41</v>
          </cell>
          <cell r="C86">
            <v>-183</v>
          </cell>
          <cell r="D86">
            <v>0</v>
          </cell>
          <cell r="E86">
            <v>-455</v>
          </cell>
          <cell r="F86">
            <v>-81</v>
          </cell>
          <cell r="G86">
            <v>-124</v>
          </cell>
          <cell r="H86">
            <v>-8</v>
          </cell>
          <cell r="I86">
            <v>0</v>
          </cell>
          <cell r="Q86">
            <v>-150</v>
          </cell>
          <cell r="R86">
            <v>-150</v>
          </cell>
          <cell r="S86">
            <v>-200</v>
          </cell>
          <cell r="T86">
            <v>-250</v>
          </cell>
          <cell r="U86">
            <v>-300</v>
          </cell>
          <cell r="V86">
            <v>-350</v>
          </cell>
          <cell r="HA86" t="str">
            <v>mstag:proceedsFromIssuanceFundsUsedToRepurchaseCommonStock</v>
          </cell>
          <cell r="HB86">
            <v>6</v>
          </cell>
          <cell r="HC86" t="str">
            <v>ISO4217:USD</v>
          </cell>
          <cell r="HD86" t="b">
            <v>0</v>
          </cell>
          <cell r="HE86" t="b">
            <v>0</v>
          </cell>
        </row>
        <row r="87">
          <cell r="A87" t="str">
            <v>Proceeds from stock options</v>
          </cell>
          <cell r="B87">
            <v>10</v>
          </cell>
          <cell r="C87">
            <v>10</v>
          </cell>
          <cell r="D87">
            <v>13</v>
          </cell>
          <cell r="E87">
            <v>23</v>
          </cell>
          <cell r="F87">
            <v>16</v>
          </cell>
          <cell r="G87">
            <v>9</v>
          </cell>
          <cell r="H87">
            <v>20</v>
          </cell>
          <cell r="I87">
            <v>32</v>
          </cell>
          <cell r="J87">
            <v>30</v>
          </cell>
          <cell r="K87">
            <v>181</v>
          </cell>
          <cell r="L87">
            <v>40</v>
          </cell>
          <cell r="M87">
            <v>32.400000000000006</v>
          </cell>
          <cell r="N87">
            <v>34.992000000000012</v>
          </cell>
          <cell r="O87">
            <v>37.791360000000012</v>
          </cell>
          <cell r="P87">
            <v>40.814668800000014</v>
          </cell>
          <cell r="Q87">
            <v>44.079842304000017</v>
          </cell>
          <cell r="R87">
            <v>47.606229688320028</v>
          </cell>
          <cell r="S87">
            <v>51.414728063385624</v>
          </cell>
          <cell r="T87">
            <v>55.527906308456487</v>
          </cell>
          <cell r="U87">
            <v>59.970138813133005</v>
          </cell>
          <cell r="V87">
            <v>64.767749918183654</v>
          </cell>
          <cell r="HA87" t="str">
            <v>mstag:proceedsFromIssuanceFundsUsedToRepurchaseCommonStock</v>
          </cell>
          <cell r="HB87">
            <v>6</v>
          </cell>
          <cell r="HC87" t="str">
            <v>ISO4217:USD</v>
          </cell>
          <cell r="HD87" t="b">
            <v>0</v>
          </cell>
          <cell r="HE87" t="b">
            <v>0</v>
          </cell>
        </row>
        <row r="88">
          <cell r="A88" t="str">
            <v>Other</v>
          </cell>
          <cell r="B88">
            <v>14</v>
          </cell>
          <cell r="C88">
            <v>-5</v>
          </cell>
          <cell r="D88">
            <v>-7</v>
          </cell>
          <cell r="E88">
            <v>787</v>
          </cell>
          <cell r="F88">
            <v>77</v>
          </cell>
          <cell r="G88">
            <v>106</v>
          </cell>
          <cell r="H88">
            <v>0</v>
          </cell>
          <cell r="J88">
            <v>29</v>
          </cell>
          <cell r="L88">
            <v>46</v>
          </cell>
          <cell r="HA88" t="str">
            <v>mstag:otherCashFlow</v>
          </cell>
          <cell r="HB88">
            <v>6</v>
          </cell>
          <cell r="HC88" t="str">
            <v>ISO4217:USD</v>
          </cell>
          <cell r="HD88" t="b">
            <v>0</v>
          </cell>
          <cell r="HE88" t="b">
            <v>0</v>
          </cell>
        </row>
        <row r="89">
          <cell r="A89" t="str">
            <v>Cash from financing</v>
          </cell>
          <cell r="B89">
            <v>-38</v>
          </cell>
          <cell r="C89">
            <v>319</v>
          </cell>
          <cell r="D89">
            <v>1990</v>
          </cell>
          <cell r="E89">
            <v>918</v>
          </cell>
          <cell r="F89">
            <v>399</v>
          </cell>
          <cell r="G89">
            <v>-65</v>
          </cell>
          <cell r="H89">
            <v>886</v>
          </cell>
          <cell r="I89">
            <v>-563</v>
          </cell>
          <cell r="J89">
            <v>-776</v>
          </cell>
          <cell r="K89">
            <v>-632</v>
          </cell>
          <cell r="L89">
            <v>-804</v>
          </cell>
          <cell r="M89">
            <v>-694.05452555606689</v>
          </cell>
          <cell r="N89">
            <v>-737.41817401404467</v>
          </cell>
          <cell r="O89">
            <v>-840.84469009688723</v>
          </cell>
          <cell r="P89">
            <v>-962.74123598528047</v>
          </cell>
          <cell r="Q89">
            <v>-1045.4634957653943</v>
          </cell>
          <cell r="R89">
            <v>-1158.7959104930248</v>
          </cell>
          <cell r="S89">
            <v>-1259.9356543886104</v>
          </cell>
          <cell r="T89">
            <v>-1329.6765313947501</v>
          </cell>
          <cell r="U89">
            <v>-1411.4358509106337</v>
          </cell>
          <cell r="V89">
            <v>-1501.090655199099</v>
          </cell>
        </row>
        <row r="90">
          <cell r="A90" t="str">
            <v>Effect of exchange rate on cash</v>
          </cell>
          <cell r="K90">
            <v>14</v>
          </cell>
          <cell r="L90">
            <v>-9</v>
          </cell>
          <cell r="HA90" t="str">
            <v>mstag:effectOfForeignExchangeRatesOnCash</v>
          </cell>
          <cell r="HB90">
            <v>6</v>
          </cell>
          <cell r="HC90" t="str">
            <v>ISO4217:USD</v>
          </cell>
          <cell r="HD90" t="b">
            <v>0</v>
          </cell>
          <cell r="HE90" t="b">
            <v>0</v>
          </cell>
        </row>
        <row r="91">
          <cell r="A91" t="str">
            <v>Net (Decrease) Increase in cash</v>
          </cell>
          <cell r="B91">
            <v>-14</v>
          </cell>
          <cell r="C91">
            <v>39</v>
          </cell>
          <cell r="D91">
            <v>-2</v>
          </cell>
          <cell r="E91">
            <v>23</v>
          </cell>
          <cell r="F91">
            <v>73</v>
          </cell>
          <cell r="G91">
            <v>152.75556000000006</v>
          </cell>
          <cell r="H91">
            <v>-9.7560000000000855</v>
          </cell>
          <cell r="I91">
            <v>-216</v>
          </cell>
          <cell r="J91">
            <v>12</v>
          </cell>
          <cell r="K91">
            <v>61</v>
          </cell>
          <cell r="L91">
            <v>-48</v>
          </cell>
          <cell r="M91">
            <v>5.1016240496874161</v>
          </cell>
          <cell r="N91">
            <v>4.7026574416438507</v>
          </cell>
          <cell r="O91">
            <v>3.4728988672318337</v>
          </cell>
          <cell r="P91">
            <v>3.5427474328487278</v>
          </cell>
          <cell r="Q91">
            <v>34.130846814191955</v>
          </cell>
          <cell r="R91">
            <v>35.96377485929861</v>
          </cell>
          <cell r="S91">
            <v>37.846200580426284</v>
          </cell>
          <cell r="T91">
            <v>39.777916464295686</v>
          </cell>
          <cell r="U91">
            <v>41.758739808590235</v>
          </cell>
          <cell r="V91">
            <v>43.788527742050064</v>
          </cell>
        </row>
        <row r="92">
          <cell r="A92" t="str">
            <v>Beginning Cash</v>
          </cell>
          <cell r="B92">
            <v>22</v>
          </cell>
          <cell r="C92">
            <v>8</v>
          </cell>
          <cell r="D92">
            <v>47</v>
          </cell>
          <cell r="E92">
            <v>45</v>
          </cell>
          <cell r="F92">
            <v>68</v>
          </cell>
          <cell r="G92">
            <v>141</v>
          </cell>
          <cell r="H92">
            <v>293.75556000000006</v>
          </cell>
          <cell r="I92">
            <v>283.99955999999997</v>
          </cell>
          <cell r="J92">
            <v>67.999559999999974</v>
          </cell>
          <cell r="K92">
            <v>79.999559999999974</v>
          </cell>
          <cell r="L92">
            <v>154.99955999999997</v>
          </cell>
          <cell r="M92">
            <v>106.99955999999997</v>
          </cell>
          <cell r="N92">
            <v>112.10118404968739</v>
          </cell>
          <cell r="O92">
            <v>116.80384149133124</v>
          </cell>
          <cell r="P92">
            <v>120.27674035856307</v>
          </cell>
          <cell r="Q92">
            <v>123.8194877914118</v>
          </cell>
          <cell r="R92">
            <v>157.95033460560376</v>
          </cell>
          <cell r="S92">
            <v>193.91410946490237</v>
          </cell>
          <cell r="T92">
            <v>231.76031004532865</v>
          </cell>
          <cell r="U92">
            <v>271.53822650962434</v>
          </cell>
          <cell r="V92">
            <v>313.29696631821457</v>
          </cell>
        </row>
        <row r="93">
          <cell r="A93" t="str">
            <v>Ending Cash</v>
          </cell>
          <cell r="B93">
            <v>8</v>
          </cell>
          <cell r="C93">
            <v>47</v>
          </cell>
          <cell r="D93">
            <v>45</v>
          </cell>
          <cell r="E93">
            <v>68</v>
          </cell>
          <cell r="F93">
            <v>141</v>
          </cell>
          <cell r="G93">
            <v>293.75556000000006</v>
          </cell>
          <cell r="H93">
            <v>283.99955999999997</v>
          </cell>
          <cell r="I93">
            <v>67.999559999999974</v>
          </cell>
          <cell r="J93">
            <v>79.999559999999974</v>
          </cell>
          <cell r="K93">
            <v>154.99955999999997</v>
          </cell>
          <cell r="L93">
            <v>106.99955999999997</v>
          </cell>
          <cell r="M93">
            <v>112.10118404968739</v>
          </cell>
          <cell r="N93">
            <v>116.80384149133124</v>
          </cell>
          <cell r="O93">
            <v>120.27674035856307</v>
          </cell>
          <cell r="P93">
            <v>123.8194877914118</v>
          </cell>
          <cell r="Q93">
            <v>157.95033460560376</v>
          </cell>
          <cell r="R93">
            <v>193.91410946490237</v>
          </cell>
          <cell r="S93">
            <v>231.76031004532865</v>
          </cell>
          <cell r="T93">
            <v>271.53822650962434</v>
          </cell>
          <cell r="U93">
            <v>313.29696631821457</v>
          </cell>
          <cell r="V93">
            <v>357.08549406026464</v>
          </cell>
        </row>
        <row r="95">
          <cell r="A95" t="str">
            <v>B/S Cash</v>
          </cell>
          <cell r="B95">
            <v>0</v>
          </cell>
          <cell r="C95">
            <v>0</v>
          </cell>
          <cell r="D95">
            <v>0</v>
          </cell>
          <cell r="E95">
            <v>0</v>
          </cell>
          <cell r="F95">
            <v>0</v>
          </cell>
          <cell r="G95">
            <v>0.24443999999994048</v>
          </cell>
          <cell r="H95">
            <v>4.4000000002597517E-4</v>
          </cell>
          <cell r="I95">
            <v>4.4000000002597517E-4</v>
          </cell>
          <cell r="J95">
            <v>4.4000000002597517E-4</v>
          </cell>
          <cell r="K95">
            <v>4.4000000002597517E-4</v>
          </cell>
          <cell r="L95">
            <v>4.4000000002597517E-4</v>
          </cell>
          <cell r="M95">
            <v>4.3999999893173936E-4</v>
          </cell>
          <cell r="N95">
            <v>4.4000000767141501E-4</v>
          </cell>
          <cell r="O95">
            <v>4.4000000195865141E-4</v>
          </cell>
          <cell r="P95">
            <v>4.4000000428923158E-4</v>
          </cell>
          <cell r="Q95">
            <v>4.3999999277843926E-4</v>
          </cell>
          <cell r="R95">
            <v>4.4000000067967449E-4</v>
          </cell>
          <cell r="S95">
            <v>4.3999999311949978E-4</v>
          </cell>
          <cell r="T95">
            <v>4.4000000281130269E-4</v>
          </cell>
          <cell r="U95">
            <v>4.3999999064681106E-4</v>
          </cell>
          <cell r="V95">
            <v>4.4000001878430339E-4</v>
          </cell>
        </row>
        <row r="97">
          <cell r="A97" t="str">
            <v>CAPEX</v>
          </cell>
          <cell r="B97">
            <v>501</v>
          </cell>
          <cell r="C97">
            <v>622</v>
          </cell>
          <cell r="D97">
            <v>967</v>
          </cell>
          <cell r="E97">
            <v>1551</v>
          </cell>
          <cell r="F97">
            <v>1480</v>
          </cell>
          <cell r="G97">
            <v>1181</v>
          </cell>
          <cell r="H97">
            <v>972</v>
          </cell>
          <cell r="I97">
            <v>1029</v>
          </cell>
          <cell r="J97">
            <v>1099</v>
          </cell>
          <cell r="K97">
            <v>946</v>
          </cell>
          <cell r="L97">
            <v>950</v>
          </cell>
          <cell r="M97">
            <v>1000</v>
          </cell>
          <cell r="N97">
            <v>1031.7397417935404</v>
          </cell>
          <cell r="O97">
            <v>1051.9022973494898</v>
          </cell>
          <cell r="P97">
            <v>1072.0624657363551</v>
          </cell>
          <cell r="Q97">
            <v>1092.2001870673214</v>
          </cell>
          <cell r="R97">
            <v>1112.2953528350495</v>
          </cell>
          <cell r="S97">
            <v>1132.3278823461785</v>
          </cell>
          <cell r="T97">
            <v>1152.2777997159728</v>
          </cell>
          <cell r="U97">
            <v>1172.1253108529834</v>
          </cell>
          <cell r="V97">
            <v>1191.8508798439623</v>
          </cell>
        </row>
        <row r="98">
          <cell r="A98" t="str">
            <v>Depreciation</v>
          </cell>
          <cell r="G98">
            <v>810</v>
          </cell>
          <cell r="H98">
            <v>924</v>
          </cell>
          <cell r="I98">
            <v>965</v>
          </cell>
          <cell r="J98">
            <v>1022.0003407924451</v>
          </cell>
          <cell r="K98">
            <v>1067.2836070116844</v>
          </cell>
          <cell r="L98">
            <v>1043.7879548377714</v>
          </cell>
          <cell r="M98">
            <v>1077.894621504438</v>
          </cell>
          <cell r="N98">
            <v>1110.0816085941151</v>
          </cell>
          <cell r="O98">
            <v>1139.1433901282562</v>
          </cell>
          <cell r="P98">
            <v>1168.346513415074</v>
          </cell>
          <cell r="Q98">
            <v>1189.5565227684399</v>
          </cell>
          <cell r="R98">
            <v>1203.7046237435256</v>
          </cell>
          <cell r="S98">
            <v>1195.8543511941682</v>
          </cell>
          <cell r="T98">
            <v>1150.0682411799669</v>
          </cell>
          <cell r="U98">
            <v>1110.0078400559494</v>
          </cell>
          <cell r="V98">
            <v>1070.9337173814808</v>
          </cell>
          <cell r="HA98" t="str">
            <v>mstag:depreciation</v>
          </cell>
          <cell r="HB98">
            <v>6</v>
          </cell>
          <cell r="HC98" t="str">
            <v>ISO4217:USD</v>
          </cell>
          <cell r="HD98" t="b">
            <v>0</v>
          </cell>
          <cell r="HE98" t="b">
            <v>0</v>
          </cell>
        </row>
        <row r="99">
          <cell r="A99" t="str">
            <v>Amortization</v>
          </cell>
          <cell r="G99">
            <v>451</v>
          </cell>
          <cell r="H99">
            <v>451</v>
          </cell>
          <cell r="I99">
            <v>80</v>
          </cell>
          <cell r="J99">
            <v>75</v>
          </cell>
          <cell r="K99">
            <v>0</v>
          </cell>
          <cell r="L99">
            <v>0</v>
          </cell>
          <cell r="M99">
            <v>0</v>
          </cell>
          <cell r="N99">
            <v>0</v>
          </cell>
          <cell r="O99">
            <v>0</v>
          </cell>
          <cell r="P99">
            <v>0</v>
          </cell>
          <cell r="Q99">
            <v>0</v>
          </cell>
          <cell r="R99">
            <v>0</v>
          </cell>
          <cell r="S99">
            <v>0</v>
          </cell>
          <cell r="T99">
            <v>0</v>
          </cell>
          <cell r="U99">
            <v>0</v>
          </cell>
          <cell r="V99">
            <v>0</v>
          </cell>
          <cell r="HA99" t="str">
            <v>mstag:amortizationOfOtherIntangibles</v>
          </cell>
          <cell r="HB99">
            <v>6</v>
          </cell>
          <cell r="HC99" t="str">
            <v>ISO4217:USD</v>
          </cell>
          <cell r="HD99" t="b">
            <v>0</v>
          </cell>
          <cell r="HE99" t="b">
            <v>0</v>
          </cell>
        </row>
        <row r="100">
          <cell r="M100">
            <v>-1.0942358130705543E-12</v>
          </cell>
          <cell r="N100">
            <v>8.7396756498492323E-12</v>
          </cell>
          <cell r="O100">
            <v>-5.7127635955112055E-12</v>
          </cell>
          <cell r="P100">
            <v>2.3305801732931286E-12</v>
          </cell>
          <cell r="Q100">
            <v>-1.1510792319313623E-11</v>
          </cell>
          <cell r="R100">
            <v>7.9012352216523141E-12</v>
          </cell>
          <cell r="S100">
            <v>-7.560174708487466E-12</v>
          </cell>
          <cell r="T100">
            <v>9.6918029157677665E-12</v>
          </cell>
          <cell r="U100">
            <v>-1.2164491636212915E-11</v>
          </cell>
          <cell r="V100">
            <v>2.8137492336099967E-11</v>
          </cell>
        </row>
        <row r="101">
          <cell r="A101" t="str">
            <v>Property Plant &amp; Equipment</v>
          </cell>
        </row>
        <row r="102">
          <cell r="A102" t="str">
            <v>Beginning PP&amp;E</v>
          </cell>
          <cell r="G102">
            <v>5594</v>
          </cell>
          <cell r="H102">
            <v>6033</v>
          </cell>
          <cell r="I102">
            <v>6206</v>
          </cell>
          <cell r="J102">
            <v>6393</v>
          </cell>
          <cell r="K102">
            <v>6794</v>
          </cell>
          <cell r="L102">
            <v>6913</v>
          </cell>
          <cell r="M102">
            <v>6560</v>
          </cell>
          <cell r="N102">
            <v>6482.105378495562</v>
          </cell>
          <cell r="O102">
            <v>6403.7635116949878</v>
          </cell>
          <cell r="P102">
            <v>6316.5224189162218</v>
          </cell>
          <cell r="Q102">
            <v>6220.2383712375031</v>
          </cell>
          <cell r="R102">
            <v>6122.8820355363841</v>
          </cell>
          <cell r="S102">
            <v>6031.472764627908</v>
          </cell>
          <cell r="T102">
            <v>5967.9462957799187</v>
          </cell>
          <cell r="U102">
            <v>5970.1558543159244</v>
          </cell>
          <cell r="V102">
            <v>6032.2733251129584</v>
          </cell>
        </row>
        <row r="103">
          <cell r="A103" t="str">
            <v>CAPEX</v>
          </cell>
          <cell r="G103">
            <v>1181</v>
          </cell>
          <cell r="H103">
            <v>972</v>
          </cell>
          <cell r="I103">
            <v>1029</v>
          </cell>
          <cell r="J103">
            <v>1099</v>
          </cell>
          <cell r="K103">
            <v>946</v>
          </cell>
          <cell r="L103">
            <v>950</v>
          </cell>
          <cell r="M103">
            <v>1000</v>
          </cell>
          <cell r="N103">
            <v>1031.7397417935404</v>
          </cell>
          <cell r="O103">
            <v>1051.9022973494898</v>
          </cell>
          <cell r="P103">
            <v>1072.0624657363551</v>
          </cell>
          <cell r="Q103">
            <v>1092.2001870673214</v>
          </cell>
          <cell r="R103">
            <v>1112.2953528350495</v>
          </cell>
          <cell r="S103">
            <v>1132.3278823461785</v>
          </cell>
          <cell r="T103">
            <v>1152.2777997159728</v>
          </cell>
          <cell r="U103">
            <v>1172.1253108529834</v>
          </cell>
          <cell r="V103">
            <v>1191.8508798439623</v>
          </cell>
        </row>
        <row r="104">
          <cell r="A104" t="str">
            <v>Depreciation</v>
          </cell>
          <cell r="G104">
            <v>-810</v>
          </cell>
          <cell r="H104">
            <v>-924</v>
          </cell>
          <cell r="I104">
            <v>-965</v>
          </cell>
          <cell r="J104">
            <v>-1022.0003407924451</v>
          </cell>
          <cell r="K104">
            <v>-1067.2836070116844</v>
          </cell>
          <cell r="L104">
            <v>-1043.7879548377714</v>
          </cell>
          <cell r="M104">
            <v>-1077.894621504438</v>
          </cell>
          <cell r="N104">
            <v>-1110.0816085941151</v>
          </cell>
          <cell r="O104">
            <v>-1139.1433901282562</v>
          </cell>
          <cell r="P104">
            <v>-1168.346513415074</v>
          </cell>
          <cell r="Q104">
            <v>-1189.5565227684399</v>
          </cell>
          <cell r="R104">
            <v>-1203.7046237435256</v>
          </cell>
          <cell r="S104">
            <v>-1195.8543511941682</v>
          </cell>
          <cell r="T104">
            <v>-1150.0682411799669</v>
          </cell>
          <cell r="U104">
            <v>-1110.0078400559494</v>
          </cell>
          <cell r="V104">
            <v>-1070.9337173814808</v>
          </cell>
        </row>
        <row r="105">
          <cell r="A105" t="str">
            <v>Adjustments</v>
          </cell>
          <cell r="J105">
            <v>324.00034079244506</v>
          </cell>
          <cell r="K105">
            <v>240.28360701168458</v>
          </cell>
          <cell r="L105">
            <v>-259.21204516222861</v>
          </cell>
        </row>
        <row r="106">
          <cell r="A106" t="str">
            <v>Ending PP&amp;E</v>
          </cell>
          <cell r="G106">
            <v>5965</v>
          </cell>
          <cell r="H106">
            <v>6206</v>
          </cell>
          <cell r="I106">
            <v>6393</v>
          </cell>
          <cell r="J106">
            <v>6794</v>
          </cell>
          <cell r="K106">
            <v>6913</v>
          </cell>
          <cell r="L106">
            <v>6560</v>
          </cell>
          <cell r="M106">
            <v>6482.105378495562</v>
          </cell>
          <cell r="N106">
            <v>6403.7635116949878</v>
          </cell>
          <cell r="O106">
            <v>6316.5224189162218</v>
          </cell>
          <cell r="P106">
            <v>6220.2383712375031</v>
          </cell>
          <cell r="Q106">
            <v>6122.8820355363841</v>
          </cell>
          <cell r="R106">
            <v>6031.472764627908</v>
          </cell>
          <cell r="S106">
            <v>5967.9462957799187</v>
          </cell>
          <cell r="T106">
            <v>5970.1558543159244</v>
          </cell>
          <cell r="U106">
            <v>6032.2733251129584</v>
          </cell>
          <cell r="V106">
            <v>6153.1904875754399</v>
          </cell>
        </row>
        <row r="108">
          <cell r="A108" t="str">
            <v>Dividends</v>
          </cell>
          <cell r="H108">
            <v>45.2</v>
          </cell>
          <cell r="I108">
            <v>73.28</v>
          </cell>
          <cell r="J108">
            <v>73.760000000000005</v>
          </cell>
          <cell r="K108">
            <v>75.600000000000009</v>
          </cell>
          <cell r="L108">
            <v>75.960000000000008</v>
          </cell>
          <cell r="M108">
            <v>115.38</v>
          </cell>
          <cell r="N108">
            <v>114.72</v>
          </cell>
          <cell r="O108">
            <v>114.72</v>
          </cell>
          <cell r="P108">
            <v>126.19200000000001</v>
          </cell>
          <cell r="Q108">
            <v>138.81120000000001</v>
          </cell>
          <cell r="R108">
            <v>152.69232000000002</v>
          </cell>
          <cell r="S108">
            <v>167.96155200000004</v>
          </cell>
          <cell r="T108">
            <v>184.75770720000006</v>
          </cell>
          <cell r="U108">
            <v>203.23347792000007</v>
          </cell>
          <cell r="V108">
            <v>223.55682571200009</v>
          </cell>
        </row>
        <row r="109">
          <cell r="A109" t="str">
            <v># of shares</v>
          </cell>
          <cell r="H109">
            <v>452</v>
          </cell>
          <cell r="I109">
            <v>458</v>
          </cell>
          <cell r="J109">
            <v>461</v>
          </cell>
          <cell r="K109">
            <v>472.5</v>
          </cell>
          <cell r="L109">
            <v>474.75</v>
          </cell>
          <cell r="M109">
            <v>480.75</v>
          </cell>
          <cell r="N109">
            <v>478</v>
          </cell>
          <cell r="O109">
            <v>478</v>
          </cell>
          <cell r="P109">
            <v>478</v>
          </cell>
          <cell r="Q109">
            <v>478</v>
          </cell>
          <cell r="R109">
            <v>478</v>
          </cell>
          <cell r="S109">
            <v>478</v>
          </cell>
          <cell r="T109">
            <v>478</v>
          </cell>
          <cell r="U109">
            <v>478</v>
          </cell>
          <cell r="V109">
            <v>478</v>
          </cell>
        </row>
        <row r="110">
          <cell r="A110" t="str">
            <v>$ dividend/share</v>
          </cell>
          <cell r="H110">
            <v>0.1</v>
          </cell>
          <cell r="I110">
            <v>0.16</v>
          </cell>
          <cell r="J110">
            <v>0.16</v>
          </cell>
          <cell r="K110">
            <v>0.16</v>
          </cell>
          <cell r="L110">
            <v>0.16</v>
          </cell>
          <cell r="M110">
            <v>0.24</v>
          </cell>
          <cell r="N110">
            <v>0.24</v>
          </cell>
          <cell r="O110">
            <v>0.24</v>
          </cell>
          <cell r="P110">
            <v>0.26400000000000001</v>
          </cell>
          <cell r="Q110">
            <v>0.29040000000000005</v>
          </cell>
          <cell r="R110">
            <v>0.31944000000000006</v>
          </cell>
          <cell r="S110">
            <v>0.35138400000000009</v>
          </cell>
          <cell r="T110">
            <v>0.3865224000000001</v>
          </cell>
          <cell r="U110">
            <v>0.42517464000000016</v>
          </cell>
          <cell r="V110">
            <v>0.46769210400000022</v>
          </cell>
          <cell r="HA110" t="str">
            <v>mstag:dividendsPerShare</v>
          </cell>
          <cell r="HB110">
            <v>0</v>
          </cell>
          <cell r="HC110" t="str">
            <v>ISO4217:USD</v>
          </cell>
          <cell r="HD110" t="b">
            <v>0</v>
          </cell>
          <cell r="HE110" t="b">
            <v>0</v>
          </cell>
        </row>
        <row r="111">
          <cell r="A111" t="str">
            <v>Prefered Stock Dividends</v>
          </cell>
          <cell r="H111">
            <v>3</v>
          </cell>
          <cell r="I111">
            <v>3</v>
          </cell>
          <cell r="J111">
            <v>0</v>
          </cell>
          <cell r="K111">
            <v>0</v>
          </cell>
          <cell r="L111">
            <v>0</v>
          </cell>
          <cell r="M111">
            <v>0</v>
          </cell>
          <cell r="N111">
            <v>0</v>
          </cell>
          <cell r="O111">
            <v>0</v>
          </cell>
          <cell r="P111">
            <v>0</v>
          </cell>
          <cell r="Q111">
            <v>0</v>
          </cell>
          <cell r="R111">
            <v>0</v>
          </cell>
          <cell r="S111">
            <v>0</v>
          </cell>
          <cell r="T111">
            <v>0</v>
          </cell>
          <cell r="U111">
            <v>0</v>
          </cell>
          <cell r="V111">
            <v>0</v>
          </cell>
        </row>
        <row r="112">
          <cell r="A112" t="str">
            <v>Cash dividends</v>
          </cell>
          <cell r="H112">
            <v>48.2</v>
          </cell>
          <cell r="I112">
            <v>76.28</v>
          </cell>
          <cell r="J112">
            <v>73.760000000000005</v>
          </cell>
          <cell r="K112">
            <v>75.600000000000009</v>
          </cell>
          <cell r="L112">
            <v>75.960000000000008</v>
          </cell>
          <cell r="M112">
            <v>115.38</v>
          </cell>
          <cell r="N112">
            <v>114.72</v>
          </cell>
          <cell r="O112">
            <v>114.72</v>
          </cell>
          <cell r="P112">
            <v>126.19200000000001</v>
          </cell>
          <cell r="Q112">
            <v>138.81120000000001</v>
          </cell>
          <cell r="R112">
            <v>152.69232000000002</v>
          </cell>
          <cell r="S112">
            <v>167.96155200000004</v>
          </cell>
          <cell r="T112">
            <v>184.75770720000006</v>
          </cell>
          <cell r="U112">
            <v>203.23347792000007</v>
          </cell>
          <cell r="V112">
            <v>223.55682571200009</v>
          </cell>
        </row>
        <row r="114">
          <cell r="A114" t="str">
            <v>Net income</v>
          </cell>
          <cell r="B114">
            <v>79</v>
          </cell>
          <cell r="C114">
            <v>106</v>
          </cell>
          <cell r="D114">
            <v>115.34532587637477</v>
          </cell>
          <cell r="E114">
            <v>70.496000000000009</v>
          </cell>
          <cell r="F114">
            <v>131.24917248102935</v>
          </cell>
          <cell r="G114">
            <v>235.3471936529811</v>
          </cell>
          <cell r="H114">
            <v>224.25585159223147</v>
          </cell>
          <cell r="I114">
            <v>463</v>
          </cell>
          <cell r="J114">
            <v>600.21161212427523</v>
          </cell>
          <cell r="K114">
            <v>593.59623071878468</v>
          </cell>
          <cell r="L114">
            <v>613.51996194296498</v>
          </cell>
          <cell r="M114">
            <v>605.20221884942339</v>
          </cell>
          <cell r="N114">
            <v>626.35843834596858</v>
          </cell>
          <cell r="O114">
            <v>701.05810656013114</v>
          </cell>
          <cell r="P114">
            <v>791.47610913422011</v>
          </cell>
          <cell r="Q114">
            <v>885.20713393153801</v>
          </cell>
          <cell r="R114">
            <v>982.08467818395241</v>
          </cell>
          <cell r="S114">
            <v>1084.0811740776478</v>
          </cell>
          <cell r="T114">
            <v>1189.0940432014797</v>
          </cell>
          <cell r="U114">
            <v>1296.6634406869289</v>
          </cell>
          <cell r="V114">
            <v>1407.196177856935</v>
          </cell>
        </row>
        <row r="117">
          <cell r="A117" t="str">
            <v>Interest expense</v>
          </cell>
        </row>
        <row r="118">
          <cell r="A118" t="str">
            <v>Debt</v>
          </cell>
          <cell r="G118">
            <v>11121</v>
          </cell>
          <cell r="H118">
            <v>12169</v>
          </cell>
          <cell r="I118">
            <v>12023</v>
          </cell>
          <cell r="J118">
            <v>11760.5</v>
          </cell>
          <cell r="K118">
            <v>11270.5</v>
          </cell>
          <cell r="L118">
            <v>10488.5</v>
          </cell>
          <cell r="M118">
            <v>9693.9119251971242</v>
          </cell>
          <cell r="N118">
            <v>9054.6274346663995</v>
          </cell>
          <cell r="O118">
            <v>8339.736544456493</v>
          </cell>
          <cell r="P118">
            <v>7515.5887438653717</v>
          </cell>
          <cell r="Q118">
            <v>6657.7039253145176</v>
          </cell>
          <cell r="R118">
            <v>5770.4356353524045</v>
          </cell>
          <cell r="S118">
            <v>4809.9813223158717</v>
          </cell>
          <cell r="T118">
            <v>3824.2514833159084</v>
          </cell>
          <cell r="U118">
            <v>2824.1735340259797</v>
          </cell>
          <cell r="V118">
            <v>1801.162854646127</v>
          </cell>
        </row>
        <row r="119">
          <cell r="A119" t="str">
            <v>Interest rate</v>
          </cell>
          <cell r="G119">
            <v>7.6342055570542217E-2</v>
          </cell>
          <cell r="H119">
            <v>6.4302736461500531E-2</v>
          </cell>
          <cell r="I119">
            <v>5.5061132828744905E-2</v>
          </cell>
          <cell r="J119">
            <v>5.2251179796777347E-2</v>
          </cell>
          <cell r="K119">
            <v>5.4922141874805909E-2</v>
          </cell>
          <cell r="L119">
            <v>5.9684416265433568E-2</v>
          </cell>
          <cell r="M119">
            <v>6.4834506941037595E-2</v>
          </cell>
          <cell r="N119">
            <v>6.5334506941037596E-2</v>
          </cell>
          <cell r="O119">
            <v>6.5334506941037596E-2</v>
          </cell>
          <cell r="P119">
            <v>6.5334506941037596E-2</v>
          </cell>
          <cell r="Q119">
            <v>6.5334506941037596E-2</v>
          </cell>
          <cell r="R119">
            <v>6.5334506941037596E-2</v>
          </cell>
          <cell r="S119">
            <v>6.5334506941037596E-2</v>
          </cell>
          <cell r="T119">
            <v>6.5334506941037596E-2</v>
          </cell>
          <cell r="U119">
            <v>6.5334506941037596E-2</v>
          </cell>
          <cell r="V119">
            <v>6.5334506941037596E-2</v>
          </cell>
        </row>
        <row r="120">
          <cell r="A120" t="str">
            <v>Interest Expense, net</v>
          </cell>
          <cell r="H120">
            <v>748.80536609417368</v>
          </cell>
          <cell r="I120">
            <v>662</v>
          </cell>
          <cell r="J120">
            <v>614.5</v>
          </cell>
          <cell r="K120">
            <v>619</v>
          </cell>
          <cell r="L120">
            <v>626</v>
          </cell>
          <cell r="M120">
            <v>628.5</v>
          </cell>
          <cell r="N120">
            <v>591.57961897872133</v>
          </cell>
          <cell r="O120">
            <v>544.87257515021759</v>
          </cell>
          <cell r="P120">
            <v>491.02728495205616</v>
          </cell>
          <cell r="Q120">
            <v>434.97780331983461</v>
          </cell>
          <cell r="R120">
            <v>377.00856707074234</v>
          </cell>
          <cell r="S120">
            <v>314.25775808910748</v>
          </cell>
          <cell r="T120">
            <v>249.85558508097654</v>
          </cell>
          <cell r="U120">
            <v>184.51598536151505</v>
          </cell>
          <cell r="V120">
            <v>117.67808702881648</v>
          </cell>
        </row>
        <row r="121">
          <cell r="A121" t="str">
            <v>Official Forecast</v>
          </cell>
          <cell r="J121">
            <v>614.5</v>
          </cell>
          <cell r="K121">
            <v>619</v>
          </cell>
          <cell r="L121">
            <v>626</v>
          </cell>
          <cell r="M121">
            <v>628.5</v>
          </cell>
          <cell r="N121">
            <v>591.57961897872133</v>
          </cell>
          <cell r="O121">
            <v>544.87257515021759</v>
          </cell>
          <cell r="P121">
            <v>491.02728495205616</v>
          </cell>
          <cell r="Q121">
            <v>434.97780331983461</v>
          </cell>
          <cell r="R121">
            <v>377.00856707074234</v>
          </cell>
          <cell r="S121">
            <v>314.25775808910748</v>
          </cell>
          <cell r="T121">
            <v>249.85558508097654</v>
          </cell>
          <cell r="U121">
            <v>184.51598536151505</v>
          </cell>
          <cell r="V121">
            <v>117.67808702881648</v>
          </cell>
        </row>
        <row r="122">
          <cell r="A122" t="str">
            <v>Difference</v>
          </cell>
          <cell r="J122">
            <v>0</v>
          </cell>
          <cell r="K122">
            <v>0</v>
          </cell>
          <cell r="L122">
            <v>0</v>
          </cell>
          <cell r="M122">
            <v>0</v>
          </cell>
          <cell r="N122">
            <v>0</v>
          </cell>
          <cell r="O122">
            <v>0</v>
          </cell>
          <cell r="P122">
            <v>0</v>
          </cell>
          <cell r="Q122">
            <v>0</v>
          </cell>
          <cell r="R122">
            <v>0</v>
          </cell>
          <cell r="S122">
            <v>0</v>
          </cell>
          <cell r="T122">
            <v>0</v>
          </cell>
          <cell r="U122">
            <v>0</v>
          </cell>
          <cell r="V122">
            <v>0</v>
          </cell>
        </row>
        <row r="125">
          <cell r="A125" t="str">
            <v>Return On Equity</v>
          </cell>
        </row>
        <row r="126">
          <cell r="A126" t="str">
            <v>Average Equity</v>
          </cell>
          <cell r="F126">
            <v>2681</v>
          </cell>
          <cell r="G126">
            <v>2879</v>
          </cell>
          <cell r="H126">
            <v>2827</v>
          </cell>
          <cell r="I126">
            <v>3083.5</v>
          </cell>
          <cell r="J126">
            <v>3856</v>
          </cell>
          <cell r="K126">
            <v>4871.5</v>
          </cell>
          <cell r="L126">
            <v>5494.35</v>
          </cell>
          <cell r="M126">
            <v>5903.9397833591593</v>
          </cell>
        </row>
        <row r="127">
          <cell r="A127" t="str">
            <v>Net Income</v>
          </cell>
          <cell r="F127">
            <v>131.24917248102935</v>
          </cell>
          <cell r="G127">
            <v>235.3471936529811</v>
          </cell>
          <cell r="H127">
            <v>224.25585159223147</v>
          </cell>
          <cell r="I127">
            <v>463</v>
          </cell>
          <cell r="J127">
            <v>600.21161212427523</v>
          </cell>
          <cell r="K127">
            <v>593.59623071878468</v>
          </cell>
          <cell r="L127">
            <v>613.51996194296498</v>
          </cell>
          <cell r="M127">
            <v>605.20221884942339</v>
          </cell>
        </row>
        <row r="128">
          <cell r="A128" t="str">
            <v>ROE</v>
          </cell>
          <cell r="F128">
            <v>4.8955304916460031E-2</v>
          </cell>
          <cell r="G128">
            <v>8.174615965716607E-2</v>
          </cell>
          <cell r="H128">
            <v>7.9326442020598326E-2</v>
          </cell>
          <cell r="I128">
            <v>0.15015404572725799</v>
          </cell>
          <cell r="J128">
            <v>0.15565653841397178</v>
          </cell>
          <cell r="K128">
            <v>0.12185081201247761</v>
          </cell>
          <cell r="L128">
            <v>0.11166379315896602</v>
          </cell>
          <cell r="M128">
            <v>0.10250819640051986</v>
          </cell>
        </row>
        <row r="130">
          <cell r="A130" t="str">
            <v>Book Value</v>
          </cell>
          <cell r="F130">
            <v>2924</v>
          </cell>
          <cell r="G130">
            <v>2834</v>
          </cell>
          <cell r="H130">
            <v>2820</v>
          </cell>
          <cell r="I130">
            <v>3347</v>
          </cell>
          <cell r="J130">
            <v>4365</v>
          </cell>
          <cell r="K130">
            <v>5378</v>
          </cell>
          <cell r="L130">
            <v>5610.7</v>
          </cell>
          <cell r="M130">
            <v>6197.1795667183187</v>
          </cell>
        </row>
        <row r="131">
          <cell r="A131" t="str">
            <v>Shares</v>
          </cell>
          <cell r="F131">
            <v>431</v>
          </cell>
          <cell r="G131">
            <v>444</v>
          </cell>
          <cell r="H131">
            <v>477</v>
          </cell>
          <cell r="I131">
            <v>483</v>
          </cell>
          <cell r="J131">
            <v>486</v>
          </cell>
          <cell r="K131">
            <v>497.5</v>
          </cell>
          <cell r="L131">
            <v>499.75</v>
          </cell>
          <cell r="M131">
            <v>505.75</v>
          </cell>
        </row>
        <row r="132">
          <cell r="A132" t="str">
            <v>BV / Share</v>
          </cell>
          <cell r="F132">
            <v>6.7842227378190252</v>
          </cell>
          <cell r="G132">
            <v>6.3828828828828827</v>
          </cell>
          <cell r="H132">
            <v>5.9119496855345908</v>
          </cell>
          <cell r="I132">
            <v>6.9296066252587991</v>
          </cell>
          <cell r="J132">
            <v>8.981481481481481</v>
          </cell>
          <cell r="K132">
            <v>10.810050251256282</v>
          </cell>
          <cell r="L132">
            <v>11.227013506753377</v>
          </cell>
          <cell r="M132">
            <v>12.253444521440077</v>
          </cell>
        </row>
        <row r="134">
          <cell r="A134" t="str">
            <v>Depreciation Schedule</v>
          </cell>
        </row>
        <row r="135">
          <cell r="A135">
            <v>2002</v>
          </cell>
          <cell r="I135">
            <v>965</v>
          </cell>
          <cell r="J135">
            <v>946.79333333333329</v>
          </cell>
          <cell r="K135">
            <v>928.58666666666659</v>
          </cell>
          <cell r="L135">
            <v>863.78666666666663</v>
          </cell>
          <cell r="M135">
            <v>847.89333333333332</v>
          </cell>
          <cell r="N135">
            <v>828.49333333333334</v>
          </cell>
          <cell r="O135">
            <v>804.96</v>
          </cell>
          <cell r="P135">
            <v>780.56000000000006</v>
          </cell>
          <cell r="Q135">
            <v>747.16000000000008</v>
          </cell>
          <cell r="R135">
            <v>705.69333333333338</v>
          </cell>
          <cell r="S135">
            <v>641.22666666666669</v>
          </cell>
          <cell r="T135">
            <v>537.82666666666671</v>
          </cell>
          <cell r="U135">
            <v>439.16</v>
          </cell>
          <cell r="V135">
            <v>340.49333333333334</v>
          </cell>
        </row>
        <row r="136">
          <cell r="A136">
            <v>2003</v>
          </cell>
          <cell r="J136">
            <v>75.20700745911175</v>
          </cell>
          <cell r="K136">
            <v>75.20700745911175</v>
          </cell>
          <cell r="L136">
            <v>75.20700745911175</v>
          </cell>
          <cell r="M136">
            <v>75.20700745911175</v>
          </cell>
          <cell r="N136">
            <v>75.20700745911175</v>
          </cell>
          <cell r="O136">
            <v>75.20700745911175</v>
          </cell>
          <cell r="P136">
            <v>75.20700745911175</v>
          </cell>
          <cell r="Q136">
            <v>75.20700745911175</v>
          </cell>
          <cell r="R136">
            <v>75.20700745911175</v>
          </cell>
          <cell r="S136">
            <v>75.20700745911175</v>
          </cell>
          <cell r="T136">
            <v>75.20700745911175</v>
          </cell>
          <cell r="U136">
            <v>75.20700745911175</v>
          </cell>
          <cell r="V136">
            <v>75.20700745911175</v>
          </cell>
        </row>
        <row r="137">
          <cell r="A137">
            <v>2004</v>
          </cell>
          <cell r="K137">
            <v>63.489932885906036</v>
          </cell>
          <cell r="L137">
            <v>63.489932885906036</v>
          </cell>
          <cell r="M137">
            <v>63.489932885906036</v>
          </cell>
          <cell r="N137">
            <v>63.489932885906036</v>
          </cell>
          <cell r="O137">
            <v>63.489932885906036</v>
          </cell>
          <cell r="P137">
            <v>63.489932885906036</v>
          </cell>
          <cell r="Q137">
            <v>63.489932885906036</v>
          </cell>
          <cell r="R137">
            <v>63.489932885906036</v>
          </cell>
          <cell r="S137">
            <v>63.489932885906036</v>
          </cell>
          <cell r="T137">
            <v>63.489932885906036</v>
          </cell>
          <cell r="U137">
            <v>63.489932885906036</v>
          </cell>
          <cell r="V137">
            <v>63.489932885906036</v>
          </cell>
        </row>
        <row r="138">
          <cell r="A138">
            <v>2005</v>
          </cell>
          <cell r="L138">
            <v>41.304347826086953</v>
          </cell>
          <cell r="M138">
            <v>41.304347826086953</v>
          </cell>
          <cell r="N138">
            <v>41.304347826086953</v>
          </cell>
          <cell r="O138">
            <v>41.304347826086953</v>
          </cell>
          <cell r="P138">
            <v>41.304347826086953</v>
          </cell>
          <cell r="Q138">
            <v>41.304347826086953</v>
          </cell>
          <cell r="R138">
            <v>41.304347826086953</v>
          </cell>
          <cell r="S138">
            <v>41.304347826086953</v>
          </cell>
          <cell r="T138">
            <v>41.304347826086953</v>
          </cell>
          <cell r="U138">
            <v>41.304347826086953</v>
          </cell>
          <cell r="V138">
            <v>41.304347826086953</v>
          </cell>
        </row>
        <row r="139">
          <cell r="A139">
            <v>2006</v>
          </cell>
          <cell r="M139">
            <v>50</v>
          </cell>
          <cell r="N139">
            <v>50</v>
          </cell>
          <cell r="O139">
            <v>50</v>
          </cell>
          <cell r="P139">
            <v>50</v>
          </cell>
          <cell r="Q139">
            <v>50</v>
          </cell>
          <cell r="R139">
            <v>50</v>
          </cell>
          <cell r="S139">
            <v>50</v>
          </cell>
          <cell r="T139">
            <v>50</v>
          </cell>
          <cell r="U139">
            <v>50</v>
          </cell>
          <cell r="V139">
            <v>50</v>
          </cell>
        </row>
        <row r="140">
          <cell r="A140">
            <v>2007</v>
          </cell>
          <cell r="N140">
            <v>51.586987089677017</v>
          </cell>
          <cell r="O140">
            <v>51.586987089677017</v>
          </cell>
          <cell r="P140">
            <v>51.586987089677017</v>
          </cell>
          <cell r="Q140">
            <v>51.586987089677017</v>
          </cell>
          <cell r="R140">
            <v>51.586987089677017</v>
          </cell>
          <cell r="S140">
            <v>51.586987089677017</v>
          </cell>
          <cell r="T140">
            <v>51.586987089677017</v>
          </cell>
          <cell r="U140">
            <v>51.586987089677017</v>
          </cell>
          <cell r="V140">
            <v>51.586987089677017</v>
          </cell>
        </row>
        <row r="141">
          <cell r="A141">
            <v>2008</v>
          </cell>
          <cell r="O141">
            <v>52.595114867474493</v>
          </cell>
          <cell r="P141">
            <v>52.595114867474493</v>
          </cell>
          <cell r="Q141">
            <v>52.595114867474493</v>
          </cell>
          <cell r="R141">
            <v>52.595114867474493</v>
          </cell>
          <cell r="S141">
            <v>52.595114867474493</v>
          </cell>
          <cell r="T141">
            <v>52.595114867474493</v>
          </cell>
          <cell r="U141">
            <v>52.595114867474493</v>
          </cell>
          <cell r="V141">
            <v>52.595114867474493</v>
          </cell>
        </row>
        <row r="142">
          <cell r="A142">
            <v>2009</v>
          </cell>
          <cell r="P142">
            <v>53.603123286817755</v>
          </cell>
          <cell r="Q142">
            <v>53.603123286817755</v>
          </cell>
          <cell r="R142">
            <v>53.603123286817755</v>
          </cell>
          <cell r="S142">
            <v>53.603123286817755</v>
          </cell>
          <cell r="T142">
            <v>53.603123286817755</v>
          </cell>
          <cell r="U142">
            <v>53.603123286817755</v>
          </cell>
          <cell r="V142">
            <v>53.603123286817755</v>
          </cell>
        </row>
        <row r="143">
          <cell r="A143">
            <v>2010</v>
          </cell>
          <cell r="Q143">
            <v>54.610009353366067</v>
          </cell>
          <cell r="R143">
            <v>54.610009353366067</v>
          </cell>
          <cell r="S143">
            <v>54.610009353366067</v>
          </cell>
          <cell r="T143">
            <v>54.610009353366067</v>
          </cell>
          <cell r="U143">
            <v>54.610009353366067</v>
          </cell>
          <cell r="V143">
            <v>54.610009353366067</v>
          </cell>
        </row>
        <row r="144">
          <cell r="A144">
            <v>2011</v>
          </cell>
          <cell r="R144">
            <v>55.614767641752472</v>
          </cell>
          <cell r="S144">
            <v>55.614767641752472</v>
          </cell>
          <cell r="T144">
            <v>55.614767641752472</v>
          </cell>
          <cell r="U144">
            <v>55.614767641752472</v>
          </cell>
          <cell r="V144">
            <v>55.614767641752472</v>
          </cell>
        </row>
        <row r="145">
          <cell r="A145">
            <v>2012</v>
          </cell>
          <cell r="S145">
            <v>56.616394117308928</v>
          </cell>
          <cell r="T145">
            <v>56.616394117308928</v>
          </cell>
          <cell r="U145">
            <v>56.616394117308928</v>
          </cell>
          <cell r="V145">
            <v>56.616394117308928</v>
          </cell>
        </row>
        <row r="146">
          <cell r="A146">
            <v>2013</v>
          </cell>
          <cell r="T146">
            <v>57.613889985798643</v>
          </cell>
          <cell r="U146">
            <v>57.613889985798643</v>
          </cell>
          <cell r="V146">
            <v>57.613889985798643</v>
          </cell>
        </row>
        <row r="147">
          <cell r="A147">
            <v>2014</v>
          </cell>
          <cell r="U147">
            <v>58.606265542649169</v>
          </cell>
          <cell r="V147">
            <v>58.606265542649169</v>
          </cell>
        </row>
        <row r="148">
          <cell r="A148">
            <v>2015</v>
          </cell>
          <cell r="V148">
            <v>59.592543992198117</v>
          </cell>
        </row>
        <row r="149">
          <cell r="I149">
            <v>965</v>
          </cell>
          <cell r="J149">
            <v>1022.0003407924451</v>
          </cell>
          <cell r="K149">
            <v>1067.2836070116844</v>
          </cell>
          <cell r="L149">
            <v>1043.7879548377714</v>
          </cell>
          <cell r="M149">
            <v>1077.894621504438</v>
          </cell>
          <cell r="N149">
            <v>1110.0816085941151</v>
          </cell>
          <cell r="O149">
            <v>1139.1433901282562</v>
          </cell>
          <cell r="P149">
            <v>1168.346513415074</v>
          </cell>
          <cell r="Q149">
            <v>1189.5565227684399</v>
          </cell>
          <cell r="R149">
            <v>1203.7046237435256</v>
          </cell>
          <cell r="S149">
            <v>1195.8543511941682</v>
          </cell>
          <cell r="T149">
            <v>1150.0682411799669</v>
          </cell>
          <cell r="U149">
            <v>1110.0078400559494</v>
          </cell>
          <cell r="V149">
            <v>1070.9337173814808</v>
          </cell>
        </row>
        <row r="152">
          <cell r="J152">
            <v>-3.4079244505846873E-4</v>
          </cell>
        </row>
        <row r="157">
          <cell r="L157">
            <v>0.03</v>
          </cell>
          <cell r="M157">
            <v>7.0000000000000007E-2</v>
          </cell>
        </row>
        <row r="158">
          <cell r="L158">
            <v>13.889999999999999</v>
          </cell>
          <cell r="M158">
            <v>32.410000000000004</v>
          </cell>
        </row>
        <row r="159">
          <cell r="L159">
            <v>20.130434782608695</v>
          </cell>
          <cell r="M159">
            <v>46.971014492753632</v>
          </cell>
        </row>
        <row r="208">
          <cell r="J208" t="str">
            <v>2003-FY</v>
          </cell>
          <cell r="K208" t="str">
            <v>2004-FY</v>
          </cell>
          <cell r="L208" t="str">
            <v>2005-FY</v>
          </cell>
          <cell r="M208" t="str">
            <v>2006-FY</v>
          </cell>
          <cell r="N208" t="str">
            <v>2007-FY</v>
          </cell>
          <cell r="O208" t="str">
            <v>2008-FY</v>
          </cell>
          <cell r="P208" t="str">
            <v>2009-FY</v>
          </cell>
          <cell r="Q208" t="str">
            <v>2010-FY</v>
          </cell>
          <cell r="R208" t="str">
            <v>2011-FY</v>
          </cell>
          <cell r="S208" t="str">
            <v>2012-FY</v>
          </cell>
          <cell r="T208" t="str">
            <v>2013-FY</v>
          </cell>
          <cell r="U208" t="str">
            <v>2014-FY</v>
          </cell>
          <cell r="V208" t="str">
            <v>2014-FY</v>
          </cell>
        </row>
      </sheetData>
      <sheetData sheetId="6" refreshError="1"/>
      <sheetData sheetId="7" refreshError="1"/>
      <sheetData sheetId="8" refreshError="1"/>
      <sheetData sheetId="9" refreshError="1"/>
      <sheetData sheetId="10" refreshError="1">
        <row r="1">
          <cell r="A1" t="str">
            <v>Growth</v>
          </cell>
          <cell r="C1" t="str">
            <v>2006e</v>
          </cell>
          <cell r="E1" t="str">
            <v>2006-09e</v>
          </cell>
        </row>
        <row r="2">
          <cell r="A2" t="str">
            <v>Volume</v>
          </cell>
          <cell r="C2">
            <v>1.1212076431049267E-2</v>
          </cell>
          <cell r="E2">
            <v>9.2741594635836755E-3</v>
          </cell>
        </row>
        <row r="3">
          <cell r="A3" t="str">
            <v>Price/ mix</v>
          </cell>
          <cell r="C3">
            <v>4.4466653005271521E-2</v>
          </cell>
          <cell r="E3">
            <v>2.4421947511930497E-2</v>
          </cell>
        </row>
        <row r="4">
          <cell r="A4" t="str">
            <v>LC sales</v>
          </cell>
          <cell r="C4">
            <v>5.5678729436320788E-2</v>
          </cell>
          <cell r="E4">
            <v>3.3696106975514173E-2</v>
          </cell>
        </row>
        <row r="5">
          <cell r="A5" t="str">
            <v>FX</v>
          </cell>
          <cell r="C5">
            <v>8.0000000000000002E-3</v>
          </cell>
          <cell r="E5">
            <v>0</v>
          </cell>
        </row>
        <row r="6">
          <cell r="A6" t="str">
            <v>Acq/ divestitures</v>
          </cell>
          <cell r="C6">
            <v>0</v>
          </cell>
          <cell r="E6">
            <v>0</v>
          </cell>
        </row>
        <row r="7">
          <cell r="A7" t="str">
            <v>Reported sales</v>
          </cell>
          <cell r="C7">
            <v>6.3678729436320788E-2</v>
          </cell>
          <cell r="E7">
            <v>3.3696106975514173E-2</v>
          </cell>
        </row>
        <row r="9">
          <cell r="A9" t="str">
            <v>Operating profit</v>
          </cell>
          <cell r="C9">
            <v>3.4433393970308535E-2</v>
          </cell>
          <cell r="E9">
            <v>3.8197338514717849E-2</v>
          </cell>
        </row>
        <row r="11">
          <cell r="A11" t="str">
            <v>EPS</v>
          </cell>
          <cell r="C11">
            <v>2.9506360175548307E-2</v>
          </cell>
          <cell r="E11">
            <v>9.5661071584443036E-2</v>
          </cell>
        </row>
        <row r="13">
          <cell r="A13" t="str">
            <v>EPS</v>
          </cell>
          <cell r="C13" t="str">
            <v>2006e</v>
          </cell>
          <cell r="E13" t="str">
            <v>2007e</v>
          </cell>
        </row>
        <row r="14">
          <cell r="A14" t="str">
            <v>MS Reported</v>
          </cell>
          <cell r="C14">
            <v>1.2588709700456024</v>
          </cell>
          <cell r="E14">
            <v>1.3103733019790138</v>
          </cell>
        </row>
        <row r="15">
          <cell r="A15" t="str">
            <v>MS Core</v>
          </cell>
          <cell r="C15">
            <v>1.2588709700456024</v>
          </cell>
          <cell r="E15">
            <v>1.3103733019790138</v>
          </cell>
        </row>
        <row r="16">
          <cell r="A16" t="str">
            <v>Consensus</v>
          </cell>
          <cell r="C16">
            <v>1.29</v>
          </cell>
          <cell r="E16">
            <v>1.45</v>
          </cell>
        </row>
        <row r="18">
          <cell r="A18" t="str">
            <v>P/ E "core", calendar</v>
          </cell>
          <cell r="C18">
            <v>15.609224827297574</v>
          </cell>
          <cell r="E18">
            <v>14.995726767573217</v>
          </cell>
        </row>
        <row r="19">
          <cell r="A19" t="str">
            <v>Rel PE to SPX</v>
          </cell>
          <cell r="C19">
            <v>99.996596549875079</v>
          </cell>
        </row>
        <row r="21">
          <cell r="A21" t="str">
            <v>2006e</v>
          </cell>
          <cell r="C21" t="str">
            <v>Volume</v>
          </cell>
          <cell r="E21" t="str">
            <v>Profits</v>
          </cell>
        </row>
        <row r="22">
          <cell r="A22" t="str">
            <v>North America</v>
          </cell>
          <cell r="C22">
            <v>5.8841616765332061E-2</v>
          </cell>
          <cell r="E22">
            <v>0.04</v>
          </cell>
        </row>
        <row r="23">
          <cell r="A23" t="str">
            <v>Europe</v>
          </cell>
          <cell r="C23">
            <v>3.0729048299205086E-2</v>
          </cell>
          <cell r="E23">
            <v>0.05</v>
          </cell>
        </row>
        <row r="24">
          <cell r="A24" t="str">
            <v>Corporate</v>
          </cell>
          <cell r="C24">
            <v>3.5180461877679647E-2</v>
          </cell>
          <cell r="E24">
            <v>3.4433393970308535E-2</v>
          </cell>
        </row>
        <row r="28">
          <cell r="A28" t="str">
            <v>Price</v>
          </cell>
          <cell r="C28">
            <v>19.649999999999999</v>
          </cell>
        </row>
        <row r="30">
          <cell r="A30" t="str">
            <v>P/E - SP500</v>
          </cell>
        </row>
      </sheetData>
      <sheetData sheetId="11" refreshError="1"/>
      <sheetData sheetId="12" refreshError="1"/>
      <sheetData sheetId="13" refreshError="1"/>
      <sheetData sheetId="14" refreshError="1"/>
      <sheetData sheetId="15" refreshError="1">
        <row r="1">
          <cell r="A1" t="str">
            <v>Coca-Cola Enterprises</v>
          </cell>
        </row>
        <row r="2">
          <cell r="A2" t="str">
            <v>DCF</v>
          </cell>
          <cell r="B2">
            <v>2000</v>
          </cell>
          <cell r="C2">
            <v>2001</v>
          </cell>
          <cell r="D2">
            <v>2002</v>
          </cell>
          <cell r="E2">
            <v>2003</v>
          </cell>
          <cell r="F2" t="str">
            <v>2004E</v>
          </cell>
          <cell r="G2" t="str">
            <v>2005E</v>
          </cell>
          <cell r="H2" t="str">
            <v>2006E</v>
          </cell>
          <cell r="I2" t="str">
            <v>2007E</v>
          </cell>
          <cell r="J2" t="str">
            <v>2008E</v>
          </cell>
          <cell r="K2" t="str">
            <v>2009E</v>
          </cell>
          <cell r="L2" t="str">
            <v>2010E</v>
          </cell>
          <cell r="M2" t="str">
            <v>2011E</v>
          </cell>
          <cell r="N2" t="str">
            <v>2012E</v>
          </cell>
          <cell r="O2" t="str">
            <v>2013E</v>
          </cell>
          <cell r="P2" t="str">
            <v>2014E</v>
          </cell>
        </row>
        <row r="3">
          <cell r="A3" t="str">
            <v>NOPAT</v>
          </cell>
          <cell r="B3">
            <v>1082.1506758744385</v>
          </cell>
          <cell r="C3">
            <v>760.9913035349507</v>
          </cell>
          <cell r="D3">
            <v>958.28575744342379</v>
          </cell>
          <cell r="E3">
            <v>1073.004437718527</v>
          </cell>
          <cell r="F3">
            <v>1021.7456847908938</v>
          </cell>
          <cell r="G3">
            <v>1064.5528364981956</v>
          </cell>
          <cell r="H3">
            <v>1068.8633796647341</v>
          </cell>
          <cell r="I3">
            <v>1058.6852554606148</v>
          </cell>
          <cell r="J3">
            <v>1096.3100106328138</v>
          </cell>
          <cell r="K3">
            <v>1151.1027579909746</v>
          </cell>
          <cell r="L3">
            <v>1207.7492590819561</v>
          </cell>
          <cell r="M3">
            <v>1266.2780114407051</v>
          </cell>
          <cell r="N3">
            <v>1326.7170575328346</v>
          </cell>
          <cell r="O3">
            <v>1389.0940733293214</v>
          </cell>
          <cell r="P3">
            <v>1453.4364722964478</v>
          </cell>
          <cell r="Q3">
            <v>2.6155114393923373E-2</v>
          </cell>
        </row>
        <row r="4">
          <cell r="A4" t="str">
            <v>Growth</v>
          </cell>
          <cell r="C4">
            <v>-0.29677879384030603</v>
          </cell>
          <cell r="D4">
            <v>0.25925980098852963</v>
          </cell>
          <cell r="E4">
            <v>0.11971239203341288</v>
          </cell>
          <cell r="F4">
            <v>-4.7771240384263391E-2</v>
          </cell>
          <cell r="G4">
            <v>4.1896092486128245E-2</v>
          </cell>
          <cell r="H4">
            <v>4.0491584999369223E-3</v>
          </cell>
          <cell r="I4">
            <v>-9.5223808746369709E-3</v>
          </cell>
          <cell r="J4">
            <v>3.5539132124617234E-2</v>
          </cell>
          <cell r="K4">
            <v>4.997924567571288E-2</v>
          </cell>
          <cell r="L4">
            <v>4.9210637971059068E-2</v>
          </cell>
          <cell r="M4">
            <v>4.8461012845694817E-2</v>
          </cell>
          <cell r="N4">
            <v>4.7729681433356985E-2</v>
          </cell>
          <cell r="O4">
            <v>4.7016065288618014E-2</v>
          </cell>
          <cell r="P4">
            <v>4.6319684319805043E-2</v>
          </cell>
        </row>
        <row r="5">
          <cell r="A5" t="str">
            <v>Working capital changes</v>
          </cell>
          <cell r="C5">
            <v>22</v>
          </cell>
          <cell r="D5">
            <v>-240</v>
          </cell>
          <cell r="E5">
            <v>-26</v>
          </cell>
          <cell r="F5">
            <v>-30</v>
          </cell>
          <cell r="G5">
            <v>160</v>
          </cell>
          <cell r="H5">
            <v>12.390781930373578</v>
          </cell>
          <cell r="I5">
            <v>16.622403162992669</v>
          </cell>
          <cell r="J5">
            <v>1.9773333958842159</v>
          </cell>
          <cell r="K5">
            <v>2.5367634066801656</v>
          </cell>
          <cell r="L5">
            <v>3.1201293492526929</v>
          </cell>
          <cell r="M5">
            <v>3.7273807495776055</v>
          </cell>
          <cell r="N5">
            <v>4.3584364229272978</v>
          </cell>
          <cell r="O5">
            <v>5.0131885054911436</v>
          </cell>
          <cell r="P5">
            <v>5.691507013082628</v>
          </cell>
        </row>
        <row r="6">
          <cell r="A6" t="str">
            <v>Depreciation</v>
          </cell>
          <cell r="B6">
            <v>810</v>
          </cell>
          <cell r="C6">
            <v>924</v>
          </cell>
          <cell r="D6">
            <v>965</v>
          </cell>
          <cell r="E6">
            <v>1022.0003407924451</v>
          </cell>
          <cell r="F6">
            <v>1067.2836070116844</v>
          </cell>
          <cell r="G6">
            <v>1043.7879548377714</v>
          </cell>
          <cell r="H6">
            <v>1077.894621504438</v>
          </cell>
          <cell r="I6">
            <v>1110.0816085941151</v>
          </cell>
          <cell r="J6">
            <v>1139.1433901282562</v>
          </cell>
          <cell r="K6">
            <v>1168.346513415074</v>
          </cell>
          <cell r="L6">
            <v>1189.5565227684399</v>
          </cell>
          <cell r="M6">
            <v>1203.7046237435256</v>
          </cell>
          <cell r="N6">
            <v>1195.8543511941682</v>
          </cell>
          <cell r="O6">
            <v>1150.0682411799669</v>
          </cell>
          <cell r="P6">
            <v>1110.0078400559494</v>
          </cell>
        </row>
        <row r="7">
          <cell r="A7" t="str">
            <v>CAPEX</v>
          </cell>
          <cell r="B7">
            <v>-1181</v>
          </cell>
          <cell r="C7">
            <v>-972</v>
          </cell>
          <cell r="D7">
            <v>-1029</v>
          </cell>
          <cell r="E7">
            <v>-1099</v>
          </cell>
          <cell r="F7">
            <v>-946</v>
          </cell>
          <cell r="G7">
            <v>-950</v>
          </cell>
          <cell r="H7">
            <v>-1000</v>
          </cell>
          <cell r="I7">
            <v>-1031.7397417935404</v>
          </cell>
          <cell r="J7">
            <v>-1051.9022973494898</v>
          </cell>
          <cell r="K7">
            <v>-1072.0624657363551</v>
          </cell>
          <cell r="L7">
            <v>-1092.2001870673214</v>
          </cell>
          <cell r="M7">
            <v>-1112.2953528350495</v>
          </cell>
          <cell r="N7">
            <v>-1132.3278823461785</v>
          </cell>
          <cell r="O7">
            <v>-1152.2777997159728</v>
          </cell>
          <cell r="P7">
            <v>-1172.1253108529834</v>
          </cell>
        </row>
        <row r="8">
          <cell r="A8" t="str">
            <v>OFCF</v>
          </cell>
          <cell r="B8">
            <v>711.15067587443855</v>
          </cell>
          <cell r="C8">
            <v>734.9913035349507</v>
          </cell>
          <cell r="D8">
            <v>654.28575744342379</v>
          </cell>
          <cell r="E8">
            <v>970.00477851097185</v>
          </cell>
          <cell r="F8">
            <v>1113.029291802578</v>
          </cell>
          <cell r="G8">
            <v>1318.340791335967</v>
          </cell>
          <cell r="H8">
            <v>1159.1487830995457</v>
          </cell>
          <cell r="I8">
            <v>1153.6495254241822</v>
          </cell>
          <cell r="J8">
            <v>1185.5284368074645</v>
          </cell>
          <cell r="K8">
            <v>1249.9235690763735</v>
          </cell>
          <cell r="L8">
            <v>1308.2257241323275</v>
          </cell>
          <cell r="M8">
            <v>1361.4146630987589</v>
          </cell>
          <cell r="N8">
            <v>1394.6019628037513</v>
          </cell>
          <cell r="O8">
            <v>1391.8977032988068</v>
          </cell>
          <cell r="P8">
            <v>1397.0105085124962</v>
          </cell>
        </row>
        <row r="9">
          <cell r="A9" t="str">
            <v>Terminal value</v>
          </cell>
          <cell r="P9">
            <v>18626.806780166618</v>
          </cell>
        </row>
        <row r="10">
          <cell r="A10" t="str">
            <v>Cash Flows</v>
          </cell>
          <cell r="B10">
            <v>711.15067587443855</v>
          </cell>
          <cell r="C10">
            <v>734.9913035349507</v>
          </cell>
          <cell r="D10">
            <v>654.28575744342379</v>
          </cell>
          <cell r="E10">
            <v>970.00477851097185</v>
          </cell>
          <cell r="F10">
            <v>1113.029291802578</v>
          </cell>
          <cell r="G10">
            <v>1318.340791335967</v>
          </cell>
          <cell r="H10">
            <v>1159.1487830995457</v>
          </cell>
          <cell r="I10">
            <v>1153.6495254241822</v>
          </cell>
          <cell r="J10">
            <v>1185.5284368074645</v>
          </cell>
          <cell r="K10">
            <v>1249.9235690763735</v>
          </cell>
          <cell r="L10">
            <v>1308.2257241323275</v>
          </cell>
          <cell r="M10">
            <v>1361.4146630987589</v>
          </cell>
          <cell r="N10">
            <v>1394.6019628037513</v>
          </cell>
          <cell r="O10">
            <v>1391.8977032988068</v>
          </cell>
          <cell r="P10">
            <v>20023.817288679114</v>
          </cell>
        </row>
        <row r="12">
          <cell r="A12" t="str">
            <v>WACC</v>
          </cell>
          <cell r="F12">
            <v>7.4999999999999997E-2</v>
          </cell>
        </row>
        <row r="13">
          <cell r="A13" t="str">
            <v>Secular growth</v>
          </cell>
          <cell r="F13">
            <v>0</v>
          </cell>
          <cell r="K13" t="str">
            <v xml:space="preserve"> </v>
          </cell>
        </row>
        <row r="14">
          <cell r="A14" t="str">
            <v>NPV</v>
          </cell>
          <cell r="F14">
            <v>18921.114945632056</v>
          </cell>
        </row>
        <row r="15">
          <cell r="A15" t="str">
            <v>Net Debt</v>
          </cell>
          <cell r="F15">
            <v>10975</v>
          </cell>
        </row>
        <row r="16">
          <cell r="A16" t="str">
            <v>Value of equity</v>
          </cell>
          <cell r="F16">
            <v>7946.1149456320563</v>
          </cell>
        </row>
        <row r="17">
          <cell r="A17" t="str">
            <v>Diluted shares</v>
          </cell>
          <cell r="F17">
            <v>473.08726000000001</v>
          </cell>
          <cell r="H17" t="str">
            <v>'05-'10 EPS Growth</v>
          </cell>
        </row>
        <row r="18">
          <cell r="A18" t="str">
            <v>Fair value per share</v>
          </cell>
          <cell r="F18">
            <v>16.796298732779352</v>
          </cell>
          <cell r="H18">
            <v>7.4609453614745691E-2</v>
          </cell>
          <cell r="J18">
            <v>18.049461403982065</v>
          </cell>
        </row>
        <row r="20">
          <cell r="A20" t="str">
            <v>EVA</v>
          </cell>
          <cell r="B20">
            <v>2000</v>
          </cell>
          <cell r="C20">
            <v>2001</v>
          </cell>
          <cell r="D20">
            <v>2002</v>
          </cell>
          <cell r="E20">
            <v>2003</v>
          </cell>
          <cell r="F20" t="str">
            <v>2004E</v>
          </cell>
          <cell r="G20" t="str">
            <v>2005E</v>
          </cell>
          <cell r="H20" t="str">
            <v>2006E</v>
          </cell>
          <cell r="I20" t="str">
            <v>2007E</v>
          </cell>
          <cell r="J20" t="str">
            <v>2008E</v>
          </cell>
          <cell r="K20" t="str">
            <v>2009E</v>
          </cell>
          <cell r="L20" t="str">
            <v>2010E</v>
          </cell>
          <cell r="M20" t="str">
            <v>2011E</v>
          </cell>
          <cell r="N20" t="str">
            <v>2012E</v>
          </cell>
          <cell r="O20" t="str">
            <v>2013E</v>
          </cell>
          <cell r="P20" t="str">
            <v>2014E</v>
          </cell>
        </row>
        <row r="21">
          <cell r="A21" t="str">
            <v>NOPAT</v>
          </cell>
          <cell r="B21">
            <v>1082.1506758744385</v>
          </cell>
          <cell r="C21">
            <v>760.9913035349507</v>
          </cell>
          <cell r="D21">
            <v>958.28575744342379</v>
          </cell>
          <cell r="E21">
            <v>1073.004437718527</v>
          </cell>
          <cell r="F21">
            <v>1021.7456847908938</v>
          </cell>
          <cell r="G21">
            <v>1064.5528364981956</v>
          </cell>
          <cell r="H21">
            <v>1068.8633796647341</v>
          </cell>
          <cell r="I21">
            <v>1058.6852554606148</v>
          </cell>
          <cell r="J21">
            <v>1096.3100106328138</v>
          </cell>
          <cell r="K21">
            <v>1151.1027579909746</v>
          </cell>
          <cell r="L21">
            <v>1207.7492590819561</v>
          </cell>
          <cell r="M21">
            <v>1266.2780114407051</v>
          </cell>
          <cell r="N21">
            <v>1326.7170575328346</v>
          </cell>
          <cell r="O21">
            <v>1389.0940733293214</v>
          </cell>
          <cell r="P21">
            <v>1453.4364722964478</v>
          </cell>
        </row>
        <row r="22">
          <cell r="A22" t="str">
            <v>Capital</v>
          </cell>
          <cell r="B22">
            <v>22399</v>
          </cell>
          <cell r="C22">
            <v>23351</v>
          </cell>
          <cell r="D22">
            <v>24495</v>
          </cell>
          <cell r="E22">
            <v>25231</v>
          </cell>
          <cell r="F22">
            <v>26349</v>
          </cell>
          <cell r="G22">
            <v>25436</v>
          </cell>
          <cell r="H22">
            <v>25542.043370821484</v>
          </cell>
          <cell r="I22">
            <v>25942.149984052954</v>
          </cell>
          <cell r="J22">
            <v>25875.635774531878</v>
          </cell>
          <cell r="K22">
            <v>25786.228215336712</v>
          </cell>
          <cell r="L22">
            <v>25709.122248742064</v>
          </cell>
          <cell r="M22">
            <v>25615.568621183618</v>
          </cell>
          <cell r="N22">
            <v>25524.295143861993</v>
          </cell>
          <cell r="O22">
            <v>25469.684817245623</v>
          </cell>
          <cell r="P22">
            <v>25442.285414168298</v>
          </cell>
        </row>
        <row r="23">
          <cell r="A23" t="str">
            <v>ROIC</v>
          </cell>
          <cell r="B23">
            <v>4.8312454836128331E-2</v>
          </cell>
          <cell r="C23">
            <v>3.2589238299642442E-2</v>
          </cell>
          <cell r="D23">
            <v>3.9121688403487398E-2</v>
          </cell>
          <cell r="E23">
            <v>4.2527225941045819E-2</v>
          </cell>
          <cell r="F23">
            <v>3.87773989445859E-2</v>
          </cell>
          <cell r="G23">
            <v>4.1852210901800427E-2</v>
          </cell>
          <cell r="H23">
            <v>4.1847214968156139E-2</v>
          </cell>
          <cell r="I23">
            <v>4.0809464755673881E-2</v>
          </cell>
          <cell r="J23">
            <v>4.2368427975472515E-2</v>
          </cell>
          <cell r="K23">
            <v>4.4640214473334279E-2</v>
          </cell>
          <cell r="L23">
            <v>4.697745988356529E-2</v>
          </cell>
          <cell r="M23">
            <v>4.9433921618804735E-2</v>
          </cell>
          <cell r="N23">
            <v>5.1978597256264671E-2</v>
          </cell>
          <cell r="O23">
            <v>5.4539115159711771E-2</v>
          </cell>
          <cell r="P23">
            <v>5.7126804791170931E-2</v>
          </cell>
        </row>
        <row r="24">
          <cell r="A24" t="str">
            <v>WACC</v>
          </cell>
          <cell r="B24">
            <v>0</v>
          </cell>
          <cell r="C24">
            <v>0</v>
          </cell>
          <cell r="D24">
            <v>0</v>
          </cell>
          <cell r="E24">
            <v>0</v>
          </cell>
          <cell r="F24">
            <v>7.4999999999999997E-2</v>
          </cell>
          <cell r="G24">
            <v>7.4999999999999997E-2</v>
          </cell>
          <cell r="H24">
            <v>7.4999999999999997E-2</v>
          </cell>
          <cell r="I24">
            <v>7.4999999999999997E-2</v>
          </cell>
          <cell r="J24">
            <v>7.4999999999999997E-2</v>
          </cell>
          <cell r="K24">
            <v>7.4999999999999997E-2</v>
          </cell>
          <cell r="L24">
            <v>7.4999999999999997E-2</v>
          </cell>
          <cell r="M24">
            <v>7.4999999999999997E-2</v>
          </cell>
          <cell r="N24">
            <v>7.4999999999999997E-2</v>
          </cell>
          <cell r="O24">
            <v>7.4999999999999997E-2</v>
          </cell>
          <cell r="P24">
            <v>7.4999999999999997E-2</v>
          </cell>
        </row>
        <row r="25">
          <cell r="A25" t="str">
            <v>Spread</v>
          </cell>
          <cell r="B25">
            <v>4.8312454836128331E-2</v>
          </cell>
          <cell r="C25">
            <v>3.2589238299642442E-2</v>
          </cell>
          <cell r="D25">
            <v>3.9121688403487398E-2</v>
          </cell>
          <cell r="E25">
            <v>4.2527225941045819E-2</v>
          </cell>
          <cell r="F25">
            <v>-3.6222601055414097E-2</v>
          </cell>
          <cell r="G25">
            <v>-3.314778909819957E-2</v>
          </cell>
          <cell r="H25">
            <v>-3.3152785031843858E-2</v>
          </cell>
          <cell r="I25">
            <v>-3.4190535244326116E-2</v>
          </cell>
          <cell r="J25">
            <v>-3.2631572024527482E-2</v>
          </cell>
          <cell r="K25">
            <v>-3.0359785526665718E-2</v>
          </cell>
          <cell r="L25">
            <v>-2.8022540116434708E-2</v>
          </cell>
          <cell r="M25">
            <v>-2.5566078381195262E-2</v>
          </cell>
          <cell r="N25">
            <v>-2.3021402743735327E-2</v>
          </cell>
          <cell r="O25">
            <v>-2.0460884840288227E-2</v>
          </cell>
          <cell r="P25">
            <v>-1.7873195208829067E-2</v>
          </cell>
        </row>
        <row r="26">
          <cell r="A26" t="str">
            <v>EVA</v>
          </cell>
          <cell r="C26">
            <v>760.9913035349507</v>
          </cell>
          <cell r="D26">
            <v>958.28575744342379</v>
          </cell>
          <cell r="E26">
            <v>1073.004437718527</v>
          </cell>
          <cell r="F26">
            <v>-954.42931520910599</v>
          </cell>
          <cell r="G26">
            <v>-843.14716350180424</v>
          </cell>
          <cell r="H26">
            <v>-846.78987314687708</v>
          </cell>
          <cell r="I26">
            <v>-886.97599334335666</v>
          </cell>
          <cell r="J26">
            <v>-844.36267245707688</v>
          </cell>
          <cell r="K26">
            <v>-782.86435815927871</v>
          </cell>
          <cell r="L26">
            <v>-720.43490957369852</v>
          </cell>
          <cell r="M26">
            <v>-654.88963514806619</v>
          </cell>
          <cell r="N26">
            <v>-587.60507825681475</v>
          </cell>
          <cell r="O26">
            <v>-521.13228796410021</v>
          </cell>
          <cell r="P26">
            <v>-454.73493376617449</v>
          </cell>
        </row>
        <row r="27">
          <cell r="A27" t="str">
            <v>Terminal value</v>
          </cell>
          <cell r="P27">
            <v>-6063.1324502156604</v>
          </cell>
        </row>
        <row r="28">
          <cell r="A28" t="str">
            <v>EVA</v>
          </cell>
          <cell r="C28">
            <v>760.9913035349507</v>
          </cell>
          <cell r="D28">
            <v>958.28575744342379</v>
          </cell>
          <cell r="E28">
            <v>1073.004437718527</v>
          </cell>
          <cell r="F28">
            <v>-954.42931520910599</v>
          </cell>
          <cell r="G28">
            <v>-843.14716350180424</v>
          </cell>
          <cell r="H28">
            <v>-846.78987314687708</v>
          </cell>
          <cell r="I28">
            <v>-886.97599334335666</v>
          </cell>
          <cell r="J28">
            <v>-844.36267245707688</v>
          </cell>
          <cell r="K28">
            <v>-782.86435815927871</v>
          </cell>
          <cell r="L28">
            <v>-720.43490957369852</v>
          </cell>
          <cell r="M28">
            <v>-654.88963514806619</v>
          </cell>
          <cell r="N28">
            <v>-587.60507825681475</v>
          </cell>
          <cell r="O28">
            <v>-521.13228796410021</v>
          </cell>
          <cell r="P28">
            <v>-6517.8673839818348</v>
          </cell>
        </row>
        <row r="30">
          <cell r="A30" t="str">
            <v>WACC</v>
          </cell>
          <cell r="F30">
            <v>7.4999999999999997E-2</v>
          </cell>
        </row>
        <row r="31">
          <cell r="A31" t="str">
            <v>Secular Growth</v>
          </cell>
          <cell r="F31">
            <v>0</v>
          </cell>
        </row>
        <row r="32">
          <cell r="A32" t="str">
            <v>MVA</v>
          </cell>
          <cell r="F32">
            <v>-8988.3251783915111</v>
          </cell>
        </row>
        <row r="33">
          <cell r="A33" t="str">
            <v>Capital (2002)</v>
          </cell>
          <cell r="F33">
            <v>26349</v>
          </cell>
        </row>
        <row r="34">
          <cell r="A34" t="str">
            <v>Enterprise Value</v>
          </cell>
          <cell r="F34">
            <v>17360.674821608489</v>
          </cell>
          <cell r="H34" t="str">
            <v xml:space="preserve"> </v>
          </cell>
        </row>
        <row r="35">
          <cell r="A35" t="str">
            <v>Net Debt</v>
          </cell>
          <cell r="F35">
            <v>10975</v>
          </cell>
        </row>
        <row r="36">
          <cell r="A36" t="str">
            <v>Value of equity</v>
          </cell>
          <cell r="F36">
            <v>6385.6748216084889</v>
          </cell>
        </row>
        <row r="37">
          <cell r="A37" t="str">
            <v>Diluted shares</v>
          </cell>
          <cell r="F37">
            <v>473.08726000000001</v>
          </cell>
        </row>
        <row r="38">
          <cell r="A38" t="str">
            <v>Share price</v>
          </cell>
          <cell r="F38">
            <v>13.497879485506518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s Data"/>
      <sheetName val="Leverage_Retrieve"/>
      <sheetName val="Leverage_Bevs Chart"/>
      <sheetName val="__FDSCACHE__"/>
      <sheetName val="Leverage_HPC Chart"/>
      <sheetName val="Beer_Import_Share_US_Consumptio"/>
      <sheetName val="Levarage_Summaries"/>
      <sheetName val="Leverage_Non-Alcohol"/>
      <sheetName val="Leverage_Alcohol"/>
      <sheetName val="Sheet1"/>
      <sheetName val="Staples_Comp_Sheet"/>
      <sheetName val="EM vs S&amp;P"/>
      <sheetName val="EM Index"/>
      <sheetName val="CSD_BEER_Demand_Elasticity"/>
      <sheetName val="Vanilla Coke"/>
      <sheetName val="LRB Consumption - 2007"/>
      <sheetName val="LRB Consumption - 2000"/>
      <sheetName val="LRB Mix"/>
      <sheetName val="EM as % of Mix"/>
      <sheetName val="Resin"/>
      <sheetName val="TotalOrgRegres-1Qtr "/>
      <sheetName val="TUP Org Sales Growth"/>
      <sheetName val="AVP Org Growth"/>
      <sheetName val="SLDSRegionSales_Bar"/>
      <sheetName val="LTM vs NTM Comps"/>
      <sheetName val="2 Year Organic Sales %"/>
      <sheetName val="TUPNA_New_Trends"/>
      <sheetName val="EM-DM Growth"/>
      <sheetName val="SLDS Region Sales Mix"/>
      <sheetName val="SLDS Cat Mix_Bar"/>
      <sheetName val="2 Year StackedOrg Sales"/>
      <sheetName val="2000-2005EPS_OMChange"/>
      <sheetName val="EMToplineBuild"/>
      <sheetName val="HPC_Net_Debt_EBITDA"/>
      <sheetName val="TotalOrgRegres-2Qtr "/>
      <sheetName val="EPS vs. Street_and_Company"/>
      <sheetName val="European_Sales_Op_Margins"/>
      <sheetName val="SMID HPC 5 Year Org Growth"/>
      <sheetName val="ActivevOrgRegres-2Qtr"/>
      <sheetName val="SD&amp;A"/>
      <sheetName val="Est Above Consensus"/>
      <sheetName val="Est Above Consensus (2)"/>
      <sheetName val="MarketvsMSOpIncome"/>
      <sheetName val="TUP_Rev_Mix"/>
      <sheetName val="OPMSvsConsensus"/>
      <sheetName val="TUP_EBIT_Mix"/>
      <sheetName val="ActivevOrgRegres-1Qtr"/>
      <sheetName val="Traling 2 Year Org vs MS F-Cast"/>
      <sheetName val="Org Sales Growth"/>
      <sheetName val="TUPNA_Old_Trends"/>
      <sheetName val="SLDS Category Mix"/>
      <sheetName val="NAmer_Germ_Drag"/>
      <sheetName val="RevMSvsConsensus"/>
      <sheetName val="GermOrgSales_Euro Margins"/>
      <sheetName val="EM Growth"/>
      <sheetName val="Active-Org Sales Gap"/>
      <sheetName val="L1071"/>
      <sheetName val="SDA"/>
    </sheetNames>
    <sheetDataSet>
      <sheetData sheetId="0" refreshError="1"/>
      <sheetData sheetId="1" refreshError="1"/>
      <sheetData sheetId="2" refreshError="1"/>
      <sheetData sheetId="3" refreshError="1"/>
      <sheetData sheetId="4" refreshError="1">
        <row r="1">
          <cell r="N1" t="str">
            <v>SmartCharts</v>
          </cell>
          <cell r="AW1" t="str">
            <v>.</v>
          </cell>
        </row>
        <row r="2">
          <cell r="AW2" t="str">
            <v>.</v>
          </cell>
        </row>
        <row r="3">
          <cell r="AW3" t="str">
            <v>.</v>
          </cell>
        </row>
        <row r="4">
          <cell r="AW4" t="str">
            <v>.</v>
          </cell>
        </row>
        <row r="5">
          <cell r="C5" t="str">
            <v>Define value axis here:</v>
          </cell>
        </row>
        <row r="6">
          <cell r="C6" t="str">
            <v>Net Debt/CY09E EBITDA</v>
          </cell>
        </row>
        <row r="10">
          <cell r="C10" t="str">
            <v>Input your data here:</v>
          </cell>
          <cell r="AW10" t="str">
            <v>.</v>
          </cell>
        </row>
        <row r="11">
          <cell r="C11" t="str">
            <v>ACV</v>
          </cell>
          <cell r="D11">
            <v>-1.4964813541845681</v>
          </cell>
        </row>
        <row r="12">
          <cell r="C12" t="str">
            <v>NUS</v>
          </cell>
          <cell r="D12">
            <v>0.36833009162702407</v>
          </cell>
          <cell r="AW12" t="str">
            <v>.</v>
          </cell>
        </row>
        <row r="13">
          <cell r="C13" t="str">
            <v>HLF</v>
          </cell>
          <cell r="D13">
            <v>0.45319192368015426</v>
          </cell>
          <cell r="AW13" t="str">
            <v>.</v>
          </cell>
        </row>
        <row r="14">
          <cell r="C14" t="str">
            <v>CL</v>
          </cell>
          <cell r="D14">
            <v>0.77873229087712015</v>
          </cell>
          <cell r="AW14" t="str">
            <v>.</v>
          </cell>
        </row>
        <row r="15">
          <cell r="C15" t="str">
            <v>EL</v>
          </cell>
          <cell r="D15">
            <v>1.107672538941421</v>
          </cell>
          <cell r="AW15" t="str">
            <v>.</v>
          </cell>
        </row>
        <row r="16">
          <cell r="C16" t="str">
            <v>AVP</v>
          </cell>
          <cell r="D16">
            <v>1.1853954801601454</v>
          </cell>
          <cell r="AW16" t="str">
            <v>.</v>
          </cell>
        </row>
        <row r="17">
          <cell r="C17" t="str">
            <v>CHD</v>
          </cell>
          <cell r="D17">
            <v>1.2124862452954961</v>
          </cell>
          <cell r="AW17" t="str">
            <v>.</v>
          </cell>
        </row>
        <row r="18">
          <cell r="C18" t="str">
            <v>KMB</v>
          </cell>
          <cell r="D18">
            <v>1.619489662551826</v>
          </cell>
          <cell r="AW18" t="str">
            <v>.</v>
          </cell>
        </row>
        <row r="19">
          <cell r="C19" t="str">
            <v>PG</v>
          </cell>
          <cell r="D19">
            <v>1.726468432099137</v>
          </cell>
          <cell r="AW19" t="str">
            <v>.</v>
          </cell>
        </row>
        <row r="20">
          <cell r="C20" t="str">
            <v>TUP</v>
          </cell>
          <cell r="D20">
            <v>1.7532188841201717</v>
          </cell>
          <cell r="AW20" t="str">
            <v>.</v>
          </cell>
        </row>
        <row r="21">
          <cell r="C21" t="str">
            <v>CHTT</v>
          </cell>
          <cell r="D21">
            <v>2.2775608858117593</v>
          </cell>
          <cell r="AW21" t="str">
            <v>.</v>
          </cell>
        </row>
        <row r="22">
          <cell r="C22" t="str">
            <v>CLX</v>
          </cell>
          <cell r="D22">
            <v>2.5305941100905027</v>
          </cell>
          <cell r="AW22" t="str">
            <v>.</v>
          </cell>
        </row>
        <row r="23">
          <cell r="C23" t="str">
            <v>ENR</v>
          </cell>
          <cell r="D23">
            <v>3.0379050316299541</v>
          </cell>
          <cell r="AW23" t="str">
            <v>.</v>
          </cell>
        </row>
        <row r="24">
          <cell r="C24" t="str">
            <v>NWL</v>
          </cell>
          <cell r="D24">
            <v>3.4302149077254933</v>
          </cell>
          <cell r="AW24" t="str">
            <v>.</v>
          </cell>
        </row>
        <row r="25">
          <cell r="C25" t="str">
            <v>WTW</v>
          </cell>
          <cell r="D25">
            <v>3.594574116291871</v>
          </cell>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 refreshError="1">
        <row r="1">
          <cell r="N1" t="str">
            <v>SmartCharts</v>
          </cell>
          <cell r="AW1" t="str">
            <v>.</v>
          </cell>
        </row>
        <row r="2">
          <cell r="AW2" t="str">
            <v>.</v>
          </cell>
        </row>
        <row r="3">
          <cell r="AW3" t="str">
            <v>.</v>
          </cell>
        </row>
        <row r="4">
          <cell r="AW4" t="str">
            <v>.</v>
          </cell>
        </row>
        <row r="5">
          <cell r="C5" t="str">
            <v>Define value axis here:</v>
          </cell>
        </row>
        <row r="6">
          <cell r="C6" t="str">
            <v>Gap Between Imported and Domestic Year-over-Year Beer Volume Growth (Basis Points)</v>
          </cell>
        </row>
        <row r="10">
          <cell r="C10" t="str">
            <v>Input your data here:</v>
          </cell>
          <cell r="AW10" t="str">
            <v>.</v>
          </cell>
        </row>
        <row r="11">
          <cell r="C11">
            <v>1998</v>
          </cell>
          <cell r="D11">
            <v>1493.7703458272067</v>
          </cell>
        </row>
        <row r="12">
          <cell r="C12">
            <v>1999</v>
          </cell>
          <cell r="D12">
            <v>756.43089452779088</v>
          </cell>
          <cell r="AW12" t="str">
            <v>.</v>
          </cell>
        </row>
        <row r="13">
          <cell r="C13">
            <v>2000</v>
          </cell>
          <cell r="D13">
            <v>1267.9764505434143</v>
          </cell>
          <cell r="AW13" t="str">
            <v>.</v>
          </cell>
        </row>
        <row r="14">
          <cell r="C14">
            <v>2001</v>
          </cell>
          <cell r="D14">
            <v>887.58691188790544</v>
          </cell>
          <cell r="AW14" t="str">
            <v>.</v>
          </cell>
        </row>
        <row r="15">
          <cell r="C15">
            <v>2002</v>
          </cell>
          <cell r="D15">
            <v>537.57577582904889</v>
          </cell>
          <cell r="AW15" t="str">
            <v>.</v>
          </cell>
        </row>
        <row r="16">
          <cell r="C16">
            <v>2003</v>
          </cell>
          <cell r="D16">
            <v>253.45951001185529</v>
          </cell>
          <cell r="AW16" t="str">
            <v>.</v>
          </cell>
        </row>
        <row r="17">
          <cell r="C17">
            <v>2004</v>
          </cell>
          <cell r="D17">
            <v>41.273196134827828</v>
          </cell>
          <cell r="AW17" t="str">
            <v>.</v>
          </cell>
        </row>
        <row r="18">
          <cell r="C18">
            <v>2005</v>
          </cell>
          <cell r="D18">
            <v>802.70632472915099</v>
          </cell>
          <cell r="AW18" t="str">
            <v>.</v>
          </cell>
        </row>
        <row r="19">
          <cell r="C19">
            <v>2006</v>
          </cell>
          <cell r="D19">
            <v>1426.8716534553128</v>
          </cell>
          <cell r="AW19" t="str">
            <v>.</v>
          </cell>
        </row>
        <row r="20">
          <cell r="C20">
            <v>2007</v>
          </cell>
          <cell r="D20">
            <v>29.785124806840368</v>
          </cell>
          <cell r="AW20" t="str">
            <v>.</v>
          </cell>
        </row>
        <row r="21">
          <cell r="C21">
            <v>2008</v>
          </cell>
          <cell r="D21">
            <v>-450.17276702847278</v>
          </cell>
          <cell r="AW21" t="str">
            <v>.</v>
          </cell>
        </row>
        <row r="22">
          <cell r="C22" t="str">
            <v>2009*</v>
          </cell>
          <cell r="D22">
            <v>-900</v>
          </cell>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C33">
            <v>28889</v>
          </cell>
          <cell r="D33">
            <v>53.739400655558576</v>
          </cell>
          <cell r="AW33" t="str">
            <v>.</v>
          </cell>
        </row>
        <row r="34">
          <cell r="C34">
            <v>-28835.260599344441</v>
          </cell>
          <cell r="AW34" t="str">
            <v>.</v>
          </cell>
        </row>
        <row r="35">
          <cell r="C35" t="str">
            <v>2009*</v>
          </cell>
          <cell r="AW35" t="str">
            <v>.</v>
          </cell>
        </row>
        <row r="36">
          <cell r="C36">
            <v>26288.99</v>
          </cell>
          <cell r="D36">
            <v>-2546.2705993444397</v>
          </cell>
          <cell r="AW36" t="str">
            <v>.</v>
          </cell>
        </row>
        <row r="37">
          <cell r="C37">
            <v>-28835.260599344441</v>
          </cell>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6" refreshError="1"/>
      <sheetData sheetId="7" refreshError="1">
        <row r="1">
          <cell r="N1" t="str">
            <v>SmartCharts</v>
          </cell>
          <cell r="AW1" t="str">
            <v>.</v>
          </cell>
        </row>
        <row r="2">
          <cell r="AW2" t="str">
            <v>.</v>
          </cell>
        </row>
        <row r="3">
          <cell r="AW3" t="str">
            <v>.</v>
          </cell>
        </row>
        <row r="4">
          <cell r="AW4" t="str">
            <v>.</v>
          </cell>
        </row>
        <row r="5">
          <cell r="C5" t="str">
            <v>Define value axis here:</v>
          </cell>
        </row>
        <row r="6">
          <cell r="C6" t="str">
            <v>Non-Alcoholic Beverages - Net Debt/CY09E EBITDA</v>
          </cell>
        </row>
        <row r="10">
          <cell r="C10" t="str">
            <v>Input your data here:</v>
          </cell>
          <cell r="AW10" t="str">
            <v>.</v>
          </cell>
        </row>
        <row r="11">
          <cell r="C11" t="str">
            <v>HANS</v>
          </cell>
          <cell r="D11">
            <v>-0.8527697408077155</v>
          </cell>
        </row>
        <row r="12">
          <cell r="C12" t="str">
            <v>KO</v>
          </cell>
          <cell r="D12">
            <v>0.50324529073417867</v>
          </cell>
          <cell r="AW12" t="str">
            <v>.</v>
          </cell>
        </row>
        <row r="13">
          <cell r="C13" t="str">
            <v>PEP</v>
          </cell>
          <cell r="D13">
            <v>0.73733760862609288</v>
          </cell>
          <cell r="AW13" t="str">
            <v>.</v>
          </cell>
        </row>
        <row r="14">
          <cell r="C14" t="str">
            <v>CCH</v>
          </cell>
          <cell r="D14">
            <v>2.1487610020711521</v>
          </cell>
          <cell r="AW14" t="str">
            <v>.</v>
          </cell>
        </row>
        <row r="15">
          <cell r="C15" t="str">
            <v>COT</v>
          </cell>
          <cell r="D15">
            <v>2.7127096979550118</v>
          </cell>
          <cell r="AW15" t="str">
            <v>.</v>
          </cell>
        </row>
        <row r="16">
          <cell r="C16" t="str">
            <v>PBG</v>
          </cell>
          <cell r="D16">
            <v>3.0032558661726729</v>
          </cell>
          <cell r="AW16" t="str">
            <v>.</v>
          </cell>
        </row>
        <row r="17">
          <cell r="C17" t="str">
            <v>PAS</v>
          </cell>
          <cell r="D17">
            <v>3.3323527879248456</v>
          </cell>
          <cell r="AW17" t="str">
            <v>.</v>
          </cell>
        </row>
        <row r="18">
          <cell r="C18" t="str">
            <v>CCE</v>
          </cell>
          <cell r="D18">
            <v>3.3958983235372933</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8" refreshError="1">
        <row r="1">
          <cell r="N1" t="str">
            <v>SmartCharts</v>
          </cell>
          <cell r="AW1" t="str">
            <v>.</v>
          </cell>
        </row>
        <row r="2">
          <cell r="AW2" t="str">
            <v>.</v>
          </cell>
        </row>
        <row r="3">
          <cell r="AW3" t="str">
            <v>.</v>
          </cell>
        </row>
        <row r="4">
          <cell r="AW4" t="str">
            <v>.</v>
          </cell>
        </row>
        <row r="5">
          <cell r="C5" t="str">
            <v>Define value axis here:</v>
          </cell>
        </row>
        <row r="6">
          <cell r="C6" t="str">
            <v>Alcoholic Beverages - Net Debt/CY09E EBITDA</v>
          </cell>
        </row>
        <row r="10">
          <cell r="C10" t="str">
            <v>Input your data here:</v>
          </cell>
          <cell r="AW10" t="str">
            <v>.</v>
          </cell>
        </row>
        <row r="11">
          <cell r="C11" t="str">
            <v>ABV</v>
          </cell>
          <cell r="D11">
            <v>0.40194855855660999</v>
          </cell>
        </row>
        <row r="12">
          <cell r="C12" t="str">
            <v>BFB</v>
          </cell>
          <cell r="D12">
            <v>0.93138544220527186</v>
          </cell>
          <cell r="AW12" t="str">
            <v>.</v>
          </cell>
        </row>
        <row r="13">
          <cell r="C13" t="str">
            <v>TAP</v>
          </cell>
          <cell r="D13">
            <v>1.5514463061544075</v>
          </cell>
          <cell r="AW13" t="str">
            <v>.</v>
          </cell>
        </row>
        <row r="14">
          <cell r="C14" t="str">
            <v>SAB</v>
          </cell>
          <cell r="D14">
            <v>2.25173486480019</v>
          </cell>
          <cell r="AW14" t="str">
            <v>.</v>
          </cell>
        </row>
        <row r="15">
          <cell r="C15" t="str">
            <v>DGE</v>
          </cell>
          <cell r="D15">
            <v>2.65042305668329</v>
          </cell>
          <cell r="AW15" t="str">
            <v>.</v>
          </cell>
        </row>
        <row r="16">
          <cell r="C16" t="str">
            <v>ABI</v>
          </cell>
          <cell r="D16">
            <v>4.4326590057464399</v>
          </cell>
          <cell r="AW16" t="str">
            <v>.</v>
          </cell>
        </row>
        <row r="17">
          <cell r="C17" t="str">
            <v>FO</v>
          </cell>
          <cell r="D17">
            <v>4.9341331881584978</v>
          </cell>
          <cell r="AW17" t="str">
            <v>.</v>
          </cell>
        </row>
        <row r="18">
          <cell r="C18" t="str">
            <v>STZ</v>
          </cell>
          <cell r="D18">
            <v>4.9691770223885356</v>
          </cell>
          <cell r="AW18" t="str">
            <v>.</v>
          </cell>
        </row>
        <row r="19">
          <cell r="C19" t="str">
            <v>PERP</v>
          </cell>
          <cell r="D19">
            <v>5.4030026989558797</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D30">
            <v>3.0584344604054583</v>
          </cell>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C995" t="str">
            <v>.</v>
          </cell>
          <cell r="D995" t="str">
            <v>.</v>
          </cell>
          <cell r="AW995" t="str">
            <v>.</v>
          </cell>
        </row>
        <row r="996">
          <cell r="A996" t="str">
            <v>.</v>
          </cell>
          <cell r="B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9" refreshError="1"/>
      <sheetData sheetId="10" refreshError="1"/>
      <sheetData sheetId="11" refreshError="1"/>
      <sheetData sheetId="12" refreshError="1"/>
      <sheetData sheetId="13" refreshError="1">
        <row r="1">
          <cell r="B1" t="str">
            <v>13-Week</v>
          </cell>
          <cell r="C1" t="str">
            <v>Volume</v>
          </cell>
          <cell r="F1" t="str">
            <v>YoY Change</v>
          </cell>
          <cell r="I1" t="str">
            <v>Avg. Price per volume</v>
          </cell>
          <cell r="L1" t="str">
            <v>YoY Change</v>
          </cell>
        </row>
        <row r="2">
          <cell r="C2" t="str">
            <v>CSDs</v>
          </cell>
          <cell r="D2" t="str">
            <v>BEER</v>
          </cell>
          <cell r="F2" t="str">
            <v>CSDs</v>
          </cell>
          <cell r="G2" t="str">
            <v>BEER</v>
          </cell>
          <cell r="I2" t="str">
            <v>CSDs</v>
          </cell>
          <cell r="J2" t="str">
            <v>BEER</v>
          </cell>
          <cell r="L2" t="str">
            <v>CSDs</v>
          </cell>
          <cell r="M2" t="str">
            <v>BEER</v>
          </cell>
        </row>
        <row r="3">
          <cell r="B3">
            <v>38081</v>
          </cell>
          <cell r="C3">
            <v>859521700</v>
          </cell>
          <cell r="D3">
            <v>104865200</v>
          </cell>
          <cell r="I3">
            <v>3.8594499999999998</v>
          </cell>
          <cell r="J3">
            <v>16.620830000000002</v>
          </cell>
        </row>
        <row r="4">
          <cell r="B4">
            <v>38172</v>
          </cell>
          <cell r="C4">
            <v>977480800</v>
          </cell>
          <cell r="D4">
            <v>134490700</v>
          </cell>
          <cell r="I4">
            <v>3.7865700000000002</v>
          </cell>
          <cell r="J4">
            <v>16.75046</v>
          </cell>
        </row>
        <row r="5">
          <cell r="B5">
            <v>38263</v>
          </cell>
          <cell r="C5">
            <v>903919300</v>
          </cell>
          <cell r="D5">
            <v>130221500</v>
          </cell>
          <cell r="I5">
            <v>3.86171</v>
          </cell>
          <cell r="J5">
            <v>16.799019999999999</v>
          </cell>
        </row>
        <row r="6">
          <cell r="B6">
            <v>38354</v>
          </cell>
          <cell r="C6">
            <v>900644200</v>
          </cell>
          <cell r="D6">
            <v>113960100</v>
          </cell>
          <cell r="I6">
            <v>3.7845300000000002</v>
          </cell>
          <cell r="J6">
            <v>16.922039999999999</v>
          </cell>
        </row>
        <row r="7">
          <cell r="B7">
            <v>38445</v>
          </cell>
          <cell r="C7">
            <v>836426400</v>
          </cell>
          <cell r="D7">
            <v>103197300</v>
          </cell>
          <cell r="F7">
            <v>-2.6869944063075968E-2</v>
          </cell>
          <cell r="G7">
            <v>-1.5905181127771617E-2</v>
          </cell>
          <cell r="I7">
            <v>3.9394100000000001</v>
          </cell>
          <cell r="J7">
            <v>16.95712</v>
          </cell>
          <cell r="L7">
            <v>2.071797795022623E-2</v>
          </cell>
          <cell r="M7">
            <v>2.0233044920139331E-2</v>
          </cell>
        </row>
        <row r="8">
          <cell r="B8">
            <v>38536</v>
          </cell>
          <cell r="C8">
            <v>933665500</v>
          </cell>
          <cell r="D8">
            <v>132344600</v>
          </cell>
          <cell r="F8">
            <v>-4.4824716761700079E-2</v>
          </cell>
          <cell r="G8">
            <v>-1.5957237191865259E-2</v>
          </cell>
          <cell r="I8">
            <v>3.9074900000000001</v>
          </cell>
          <cell r="J8">
            <v>16.844989999999999</v>
          </cell>
          <cell r="L8">
            <v>3.1933913805898273E-2</v>
          </cell>
          <cell r="M8">
            <v>5.6434271058825036E-3</v>
          </cell>
        </row>
        <row r="9">
          <cell r="B9">
            <v>38627</v>
          </cell>
          <cell r="C9">
            <v>875383900</v>
          </cell>
          <cell r="D9">
            <v>134371000</v>
          </cell>
          <cell r="F9">
            <v>-3.1568526084131632E-2</v>
          </cell>
          <cell r="G9">
            <v>3.1864937817488004E-2</v>
          </cell>
          <cell r="I9">
            <v>3.9944799999999998</v>
          </cell>
          <cell r="J9">
            <v>16.71613</v>
          </cell>
          <cell r="L9">
            <v>3.4381142032933631E-2</v>
          </cell>
          <cell r="M9">
            <v>-4.9342164007185607E-3</v>
          </cell>
        </row>
        <row r="10">
          <cell r="B10">
            <v>38718</v>
          </cell>
          <cell r="C10">
            <v>859481600</v>
          </cell>
          <cell r="D10">
            <v>115109400</v>
          </cell>
          <cell r="F10">
            <v>-4.5703508666352421E-2</v>
          </cell>
          <cell r="G10">
            <v>1.0085108735425896E-2</v>
          </cell>
          <cell r="I10">
            <v>3.9833400000000001</v>
          </cell>
          <cell r="J10">
            <v>16.955770000000001</v>
          </cell>
          <cell r="L10">
            <v>5.2532282740525238E-2</v>
          </cell>
          <cell r="M10">
            <v>1.9932584960207222E-3</v>
          </cell>
        </row>
        <row r="11">
          <cell r="B11">
            <v>38809</v>
          </cell>
          <cell r="C11">
            <v>786612400</v>
          </cell>
          <cell r="D11">
            <v>101395500</v>
          </cell>
          <cell r="F11">
            <v>-5.9555748120814989E-2</v>
          </cell>
          <cell r="G11">
            <v>-1.7459759121604912E-2</v>
          </cell>
          <cell r="I11">
            <v>4.1300100000000004</v>
          </cell>
          <cell r="J11">
            <v>17.314109999999999</v>
          </cell>
          <cell r="L11">
            <v>4.8382879669798262E-2</v>
          </cell>
          <cell r="M11">
            <v>2.1052513634390646E-2</v>
          </cell>
        </row>
        <row r="12">
          <cell r="B12">
            <v>38900</v>
          </cell>
          <cell r="C12">
            <v>916662900</v>
          </cell>
          <cell r="D12">
            <v>131009500</v>
          </cell>
          <cell r="F12">
            <v>-1.8210590409520333E-2</v>
          </cell>
          <cell r="G12">
            <v>-1.0088057994054878E-2</v>
          </cell>
          <cell r="I12">
            <v>3.9998499999999999</v>
          </cell>
          <cell r="J12">
            <v>17.458130000000001</v>
          </cell>
          <cell r="L12">
            <v>2.363665677967175E-2</v>
          </cell>
          <cell r="M12">
            <v>3.6398953041824278E-2</v>
          </cell>
        </row>
        <row r="13">
          <cell r="B13">
            <v>38991</v>
          </cell>
          <cell r="C13">
            <v>823532000</v>
          </cell>
          <cell r="D13">
            <v>130055100</v>
          </cell>
          <cell r="F13">
            <v>-5.9233326086988836E-2</v>
          </cell>
          <cell r="G13">
            <v>-3.2119281690245693E-2</v>
          </cell>
          <cell r="I13">
            <v>4.1178900000000001</v>
          </cell>
          <cell r="J13">
            <v>17.42989</v>
          </cell>
          <cell r="L13">
            <v>3.0895135286695741E-2</v>
          </cell>
          <cell r="M13">
            <v>4.2698878269073148E-2</v>
          </cell>
        </row>
        <row r="14">
          <cell r="B14">
            <v>39082</v>
          </cell>
          <cell r="C14">
            <v>816853300</v>
          </cell>
          <cell r="D14">
            <v>113774000</v>
          </cell>
          <cell r="F14">
            <v>-4.9597687722459649E-2</v>
          </cell>
          <cell r="G14">
            <v>-1.1601137700309461E-2</v>
          </cell>
          <cell r="I14">
            <v>4.0984299999999996</v>
          </cell>
          <cell r="J14">
            <v>17.395959999999999</v>
          </cell>
          <cell r="L14">
            <v>2.8892838673073129E-2</v>
          </cell>
          <cell r="M14">
            <v>2.5961074017871066E-2</v>
          </cell>
        </row>
        <row r="15">
          <cell r="B15">
            <v>39173</v>
          </cell>
          <cell r="C15">
            <v>734101500</v>
          </cell>
          <cell r="D15">
            <v>103172800</v>
          </cell>
          <cell r="F15">
            <v>-6.6755749083029947E-2</v>
          </cell>
          <cell r="G15">
            <v>1.7528391299416635E-2</v>
          </cell>
          <cell r="I15">
            <v>4.34605</v>
          </cell>
          <cell r="J15">
            <v>17.835319999999999</v>
          </cell>
          <cell r="L15">
            <v>5.2309800702661668E-2</v>
          </cell>
          <cell r="M15">
            <v>3.0103193291483032E-2</v>
          </cell>
        </row>
        <row r="16">
          <cell r="B16">
            <v>39264</v>
          </cell>
          <cell r="C16">
            <v>841189800</v>
          </cell>
          <cell r="D16">
            <v>128001600</v>
          </cell>
          <cell r="F16">
            <v>-8.2334629229567358E-2</v>
          </cell>
          <cell r="G16">
            <v>-2.2959403707364712E-2</v>
          </cell>
          <cell r="I16">
            <v>4.2609399999999997</v>
          </cell>
          <cell r="J16">
            <v>18.084</v>
          </cell>
          <cell r="L16">
            <v>6.5274947810542772E-2</v>
          </cell>
          <cell r="M16">
            <v>3.5849773142942576E-2</v>
          </cell>
        </row>
        <row r="17">
          <cell r="B17">
            <v>39355</v>
          </cell>
          <cell r="C17">
            <v>771172500</v>
          </cell>
          <cell r="D17">
            <v>131380400</v>
          </cell>
          <cell r="F17">
            <v>-6.3579193036821913E-2</v>
          </cell>
          <cell r="G17">
            <v>1.0190296266736176E-2</v>
          </cell>
          <cell r="I17">
            <v>4.3707799999999999</v>
          </cell>
          <cell r="J17">
            <v>18.113289999999999</v>
          </cell>
          <cell r="L17">
            <v>6.1412519518491138E-2</v>
          </cell>
          <cell r="M17">
            <v>3.9208509061158692E-2</v>
          </cell>
        </row>
        <row r="18">
          <cell r="B18">
            <v>39446</v>
          </cell>
          <cell r="C18">
            <v>771063900</v>
          </cell>
          <cell r="D18">
            <v>114558400</v>
          </cell>
          <cell r="F18">
            <v>-5.6055842585198579E-2</v>
          </cell>
          <cell r="G18">
            <v>6.8943695396135318E-3</v>
          </cell>
          <cell r="I18">
            <v>4.3288000000000002</v>
          </cell>
          <cell r="J18">
            <v>18.13139</v>
          </cell>
          <cell r="L18">
            <v>5.6209328938154446E-2</v>
          </cell>
          <cell r="M18">
            <v>4.2275907739498297E-2</v>
          </cell>
        </row>
        <row r="19">
          <cell r="B19">
            <v>39537</v>
          </cell>
          <cell r="C19">
            <v>709098300</v>
          </cell>
          <cell r="D19">
            <v>104134800</v>
          </cell>
          <cell r="F19">
            <v>-3.4059595301194734E-2</v>
          </cell>
          <cell r="G19">
            <v>9.3241629576787943E-3</v>
          </cell>
          <cell r="I19">
            <v>4.4857199999999997</v>
          </cell>
          <cell r="J19">
            <v>18.386430000000001</v>
          </cell>
          <cell r="L19">
            <v>3.2137228057661504E-2</v>
          </cell>
          <cell r="M19">
            <v>3.0899922176893968E-2</v>
          </cell>
        </row>
        <row r="20">
          <cell r="B20">
            <v>39628</v>
          </cell>
          <cell r="C20">
            <v>783522000</v>
          </cell>
          <cell r="D20">
            <v>127513700</v>
          </cell>
          <cell r="F20">
            <v>-6.8555039540422413E-2</v>
          </cell>
          <cell r="G20">
            <v>-3.8116711041111806E-3</v>
          </cell>
          <cell r="I20">
            <v>4.4359200000000003</v>
          </cell>
          <cell r="J20">
            <v>18.609660000000002</v>
          </cell>
          <cell r="L20">
            <v>4.1066055846832095E-2</v>
          </cell>
          <cell r="M20">
            <v>2.9067684140676953E-2</v>
          </cell>
        </row>
        <row r="21">
          <cell r="B21">
            <v>39719</v>
          </cell>
          <cell r="C21">
            <v>756548700</v>
          </cell>
          <cell r="D21">
            <v>136342500</v>
          </cell>
          <cell r="F21">
            <v>-1.8963072464331931E-2</v>
          </cell>
          <cell r="G21">
            <v>3.776895183756479E-2</v>
          </cell>
          <cell r="I21">
            <v>4.5280300000000002</v>
          </cell>
          <cell r="J21">
            <v>18.527979999999999</v>
          </cell>
          <cell r="L21">
            <v>3.5977560069369918E-2</v>
          </cell>
          <cell r="M21">
            <v>2.2894239533513883E-2</v>
          </cell>
        </row>
        <row r="22">
          <cell r="B22">
            <v>39810</v>
          </cell>
          <cell r="C22">
            <v>725154600</v>
          </cell>
          <cell r="D22">
            <v>115360700</v>
          </cell>
          <cell r="F22">
            <v>-5.9540201531935288E-2</v>
          </cell>
          <cell r="G22">
            <v>7.0034148521627149E-3</v>
          </cell>
          <cell r="I22">
            <v>4.6776400000000002</v>
          </cell>
          <cell r="J22">
            <v>19.016950000000001</v>
          </cell>
          <cell r="L22">
            <v>8.058584365182031E-2</v>
          </cell>
          <cell r="M22">
            <v>4.8841263686898895E-2</v>
          </cell>
        </row>
        <row r="23">
          <cell r="B23">
            <v>39901</v>
          </cell>
          <cell r="C23">
            <v>685697000</v>
          </cell>
          <cell r="D23">
            <v>108207700</v>
          </cell>
          <cell r="F23">
            <v>-3.300148935627123E-2</v>
          </cell>
          <cell r="G23">
            <v>3.9111805083411166E-2</v>
          </cell>
          <cell r="I23">
            <v>4.8066000000000004</v>
          </cell>
          <cell r="J23">
            <v>19.008579999999998</v>
          </cell>
          <cell r="L23">
            <v>7.1533666836093301E-2</v>
          </cell>
          <cell r="M23">
            <v>3.3837455123153282E-2</v>
          </cell>
        </row>
        <row r="25">
          <cell r="B25" t="str">
            <v>CSDs</v>
          </cell>
          <cell r="I25" t="str">
            <v>Beer</v>
          </cell>
        </row>
        <row r="26">
          <cell r="C26" t="str">
            <v>Volume Change</v>
          </cell>
          <cell r="D26" t="str">
            <v>Price Change</v>
          </cell>
          <cell r="J26" t="str">
            <v>Volume Change</v>
          </cell>
          <cell r="K26" t="str">
            <v>Price Change</v>
          </cell>
        </row>
        <row r="27">
          <cell r="B27">
            <v>38445</v>
          </cell>
          <cell r="C27">
            <v>-2.6869944063075968E-2</v>
          </cell>
          <cell r="D27">
            <v>2.071797795022623E-2</v>
          </cell>
          <cell r="I27">
            <v>38445</v>
          </cell>
          <cell r="J27">
            <v>-1.5905181127771617E-2</v>
          </cell>
          <cell r="K27">
            <v>2.0233044920139331E-2</v>
          </cell>
        </row>
        <row r="28">
          <cell r="B28">
            <v>38536</v>
          </cell>
          <cell r="C28">
            <v>-4.4824716761700079E-2</v>
          </cell>
          <cell r="D28">
            <v>3.1933913805898273E-2</v>
          </cell>
          <cell r="I28">
            <v>38536</v>
          </cell>
          <cell r="J28">
            <v>-1.5957237191865259E-2</v>
          </cell>
          <cell r="K28">
            <v>5.6434271058825036E-3</v>
          </cell>
        </row>
        <row r="29">
          <cell r="B29">
            <v>38627</v>
          </cell>
          <cell r="C29">
            <v>-3.1568526084131632E-2</v>
          </cell>
          <cell r="D29">
            <v>3.4381142032933631E-2</v>
          </cell>
          <cell r="I29">
            <v>38627</v>
          </cell>
          <cell r="J29">
            <v>3.1864937817488004E-2</v>
          </cell>
          <cell r="K29">
            <v>-4.9342164007185607E-3</v>
          </cell>
        </row>
        <row r="30">
          <cell r="B30">
            <v>38718</v>
          </cell>
          <cell r="C30">
            <v>-4.5703508666352421E-2</v>
          </cell>
          <cell r="D30">
            <v>5.2532282740525238E-2</v>
          </cell>
          <cell r="I30">
            <v>38718</v>
          </cell>
          <cell r="J30">
            <v>1.0085108735425896E-2</v>
          </cell>
          <cell r="K30">
            <v>1.9932584960207222E-3</v>
          </cell>
        </row>
        <row r="31">
          <cell r="B31">
            <v>38809</v>
          </cell>
          <cell r="C31">
            <v>-5.9555748120814989E-2</v>
          </cell>
          <cell r="D31">
            <v>4.8382879669798262E-2</v>
          </cell>
          <cell r="I31">
            <v>38809</v>
          </cell>
          <cell r="J31">
            <v>-1.7459759121604912E-2</v>
          </cell>
          <cell r="K31">
            <v>2.1052513634390646E-2</v>
          </cell>
        </row>
        <row r="32">
          <cell r="B32">
            <v>38900</v>
          </cell>
          <cell r="C32">
            <v>-1.8210590409520333E-2</v>
          </cell>
          <cell r="D32">
            <v>2.363665677967175E-2</v>
          </cell>
          <cell r="I32">
            <v>38900</v>
          </cell>
          <cell r="J32">
            <v>-1.0088057994054878E-2</v>
          </cell>
          <cell r="K32">
            <v>3.6398953041824278E-2</v>
          </cell>
        </row>
        <row r="33">
          <cell r="B33">
            <v>38991</v>
          </cell>
          <cell r="C33">
            <v>-5.9233326086988836E-2</v>
          </cell>
          <cell r="D33">
            <v>3.0895135286695741E-2</v>
          </cell>
          <cell r="I33">
            <v>38991</v>
          </cell>
          <cell r="J33">
            <v>-3.2119281690245693E-2</v>
          </cell>
          <cell r="K33">
            <v>4.2698878269073148E-2</v>
          </cell>
        </row>
        <row r="34">
          <cell r="B34">
            <v>39082</v>
          </cell>
          <cell r="C34">
            <v>-4.9597687722459649E-2</v>
          </cell>
          <cell r="D34">
            <v>2.8892838673073129E-2</v>
          </cell>
          <cell r="I34">
            <v>39082</v>
          </cell>
          <cell r="J34">
            <v>-1.1601137700309461E-2</v>
          </cell>
          <cell r="K34">
            <v>2.5961074017871066E-2</v>
          </cell>
        </row>
        <row r="35">
          <cell r="B35">
            <v>39173</v>
          </cell>
          <cell r="C35">
            <v>-6.6755749083029947E-2</v>
          </cell>
          <cell r="D35">
            <v>5.2309800702661668E-2</v>
          </cell>
          <cell r="I35">
            <v>39173</v>
          </cell>
          <cell r="J35">
            <v>1.7528391299416635E-2</v>
          </cell>
          <cell r="K35">
            <v>3.0103193291483032E-2</v>
          </cell>
        </row>
        <row r="36">
          <cell r="B36">
            <v>39264</v>
          </cell>
          <cell r="C36">
            <v>-8.2334629229567358E-2</v>
          </cell>
          <cell r="D36">
            <v>6.5274947810542772E-2</v>
          </cell>
          <cell r="I36">
            <v>39264</v>
          </cell>
          <cell r="J36">
            <v>-2.2959403707364712E-2</v>
          </cell>
          <cell r="K36">
            <v>3.5849773142942576E-2</v>
          </cell>
        </row>
        <row r="37">
          <cell r="B37">
            <v>39355</v>
          </cell>
          <cell r="C37">
            <v>-6.3579193036821913E-2</v>
          </cell>
          <cell r="D37">
            <v>6.1412519518491138E-2</v>
          </cell>
          <cell r="I37">
            <v>39355</v>
          </cell>
          <cell r="J37">
            <v>1.0190296266736176E-2</v>
          </cell>
          <cell r="K37">
            <v>3.9208509061158692E-2</v>
          </cell>
        </row>
        <row r="38">
          <cell r="B38">
            <v>39446</v>
          </cell>
          <cell r="C38">
            <v>-5.6055842585198579E-2</v>
          </cell>
          <cell r="D38">
            <v>5.6209328938154446E-2</v>
          </cell>
          <cell r="I38">
            <v>39446</v>
          </cell>
          <cell r="J38">
            <v>6.8943695396135318E-3</v>
          </cell>
          <cell r="K38">
            <v>4.2275907739498297E-2</v>
          </cell>
        </row>
        <row r="39">
          <cell r="B39">
            <v>39537</v>
          </cell>
          <cell r="C39">
            <v>-3.4059595301194734E-2</v>
          </cell>
          <cell r="D39">
            <v>3.2137228057661504E-2</v>
          </cell>
          <cell r="I39">
            <v>39537</v>
          </cell>
          <cell r="J39">
            <v>9.3241629576787943E-3</v>
          </cell>
          <cell r="K39">
            <v>3.0899922176893968E-2</v>
          </cell>
        </row>
        <row r="40">
          <cell r="B40">
            <v>39628</v>
          </cell>
          <cell r="C40">
            <v>-6.8555039540422413E-2</v>
          </cell>
          <cell r="D40">
            <v>4.1066055846832095E-2</v>
          </cell>
          <cell r="I40">
            <v>39628</v>
          </cell>
          <cell r="J40">
            <v>-3.8116711041111806E-3</v>
          </cell>
          <cell r="K40">
            <v>2.9067684140676953E-2</v>
          </cell>
        </row>
        <row r="41">
          <cell r="B41">
            <v>39719</v>
          </cell>
          <cell r="C41">
            <v>-1.8963072464331931E-2</v>
          </cell>
          <cell r="D41">
            <v>3.5977560069369918E-2</v>
          </cell>
          <cell r="I41">
            <v>39719</v>
          </cell>
          <cell r="J41">
            <v>3.776895183756479E-2</v>
          </cell>
          <cell r="K41">
            <v>2.2894239533513883E-2</v>
          </cell>
        </row>
        <row r="42">
          <cell r="B42">
            <v>39810</v>
          </cell>
          <cell r="C42">
            <v>-5.9540201531935288E-2</v>
          </cell>
          <cell r="D42">
            <v>8.058584365182031E-2</v>
          </cell>
          <cell r="I42">
            <v>39810</v>
          </cell>
          <cell r="J42">
            <v>7.0034148521627149E-3</v>
          </cell>
          <cell r="K42">
            <v>4.8841263686898895E-2</v>
          </cell>
        </row>
        <row r="43">
          <cell r="B43">
            <v>39901</v>
          </cell>
          <cell r="C43">
            <v>-3.300148935627123E-2</v>
          </cell>
          <cell r="D43">
            <v>7.1533666836093301E-2</v>
          </cell>
          <cell r="I43">
            <v>39901</v>
          </cell>
          <cell r="J43">
            <v>3.9111805083411166E-2</v>
          </cell>
          <cell r="K43">
            <v>3.3837455123153282E-2</v>
          </cell>
        </row>
        <row r="45">
          <cell r="B45" t="str">
            <v>CSDs</v>
          </cell>
          <cell r="I45" t="str">
            <v>BEER</v>
          </cell>
        </row>
        <row r="65">
          <cell r="B65">
            <v>38445</v>
          </cell>
          <cell r="C65">
            <v>2.071797795022623E-2</v>
          </cell>
          <cell r="D65">
            <v>-2.6869944063075968E-2</v>
          </cell>
        </row>
        <row r="66">
          <cell r="B66">
            <v>38536</v>
          </cell>
          <cell r="C66">
            <v>3.1933913805898273E-2</v>
          </cell>
          <cell r="D66">
            <v>-4.4824716761700079E-2</v>
          </cell>
        </row>
        <row r="67">
          <cell r="B67">
            <v>38627</v>
          </cell>
          <cell r="C67">
            <v>3.4381142032933631E-2</v>
          </cell>
          <cell r="D67">
            <v>-3.1568526084131632E-2</v>
          </cell>
        </row>
        <row r="68">
          <cell r="B68">
            <v>38718</v>
          </cell>
          <cell r="C68">
            <v>5.2532282740525238E-2</v>
          </cell>
          <cell r="D68">
            <v>-4.5703508666352421E-2</v>
          </cell>
        </row>
        <row r="69">
          <cell r="B69">
            <v>38809</v>
          </cell>
          <cell r="C69">
            <v>4.8382879669798262E-2</v>
          </cell>
          <cell r="D69">
            <v>-5.9555748120814989E-2</v>
          </cell>
        </row>
        <row r="70">
          <cell r="B70">
            <v>38900</v>
          </cell>
          <cell r="C70">
            <v>2.363665677967175E-2</v>
          </cell>
          <cell r="D70">
            <v>-1.8210590409520333E-2</v>
          </cell>
        </row>
        <row r="71">
          <cell r="B71">
            <v>38991</v>
          </cell>
          <cell r="C71">
            <v>3.0895135286695741E-2</v>
          </cell>
          <cell r="D71">
            <v>-5.9233326086988836E-2</v>
          </cell>
        </row>
        <row r="72">
          <cell r="B72">
            <v>39082</v>
          </cell>
          <cell r="C72">
            <v>2.8892838673073129E-2</v>
          </cell>
          <cell r="D72">
            <v>-4.9597687722459649E-2</v>
          </cell>
        </row>
        <row r="73">
          <cell r="B73">
            <v>39173</v>
          </cell>
          <cell r="C73">
            <v>5.2309800702661668E-2</v>
          </cell>
          <cell r="D73">
            <v>-6.6755749083029947E-2</v>
          </cell>
        </row>
        <row r="74">
          <cell r="B74">
            <v>39264</v>
          </cell>
          <cell r="C74">
            <v>6.5274947810542772E-2</v>
          </cell>
          <cell r="D74">
            <v>-8.2334629229567358E-2</v>
          </cell>
        </row>
        <row r="75">
          <cell r="B75">
            <v>39355</v>
          </cell>
          <cell r="C75">
            <v>6.1412519518491138E-2</v>
          </cell>
          <cell r="D75">
            <v>-6.3579193036821913E-2</v>
          </cell>
        </row>
        <row r="76">
          <cell r="B76">
            <v>39446</v>
          </cell>
          <cell r="C76">
            <v>5.6209328938154446E-2</v>
          </cell>
          <cell r="D76">
            <v>-5.6055842585198579E-2</v>
          </cell>
        </row>
        <row r="77">
          <cell r="B77">
            <v>39537</v>
          </cell>
          <cell r="C77">
            <v>3.2137228057661504E-2</v>
          </cell>
          <cell r="D77">
            <v>-3.4059595301194734E-2</v>
          </cell>
        </row>
        <row r="78">
          <cell r="B78">
            <v>39628</v>
          </cell>
          <cell r="C78">
            <v>4.1066055846832095E-2</v>
          </cell>
          <cell r="D78">
            <v>-6.8555039540422413E-2</v>
          </cell>
        </row>
        <row r="79">
          <cell r="B79">
            <v>39719</v>
          </cell>
          <cell r="C79">
            <v>3.5977560069369918E-2</v>
          </cell>
          <cell r="D79">
            <v>-1.8963072464331931E-2</v>
          </cell>
        </row>
        <row r="80">
          <cell r="B80">
            <v>39810</v>
          </cell>
          <cell r="C80">
            <v>8.058584365182031E-2</v>
          </cell>
          <cell r="D80">
            <v>-5.9540201531935288E-2</v>
          </cell>
        </row>
        <row r="81">
          <cell r="B81">
            <v>39901</v>
          </cell>
          <cell r="C81">
            <v>7.1533666836093301E-2</v>
          </cell>
          <cell r="D81">
            <v>-3.300148935627123E-2</v>
          </cell>
        </row>
      </sheetData>
      <sheetData sheetId="14" refreshError="1">
        <row r="1">
          <cell r="N1" t="str">
            <v>SmartCharts</v>
          </cell>
          <cell r="AW1" t="str">
            <v>.</v>
          </cell>
        </row>
        <row r="2">
          <cell r="AW2" t="str">
            <v>.</v>
          </cell>
        </row>
        <row r="3">
          <cell r="AW3" t="str">
            <v>.</v>
          </cell>
        </row>
        <row r="4">
          <cell r="AW4" t="str">
            <v>.</v>
          </cell>
        </row>
        <row r="5">
          <cell r="C5" t="str">
            <v>Define value axis here:</v>
          </cell>
        </row>
        <row r="6">
          <cell r="C6" t="str">
            <v>Vanilla Coke Case Volume - Millions</v>
          </cell>
        </row>
        <row r="10">
          <cell r="C10" t="str">
            <v>Input your data here:</v>
          </cell>
          <cell r="AW10" t="str">
            <v>.</v>
          </cell>
        </row>
        <row r="11">
          <cell r="C11">
            <v>2004</v>
          </cell>
          <cell r="D11">
            <v>28.274585306500001</v>
          </cell>
        </row>
        <row r="12">
          <cell r="C12">
            <v>2005</v>
          </cell>
          <cell r="D12">
            <v>16.690446459140002</v>
          </cell>
          <cell r="AW12" t="str">
            <v>.</v>
          </cell>
        </row>
        <row r="13">
          <cell r="C13">
            <v>2006</v>
          </cell>
          <cell r="D13">
            <v>19.671477770429998</v>
          </cell>
          <cell r="AW13" t="str">
            <v>.</v>
          </cell>
        </row>
        <row r="14">
          <cell r="C14">
            <v>2007</v>
          </cell>
          <cell r="D14">
            <v>6.604818826999999</v>
          </cell>
          <cell r="AW14" t="str">
            <v>.</v>
          </cell>
        </row>
        <row r="15">
          <cell r="C15">
            <v>2008</v>
          </cell>
          <cell r="D15">
            <v>3.9577772823999995</v>
          </cell>
          <cell r="AW15" t="str">
            <v>.</v>
          </cell>
        </row>
        <row r="16">
          <cell r="C16" t="str">
            <v>2009*</v>
          </cell>
          <cell r="D16">
            <v>3.2983514912</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5"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Cola CSDs</v>
          </cell>
          <cell r="D11">
            <v>0.31</v>
          </cell>
          <cell r="AW11" t="str">
            <v>.</v>
          </cell>
        </row>
        <row r="12">
          <cell r="C12" t="str">
            <v>Flavored CSDs</v>
          </cell>
          <cell r="D12">
            <v>0.22</v>
          </cell>
          <cell r="AW12" t="str">
            <v>.</v>
          </cell>
        </row>
        <row r="13">
          <cell r="C13" t="str">
            <v>Juices, Tea, Bottled Water, Sports Drinks, Energy Drinks</v>
          </cell>
          <cell r="D13">
            <v>0.47</v>
          </cell>
          <cell r="AW13" t="str">
            <v>.</v>
          </cell>
        </row>
        <row r="14">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6"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Cola CSDs</v>
          </cell>
          <cell r="D11">
            <v>0.38</v>
          </cell>
          <cell r="AW11" t="str">
            <v>.</v>
          </cell>
        </row>
        <row r="12">
          <cell r="C12" t="str">
            <v>Flavored CSDs</v>
          </cell>
          <cell r="D12">
            <v>0.24</v>
          </cell>
          <cell r="AW12" t="str">
            <v>.</v>
          </cell>
        </row>
        <row r="13">
          <cell r="C13" t="str">
            <v>Juices, Tea, Bottled Water, Sports Drinks, Energy Drinks</v>
          </cell>
          <cell r="D13">
            <v>0.38</v>
          </cell>
          <cell r="AW13" t="str">
            <v>.</v>
          </cell>
        </row>
        <row r="14">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Data"/>
      <sheetName val="Unadj. PE"/>
      <sheetName val="Unadj. PE (2)"/>
      <sheetName val="Adj PE "/>
      <sheetName val="EV-EBITDA"/>
      <sheetName val="EV-EBITDA (2)"/>
      <sheetName val="Data 2_Adj D&amp;A and Tax"/>
    </sheetNames>
    <sheetDataSet>
      <sheetData sheetId="0"/>
      <sheetData sheetId="1" refreshError="1">
        <row r="1">
          <cell r="A1" t="str">
            <v>Share Repurchases Analysis</v>
          </cell>
          <cell r="K1" t="str">
            <v>Financing Cost Impact</v>
          </cell>
          <cell r="S1" t="str">
            <v>Share Buyback - Dutch Auction</v>
          </cell>
        </row>
        <row r="2">
          <cell r="K2" t="str">
            <v>Incremental</v>
          </cell>
          <cell r="M2" t="str">
            <v xml:space="preserve">Net Earnings </v>
          </cell>
          <cell r="U2">
            <v>0.1</v>
          </cell>
        </row>
        <row r="3">
          <cell r="D3" t="str">
            <v xml:space="preserve">CY09E </v>
          </cell>
          <cell r="F3" t="str">
            <v>CY09E</v>
          </cell>
          <cell r="G3" t="str">
            <v>Pro-Forma</v>
          </cell>
          <cell r="H3" t="str">
            <v>Incremental</v>
          </cell>
          <cell r="K3" t="str">
            <v>CY10E</v>
          </cell>
          <cell r="M3" t="str">
            <v>Impact</v>
          </cell>
          <cell r="N3" t="str">
            <v>Unadj. CY10E</v>
          </cell>
          <cell r="O3" t="str">
            <v>Adj. CY10E</v>
          </cell>
          <cell r="P3" t="str">
            <v>Adj. CY10E</v>
          </cell>
          <cell r="Q3" t="str">
            <v>Unadj. CY10E</v>
          </cell>
          <cell r="S3" t="str">
            <v>FY10E Unadj.</v>
          </cell>
          <cell r="T3" t="str">
            <v xml:space="preserve">Share </v>
          </cell>
          <cell r="U3" t="str">
            <v>Adj. Share</v>
          </cell>
          <cell r="V3" t="str">
            <v>Shares</v>
          </cell>
          <cell r="W3" t="str">
            <v xml:space="preserve">Adj. </v>
          </cell>
        </row>
        <row r="4">
          <cell r="B4" t="str">
            <v xml:space="preserve">Defensive </v>
          </cell>
          <cell r="D4" t="str">
            <v>EBITDA</v>
          </cell>
          <cell r="E4" t="str">
            <v>Net Debt</v>
          </cell>
          <cell r="F4" t="str">
            <v>Net Debt/EBITDA</v>
          </cell>
          <cell r="G4" t="str">
            <v>Net Debt</v>
          </cell>
          <cell r="H4" t="str">
            <v>Capacity</v>
          </cell>
          <cell r="I4" t="str">
            <v>Cash</v>
          </cell>
          <cell r="J4" t="str">
            <v>Debt</v>
          </cell>
          <cell r="K4" t="str">
            <v>Financing Cost</v>
          </cell>
          <cell r="L4" t="str">
            <v>Tax Rate</v>
          </cell>
          <cell r="M4" t="str">
            <v>CY10E</v>
          </cell>
          <cell r="N4" t="str">
            <v>Net Earnings</v>
          </cell>
          <cell r="O4" t="str">
            <v>Net Earnings</v>
          </cell>
          <cell r="P4" t="str">
            <v>EPS</v>
          </cell>
          <cell r="Q4" t="str">
            <v>EPS</v>
          </cell>
          <cell r="S4" t="str">
            <v>Sharecount</v>
          </cell>
          <cell r="T4" t="str">
            <v>Price</v>
          </cell>
          <cell r="U4" t="str">
            <v>Price</v>
          </cell>
          <cell r="V4" t="str">
            <v>Repurchased</v>
          </cell>
          <cell r="W4" t="str">
            <v>Sharecount</v>
          </cell>
        </row>
        <row r="5">
          <cell r="B5" t="str">
            <v>Alberto-Culver</v>
          </cell>
          <cell r="D5">
            <v>276.87999999999994</v>
          </cell>
          <cell r="E5">
            <v>-205.262</v>
          </cell>
          <cell r="F5">
            <v>-0.74133920832129463</v>
          </cell>
          <cell r="G5">
            <v>545.26046176127988</v>
          </cell>
          <cell r="H5">
            <v>750.52246176127983</v>
          </cell>
          <cell r="I5">
            <v>205.262</v>
          </cell>
          <cell r="J5">
            <v>545.26046176127988</v>
          </cell>
          <cell r="K5">
            <v>-44.999774632095992</v>
          </cell>
          <cell r="L5">
            <v>0.29226598259213343</v>
          </cell>
          <cell r="M5">
            <v>-31.847871282821899</v>
          </cell>
          <cell r="N5">
            <v>179.25097135017782</v>
          </cell>
          <cell r="O5">
            <v>147.40310006735592</v>
          </cell>
          <cell r="P5">
            <v>1.8054602652899108</v>
          </cell>
          <cell r="Q5">
            <v>1.7951665600105937</v>
          </cell>
          <cell r="S5">
            <v>99.852000000000004</v>
          </cell>
          <cell r="T5">
            <v>37.47</v>
          </cell>
          <cell r="U5">
            <v>41.216999999999999</v>
          </cell>
          <cell r="V5">
            <v>18.209051162415506</v>
          </cell>
          <cell r="W5">
            <v>81.642948837584498</v>
          </cell>
        </row>
        <row r="6">
          <cell r="B6" t="str">
            <v>Chattem</v>
          </cell>
          <cell r="D6">
            <v>174.11480102780894</v>
          </cell>
          <cell r="E6">
            <v>340.52000000000004</v>
          </cell>
          <cell r="F6">
            <v>1.9557211563284245</v>
          </cell>
          <cell r="G6">
            <v>342.88470387133958</v>
          </cell>
          <cell r="H6">
            <v>2.3647038713395432</v>
          </cell>
          <cell r="K6">
            <v>-0.17735279035046572</v>
          </cell>
          <cell r="L6">
            <v>0.36199999999999999</v>
          </cell>
          <cell r="M6">
            <v>-0.11315108024359713</v>
          </cell>
          <cell r="N6">
            <v>104.61259174627956</v>
          </cell>
          <cell r="O6">
            <v>104.49944066603597</v>
          </cell>
          <cell r="P6">
            <v>5.4457500103908387</v>
          </cell>
          <cell r="Q6">
            <v>5.4444607846303352</v>
          </cell>
          <cell r="S6">
            <v>19.214499999999997</v>
          </cell>
          <cell r="T6">
            <v>84.88</v>
          </cell>
          <cell r="U6">
            <v>93.368000000000009</v>
          </cell>
          <cell r="V6">
            <v>2.5326705845038374E-2</v>
          </cell>
          <cell r="W6">
            <v>19.189173294154958</v>
          </cell>
        </row>
        <row r="7">
          <cell r="B7" t="str">
            <v>Church &amp; Dwight</v>
          </cell>
          <cell r="D7">
            <v>580.87130558401702</v>
          </cell>
          <cell r="E7">
            <v>90.6</v>
          </cell>
          <cell r="F7">
            <v>0.15597258657648677</v>
          </cell>
          <cell r="G7">
            <v>1143.9112839736301</v>
          </cell>
          <cell r="H7">
            <v>1053.3112839736302</v>
          </cell>
          <cell r="K7">
            <v>-78.99834629802227</v>
          </cell>
          <cell r="L7">
            <v>0.35329237881759606</v>
          </cell>
          <cell r="M7">
            <v>-51.088832611737743</v>
          </cell>
          <cell r="N7">
            <v>348.47260580538585</v>
          </cell>
          <cell r="O7">
            <v>297.3837731936481</v>
          </cell>
          <cell r="P7">
            <v>4.9510590459126584</v>
          </cell>
          <cell r="Q7">
            <v>4.8264235371447191</v>
          </cell>
          <cell r="S7">
            <v>72.200999999999993</v>
          </cell>
          <cell r="T7">
            <v>78.900000000000006</v>
          </cell>
          <cell r="U7">
            <v>86.79</v>
          </cell>
          <cell r="V7">
            <v>12.136320820067175</v>
          </cell>
          <cell r="W7">
            <v>60.064679179932817</v>
          </cell>
        </row>
        <row r="8">
          <cell r="B8" t="str">
            <v>Cyclical</v>
          </cell>
        </row>
        <row r="9">
          <cell r="B9" t="str">
            <v>Energizer</v>
          </cell>
          <cell r="D9">
            <v>837.69994243907513</v>
          </cell>
          <cell r="E9">
            <v>1951</v>
          </cell>
          <cell r="F9">
            <v>2.3289962206746764</v>
          </cell>
          <cell r="G9">
            <v>1649.6845472108055</v>
          </cell>
          <cell r="H9">
            <v>-301.31545278919452</v>
          </cell>
          <cell r="K9">
            <v>22.598658959189589</v>
          </cell>
          <cell r="L9">
            <v>0.30978545264259538</v>
          </cell>
          <cell r="M9">
            <v>15.597923164401399</v>
          </cell>
          <cell r="N9">
            <v>455.27145449218654</v>
          </cell>
          <cell r="O9">
            <v>470.86937765658791</v>
          </cell>
          <cell r="P9">
            <v>6.3417775038387942</v>
          </cell>
          <cell r="Q9">
            <v>6.4463214795353849</v>
          </cell>
          <cell r="S9">
            <v>70.625</v>
          </cell>
          <cell r="T9">
            <v>75.59</v>
          </cell>
          <cell r="U9">
            <v>83.149000000000015</v>
          </cell>
          <cell r="V9">
            <v>-3.6238012819059096</v>
          </cell>
          <cell r="W9">
            <v>74.248801281905912</v>
          </cell>
        </row>
        <row r="10">
          <cell r="B10" t="str">
            <v>Newell Rubbermaid</v>
          </cell>
          <cell r="D10">
            <v>944.67196645227955</v>
          </cell>
          <cell r="E10">
            <v>2392.7000000000003</v>
          </cell>
          <cell r="F10">
            <v>2.5328368840940603</v>
          </cell>
          <cell r="G10">
            <v>1860.3448159516988</v>
          </cell>
          <cell r="H10">
            <v>-532.35518404830145</v>
          </cell>
          <cell r="K10">
            <v>39.926638803622609</v>
          </cell>
          <cell r="L10">
            <v>0.28149143990506253</v>
          </cell>
          <cell r="M10">
            <v>28.687631756221538</v>
          </cell>
          <cell r="N10">
            <v>530.28086776624718</v>
          </cell>
          <cell r="O10">
            <v>558.96849952246873</v>
          </cell>
          <cell r="P10">
            <v>1.7844191160087384</v>
          </cell>
          <cell r="Q10">
            <v>1.8457391847067426</v>
          </cell>
          <cell r="S10">
            <v>287.3</v>
          </cell>
          <cell r="T10">
            <v>18.650000000000002</v>
          </cell>
          <cell r="U10">
            <v>20.515000000000004</v>
          </cell>
          <cell r="V10">
            <v>-25.949558081808497</v>
          </cell>
          <cell r="W10">
            <v>313.24955808180852</v>
          </cell>
        </row>
        <row r="11">
          <cell r="B11" t="str">
            <v>Tupperware</v>
          </cell>
          <cell r="D11">
            <v>469.0276260171708</v>
          </cell>
          <cell r="E11">
            <v>181.1</v>
          </cell>
          <cell r="F11">
            <v>0.38611798101924605</v>
          </cell>
          <cell r="G11">
            <v>923.65725202585782</v>
          </cell>
          <cell r="H11">
            <v>742.55725202585779</v>
          </cell>
          <cell r="K11">
            <v>-55.691793901939334</v>
          </cell>
          <cell r="L11">
            <v>0.23644166991806467</v>
          </cell>
          <cell r="M11">
            <v>-42.523933151032104</v>
          </cell>
          <cell r="N11">
            <v>330.62126549675634</v>
          </cell>
          <cell r="O11">
            <v>288.09733234572423</v>
          </cell>
          <cell r="P11">
            <v>5.3940537746622423</v>
          </cell>
          <cell r="Q11">
            <v>5.1720182322527384</v>
          </cell>
          <cell r="S11">
            <v>63.925000000000004</v>
          </cell>
          <cell r="T11">
            <v>64.2</v>
          </cell>
          <cell r="U11">
            <v>70.62</v>
          </cell>
          <cell r="V11">
            <v>10.514829397137607</v>
          </cell>
          <cell r="W11">
            <v>53.410170602862394</v>
          </cell>
        </row>
        <row r="12">
          <cell r="B12" t="str">
            <v>Weight Watchers</v>
          </cell>
          <cell r="D12">
            <v>539.00608368092435</v>
          </cell>
          <cell r="E12">
            <v>1061.4659999999999</v>
          </cell>
          <cell r="F12">
            <v>1.969302447852066</v>
          </cell>
          <cell r="G12">
            <v>1061.4659999999999</v>
          </cell>
          <cell r="H12">
            <v>0</v>
          </cell>
          <cell r="K12">
            <v>0</v>
          </cell>
          <cell r="L12">
            <v>0.38528277634961405</v>
          </cell>
          <cell r="M12">
            <v>0</v>
          </cell>
          <cell r="N12">
            <v>326.03216501428881</v>
          </cell>
          <cell r="O12">
            <v>326.03216501428881</v>
          </cell>
          <cell r="P12">
            <v>4.2983805539128381</v>
          </cell>
          <cell r="Q12">
            <v>4.2983805539128381</v>
          </cell>
          <cell r="S12">
            <v>75.850000000000009</v>
          </cell>
          <cell r="T12">
            <v>71.45</v>
          </cell>
          <cell r="U12">
            <v>78.595000000000013</v>
          </cell>
          <cell r="V12">
            <v>0</v>
          </cell>
          <cell r="W12">
            <v>75.850000000000009</v>
          </cell>
        </row>
        <row r="14">
          <cell r="B14" t="str">
            <v>Group Leverage Assumption</v>
          </cell>
          <cell r="D14">
            <v>1.969302447852066</v>
          </cell>
        </row>
        <row r="15">
          <cell r="B15" t="str">
            <v>Interest Expense</v>
          </cell>
          <cell r="D15">
            <v>7.4999999999999997E-2</v>
          </cell>
          <cell r="F15" t="str">
            <v>Calendar Year 2012E</v>
          </cell>
        </row>
        <row r="16">
          <cell r="B16" t="str">
            <v>Cash (ACV)</v>
          </cell>
          <cell r="D16">
            <v>0.02</v>
          </cell>
          <cell r="G16" t="str">
            <v>P/E</v>
          </cell>
          <cell r="H16" t="str">
            <v>P/E</v>
          </cell>
        </row>
        <row r="17">
          <cell r="G17" t="str">
            <v>Unadjusted</v>
          </cell>
          <cell r="H17" t="str">
            <v>Pro-Forma*</v>
          </cell>
          <cell r="I17" t="str">
            <v>EV/EBITDA</v>
          </cell>
          <cell r="K17" t="str">
            <v>Alberto Cash</v>
          </cell>
        </row>
        <row r="18">
          <cell r="E18" t="str">
            <v>ACV</v>
          </cell>
          <cell r="F18" t="str">
            <v>Alberto-Culver</v>
          </cell>
          <cell r="G18">
            <v>20.872715008561034</v>
          </cell>
          <cell r="H18">
            <v>20.75371068550394</v>
          </cell>
          <cell r="I18">
            <v>12.073077810164955</v>
          </cell>
          <cell r="K18">
            <v>16.394032395264489</v>
          </cell>
        </row>
        <row r="19">
          <cell r="E19" t="str">
            <v>CHD</v>
          </cell>
          <cell r="F19" t="str">
            <v>Church &amp; Dwight</v>
          </cell>
          <cell r="G19">
            <v>16.347508541837737</v>
          </cell>
          <cell r="H19">
            <v>15.935984456726651</v>
          </cell>
          <cell r="I19">
            <v>9.2214913885479781</v>
          </cell>
          <cell r="K19">
            <v>0.17650035468516556</v>
          </cell>
        </row>
        <row r="20">
          <cell r="E20" t="str">
            <v>ENR</v>
          </cell>
          <cell r="F20" t="str">
            <v>Energizer</v>
          </cell>
          <cell r="G20">
            <v>11.726067376560332</v>
          </cell>
          <cell r="H20">
            <v>11.919371178544814</v>
          </cell>
          <cell r="I20">
            <v>8.4173991830223116</v>
          </cell>
          <cell r="K20">
            <v>13.934574970571575</v>
          </cell>
        </row>
        <row r="21">
          <cell r="E21" t="str">
            <v>NWL</v>
          </cell>
          <cell r="F21" t="str">
            <v>Newell Rubbermaid</v>
          </cell>
          <cell r="G21">
            <v>10.104352854687418</v>
          </cell>
          <cell r="H21">
            <v>10.451580479430749</v>
          </cell>
          <cell r="I21">
            <v>7.7140854375837726</v>
          </cell>
        </row>
        <row r="22">
          <cell r="E22" t="str">
            <v>TUP</v>
          </cell>
          <cell r="F22" t="str">
            <v>Tupperware</v>
          </cell>
          <cell r="G22">
            <v>12.41294928151034</v>
          </cell>
          <cell r="H22">
            <v>11.901994804273155</v>
          </cell>
          <cell r="I22">
            <v>8.06445140422667</v>
          </cell>
        </row>
        <row r="23">
          <cell r="E23" t="str">
            <v>WTW</v>
          </cell>
          <cell r="F23" t="str">
            <v>Weight Watchers</v>
          </cell>
          <cell r="G23">
            <v>16.622539373569122</v>
          </cell>
          <cell r="H23">
            <v>16.622539373569122</v>
          </cell>
          <cell r="I23">
            <v>10.840406059838985</v>
          </cell>
        </row>
        <row r="24">
          <cell r="E24" t="str">
            <v>WTW</v>
          </cell>
          <cell r="F24" t="str">
            <v>SMID HPC Average</v>
          </cell>
          <cell r="G24">
            <v>13.442683485632992</v>
          </cell>
          <cell r="H24">
            <v>13.366294058508899</v>
          </cell>
          <cell r="I24">
            <v>8.8515666946439442</v>
          </cell>
          <cell r="K24" t="str">
            <v>ex ACV</v>
          </cell>
        </row>
        <row r="25">
          <cell r="F25" t="str">
            <v>SMID HPC Average</v>
          </cell>
          <cell r="G25">
            <v>11.688643001665126</v>
          </cell>
          <cell r="H25">
            <v>10.779788725164481</v>
          </cell>
          <cell r="I25">
            <v>8.0411087303183013</v>
          </cell>
        </row>
        <row r="27">
          <cell r="E27" t="str">
            <v>ACV</v>
          </cell>
          <cell r="F27" t="str">
            <v>Alberto-Culver</v>
          </cell>
          <cell r="G27">
            <v>0.55271936818782996</v>
          </cell>
          <cell r="H27">
            <v>0.55268996736550613</v>
          </cell>
          <cell r="I27">
            <v>0.36394812654694642</v>
          </cell>
        </row>
        <row r="28">
          <cell r="E28" t="str">
            <v>CHD</v>
          </cell>
          <cell r="F28" t="str">
            <v>Church &amp; Dwight</v>
          </cell>
          <cell r="G28">
            <v>0.21608967133008128</v>
          </cell>
          <cell r="H28">
            <v>0.19225152364367615</v>
          </cell>
          <cell r="I28">
            <v>4.1792002101489478E-2</v>
          </cell>
        </row>
        <row r="29">
          <cell r="E29" t="str">
            <v>ENR</v>
          </cell>
          <cell r="F29" t="str">
            <v>Energizer</v>
          </cell>
          <cell r="G29">
            <v>-0.12769891598707295</v>
          </cell>
          <cell r="H29">
            <v>-0.10825161212452772</v>
          </cell>
          <cell r="I29">
            <v>-4.904979272023624E-2</v>
          </cell>
        </row>
        <row r="30">
          <cell r="E30" t="str">
            <v>NWL</v>
          </cell>
          <cell r="F30" t="str">
            <v>Newell Rubbermaid</v>
          </cell>
          <cell r="G30">
            <v>-0.24833811154695784</v>
          </cell>
          <cell r="H30">
            <v>-0.21806445124725216</v>
          </cell>
          <cell r="I30">
            <v>-0.12850620644913158</v>
          </cell>
        </row>
        <row r="31">
          <cell r="E31" t="str">
            <v>TUP</v>
          </cell>
          <cell r="F31" t="str">
            <v>Tupperware</v>
          </cell>
          <cell r="G31">
            <v>-7.6601833646027018E-2</v>
          </cell>
          <cell r="H31">
            <v>-0.10955162648868855</v>
          </cell>
          <cell r="I31">
            <v>-8.8923838860475946E-2</v>
          </cell>
        </row>
        <row r="32">
          <cell r="E32" t="str">
            <v>WTW</v>
          </cell>
          <cell r="F32" t="str">
            <v>Weight Watchers</v>
          </cell>
          <cell r="G32">
            <v>0.23654918984997564</v>
          </cell>
          <cell r="H32">
            <v>0.24361616621679194</v>
          </cell>
          <cell r="I32">
            <v>0.22468783592835395</v>
          </cell>
        </row>
        <row r="33">
          <cell r="E33" t="str">
            <v>WTW</v>
          </cell>
          <cell r="F33" t="str">
            <v>Weight Watchers</v>
          </cell>
          <cell r="G33">
            <v>-8.241598095607594E-2</v>
          </cell>
          <cell r="H33">
            <v>-5.0535964958002833E-3</v>
          </cell>
          <cell r="I33">
            <v>9.5766009059514934E-2</v>
          </cell>
        </row>
      </sheetData>
      <sheetData sheetId="2"/>
      <sheetData sheetId="3"/>
      <sheetData sheetId="4" refreshError="1">
        <row r="1">
          <cell r="N1" t="str">
            <v>SmartCharts</v>
          </cell>
          <cell r="AW1" t="str">
            <v>.</v>
          </cell>
        </row>
        <row r="2">
          <cell r="AW2" t="str">
            <v>.</v>
          </cell>
        </row>
        <row r="3">
          <cell r="AW3" t="str">
            <v>.</v>
          </cell>
        </row>
        <row r="4">
          <cell r="AW4" t="str">
            <v>.</v>
          </cell>
        </row>
        <row r="5">
          <cell r="C5" t="str">
            <v>Define value axis here:</v>
          </cell>
        </row>
        <row r="6">
          <cell r="C6" t="str">
            <v>Adjusted CY10E P/E - Premium/(Discount) to SMID HPC Group Avg.*</v>
          </cell>
        </row>
        <row r="10">
          <cell r="C10" t="str">
            <v>Input your data here:</v>
          </cell>
          <cell r="AW10" t="str">
            <v>.</v>
          </cell>
        </row>
        <row r="11">
          <cell r="C11" t="str">
            <v>ACV</v>
          </cell>
          <cell r="D11">
            <v>0.55268996736550613</v>
          </cell>
        </row>
        <row r="12">
          <cell r="C12" t="str">
            <v>CHD</v>
          </cell>
          <cell r="D12">
            <v>0.19225152364367615</v>
          </cell>
          <cell r="AW12" t="str">
            <v>.</v>
          </cell>
        </row>
        <row r="13">
          <cell r="C13" t="str">
            <v>CHTT</v>
          </cell>
          <cell r="D13" t="e">
            <v>#REF!</v>
          </cell>
          <cell r="AW13" t="str">
            <v>.</v>
          </cell>
        </row>
        <row r="14">
          <cell r="C14" t="str">
            <v>TUP</v>
          </cell>
          <cell r="D14">
            <v>-0.10955162648868855</v>
          </cell>
          <cell r="AW14" t="str">
            <v>.</v>
          </cell>
        </row>
        <row r="15">
          <cell r="C15" t="str">
            <v>WTW</v>
          </cell>
          <cell r="D15">
            <v>0.24361616621679194</v>
          </cell>
          <cell r="AW15" t="str">
            <v>.</v>
          </cell>
        </row>
        <row r="16">
          <cell r="C16" t="str">
            <v>NWL</v>
          </cell>
          <cell r="D16">
            <v>-0.21806445124725216</v>
          </cell>
          <cell r="AW16" t="str">
            <v>.</v>
          </cell>
        </row>
        <row r="17">
          <cell r="C17" t="str">
            <v>ENR</v>
          </cell>
          <cell r="D17">
            <v>-0.10825161212452772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 refreshError="1">
        <row r="1">
          <cell r="N1" t="str">
            <v>SmartCharts</v>
          </cell>
          <cell r="O1" t="str">
            <v>SmartCharts</v>
          </cell>
          <cell r="AW1" t="str">
            <v>.</v>
          </cell>
          <cell r="AX1" t="str">
            <v>.</v>
          </cell>
        </row>
        <row r="2">
          <cell r="AW2" t="str">
            <v>.</v>
          </cell>
          <cell r="AX2" t="str">
            <v>.</v>
          </cell>
        </row>
        <row r="3">
          <cell r="AW3" t="str">
            <v>.</v>
          </cell>
          <cell r="AX3" t="str">
            <v>.</v>
          </cell>
        </row>
        <row r="4">
          <cell r="AW4" t="str">
            <v>.</v>
          </cell>
          <cell r="AX4" t="str">
            <v>.</v>
          </cell>
        </row>
        <row r="5">
          <cell r="C5" t="str">
            <v>Define value axis here:</v>
          </cell>
        </row>
        <row r="6">
          <cell r="C6" t="str">
            <v>CY12E EV/EBITDA - Premium/(Discount) to SMID HPC Group Avg.</v>
          </cell>
        </row>
        <row r="10">
          <cell r="C10" t="str">
            <v>Input your data here:</v>
          </cell>
          <cell r="AW10" t="str">
            <v>.</v>
          </cell>
          <cell r="AX10" t="str">
            <v>.</v>
          </cell>
        </row>
        <row r="11">
          <cell r="C11" t="str">
            <v>TUP</v>
          </cell>
          <cell r="D11" t="str">
            <v>Series 1</v>
          </cell>
          <cell r="E11" t="str">
            <v>Series 2</v>
          </cell>
          <cell r="AX11" t="str">
            <v>.</v>
          </cell>
        </row>
        <row r="12">
          <cell r="B12">
            <v>1</v>
          </cell>
          <cell r="C12" t="str">
            <v>ACV</v>
          </cell>
          <cell r="D12">
            <v>0.36394812654694642</v>
          </cell>
          <cell r="E12">
            <v>12.073077810164955</v>
          </cell>
          <cell r="AW12" t="str">
            <v>.</v>
          </cell>
          <cell r="AX12" t="str">
            <v>.</v>
          </cell>
        </row>
        <row r="13">
          <cell r="B13">
            <v>2</v>
          </cell>
          <cell r="C13" t="str">
            <v>WTW</v>
          </cell>
          <cell r="D13">
            <v>0.22468783592835395</v>
          </cell>
          <cell r="E13">
            <v>10.840406059838985</v>
          </cell>
          <cell r="AW13" t="str">
            <v>.</v>
          </cell>
          <cell r="AX13" t="str">
            <v>.</v>
          </cell>
        </row>
        <row r="14">
          <cell r="B14">
            <v>3</v>
          </cell>
          <cell r="C14" t="str">
            <v>CHD</v>
          </cell>
          <cell r="D14">
            <v>4.1792002101489478E-2</v>
          </cell>
          <cell r="E14">
            <v>9.2214913885479781</v>
          </cell>
          <cell r="AW14" t="str">
            <v>.</v>
          </cell>
          <cell r="AX14" t="str">
            <v>.</v>
          </cell>
        </row>
        <row r="15">
          <cell r="B15">
            <v>4</v>
          </cell>
          <cell r="C15" t="str">
            <v>ENR</v>
          </cell>
          <cell r="D15">
            <v>-4.904979272023624E-2</v>
          </cell>
          <cell r="E15">
            <v>8.4173991830223116</v>
          </cell>
          <cell r="AW15" t="str">
            <v>.</v>
          </cell>
          <cell r="AX15" t="str">
            <v>.</v>
          </cell>
        </row>
        <row r="16">
          <cell r="B16">
            <v>5</v>
          </cell>
          <cell r="C16" t="str">
            <v>TUP</v>
          </cell>
          <cell r="D16">
            <v>-8.8923838860475946E-2</v>
          </cell>
          <cell r="E16">
            <v>8.06445140422667</v>
          </cell>
          <cell r="AW16" t="str">
            <v>.</v>
          </cell>
          <cell r="AX16" t="str">
            <v>.</v>
          </cell>
        </row>
        <row r="17">
          <cell r="B17">
            <v>6</v>
          </cell>
          <cell r="C17" t="str">
            <v>NWL</v>
          </cell>
          <cell r="D17">
            <v>-0.12850620644913158</v>
          </cell>
          <cell r="E17">
            <v>7.7140854375837726</v>
          </cell>
          <cell r="AW17" t="str">
            <v>.</v>
          </cell>
          <cell r="AX17" t="str">
            <v>.</v>
          </cell>
        </row>
        <row r="18">
          <cell r="B18">
            <v>7</v>
          </cell>
          <cell r="C18" t="str">
            <v>NWL</v>
          </cell>
          <cell r="D18">
            <v>-0.15743386044940111</v>
          </cell>
          <cell r="E18">
            <v>6.7751659406109086</v>
          </cell>
          <cell r="AW18" t="str">
            <v>.</v>
          </cell>
          <cell r="AX18" t="str">
            <v>.</v>
          </cell>
        </row>
        <row r="19">
          <cell r="AW19" t="str">
            <v>.</v>
          </cell>
        </row>
        <row r="20">
          <cell r="AW20" t="str">
            <v>.</v>
          </cell>
          <cell r="AX20" t="str">
            <v>.</v>
          </cell>
        </row>
        <row r="21">
          <cell r="AW21" t="str">
            <v>.</v>
          </cell>
          <cell r="AX21" t="str">
            <v>.</v>
          </cell>
        </row>
        <row r="22">
          <cell r="AW22" t="str">
            <v>.</v>
          </cell>
          <cell r="AX22" t="str">
            <v>.</v>
          </cell>
        </row>
        <row r="23">
          <cell r="AW23" t="str">
            <v>.</v>
          </cell>
          <cell r="AX23" t="str">
            <v>.</v>
          </cell>
        </row>
        <row r="24">
          <cell r="AW24" t="str">
            <v>.</v>
          </cell>
          <cell r="AX24" t="str">
            <v>.</v>
          </cell>
        </row>
        <row r="25">
          <cell r="AW25" t="str">
            <v>.</v>
          </cell>
          <cell r="AX25" t="str">
            <v>.</v>
          </cell>
        </row>
        <row r="26">
          <cell r="AW26" t="str">
            <v>.</v>
          </cell>
          <cell r="AX26" t="str">
            <v>.</v>
          </cell>
        </row>
        <row r="27">
          <cell r="AW27" t="str">
            <v>.</v>
          </cell>
          <cell r="AX27" t="str">
            <v>.</v>
          </cell>
        </row>
        <row r="28">
          <cell r="AW28" t="str">
            <v>.</v>
          </cell>
          <cell r="AX28" t="str">
            <v>.</v>
          </cell>
        </row>
        <row r="29">
          <cell r="AW29" t="str">
            <v>.</v>
          </cell>
          <cell r="AX29" t="str">
            <v>.</v>
          </cell>
        </row>
        <row r="30">
          <cell r="AW30" t="str">
            <v>.</v>
          </cell>
          <cell r="AX30" t="str">
            <v>.</v>
          </cell>
        </row>
        <row r="31">
          <cell r="AW31" t="str">
            <v>.</v>
          </cell>
          <cell r="AX31" t="str">
            <v>.</v>
          </cell>
        </row>
        <row r="32">
          <cell r="AW32" t="str">
            <v>.</v>
          </cell>
          <cell r="AX32" t="str">
            <v>.</v>
          </cell>
        </row>
        <row r="33">
          <cell r="AW33" t="str">
            <v>.</v>
          </cell>
          <cell r="AX33" t="str">
            <v>.</v>
          </cell>
        </row>
        <row r="34">
          <cell r="AW34" t="str">
            <v>.</v>
          </cell>
          <cell r="AX34" t="str">
            <v>.</v>
          </cell>
        </row>
        <row r="35">
          <cell r="G35" t="str">
            <v>Do not change the width of the exhibit or font sizes (they are optimized for export to Word).</v>
          </cell>
          <cell r="AW35" t="str">
            <v>.</v>
          </cell>
          <cell r="AX35" t="str">
            <v>.</v>
          </cell>
        </row>
        <row r="36">
          <cell r="C36">
            <v>1.6666666666666667</v>
          </cell>
          <cell r="AW36" t="str">
            <v>.</v>
          </cell>
          <cell r="AX36" t="str">
            <v>.</v>
          </cell>
        </row>
        <row r="37">
          <cell r="G37" t="str">
            <v>Do not delete any rows or columns (some gray cells are used for calculations).</v>
          </cell>
          <cell r="AW37" t="str">
            <v>.</v>
          </cell>
          <cell r="AX37" t="str">
            <v>.</v>
          </cell>
        </row>
        <row r="38">
          <cell r="AW38" t="str">
            <v>.</v>
          </cell>
          <cell r="AX38" t="str">
            <v>.</v>
          </cell>
        </row>
        <row r="39">
          <cell r="AW39" t="str">
            <v>.</v>
          </cell>
          <cell r="AX39" t="str">
            <v>.</v>
          </cell>
        </row>
        <row r="40">
          <cell r="AW40" t="str">
            <v>.</v>
          </cell>
          <cell r="AX40" t="str">
            <v>.</v>
          </cell>
        </row>
        <row r="41">
          <cell r="AW41" t="str">
            <v>.</v>
          </cell>
          <cell r="AX41" t="str">
            <v>.</v>
          </cell>
        </row>
        <row r="42">
          <cell r="AW42" t="str">
            <v>.</v>
          </cell>
          <cell r="AX42" t="str">
            <v>.</v>
          </cell>
        </row>
        <row r="43">
          <cell r="AW43" t="str">
            <v>.</v>
          </cell>
          <cell r="AX43" t="str">
            <v>.</v>
          </cell>
        </row>
        <row r="44">
          <cell r="AW44" t="str">
            <v>.</v>
          </cell>
          <cell r="AX44" t="str">
            <v>.</v>
          </cell>
        </row>
        <row r="45">
          <cell r="AW45" t="str">
            <v>.</v>
          </cell>
          <cell r="AX45" t="str">
            <v>.</v>
          </cell>
        </row>
        <row r="46">
          <cell r="AW46" t="str">
            <v>.</v>
          </cell>
          <cell r="AX46" t="str">
            <v>.</v>
          </cell>
        </row>
        <row r="47">
          <cell r="AW47" t="str">
            <v>.</v>
          </cell>
          <cell r="AX47" t="str">
            <v>.</v>
          </cell>
        </row>
        <row r="48">
          <cell r="AW48" t="str">
            <v>.</v>
          </cell>
          <cell r="AX48" t="str">
            <v>.</v>
          </cell>
        </row>
        <row r="49">
          <cell r="AW49" t="str">
            <v>.</v>
          </cell>
          <cell r="AX49" t="str">
            <v>.</v>
          </cell>
        </row>
        <row r="50">
          <cell r="AW50" t="str">
            <v>.</v>
          </cell>
          <cell r="AX50" t="str">
            <v>.</v>
          </cell>
        </row>
        <row r="51">
          <cell r="AW51" t="str">
            <v>.</v>
          </cell>
          <cell r="AX51" t="str">
            <v>.</v>
          </cell>
        </row>
        <row r="52">
          <cell r="AW52" t="str">
            <v>.</v>
          </cell>
          <cell r="AX52" t="str">
            <v>.</v>
          </cell>
        </row>
        <row r="53">
          <cell r="AW53" t="str">
            <v>.</v>
          </cell>
          <cell r="AX53" t="str">
            <v>.</v>
          </cell>
        </row>
        <row r="54">
          <cell r="AW54" t="str">
            <v>.</v>
          </cell>
          <cell r="AX54" t="str">
            <v>.</v>
          </cell>
        </row>
        <row r="55">
          <cell r="AW55" t="str">
            <v>.</v>
          </cell>
          <cell r="AX55" t="str">
            <v>.</v>
          </cell>
        </row>
        <row r="56">
          <cell r="AW56" t="str">
            <v>.</v>
          </cell>
          <cell r="AX56" t="str">
            <v>.</v>
          </cell>
        </row>
        <row r="57">
          <cell r="AW57" t="str">
            <v>.</v>
          </cell>
          <cell r="AX57" t="str">
            <v>.</v>
          </cell>
        </row>
        <row r="58">
          <cell r="AW58" t="str">
            <v>.</v>
          </cell>
          <cell r="AX58" t="str">
            <v>.</v>
          </cell>
        </row>
        <row r="59">
          <cell r="AW59" t="str">
            <v>.</v>
          </cell>
          <cell r="AX59" t="str">
            <v>.</v>
          </cell>
        </row>
        <row r="60">
          <cell r="AW60" t="str">
            <v>.</v>
          </cell>
          <cell r="AX60" t="str">
            <v>.</v>
          </cell>
        </row>
        <row r="61">
          <cell r="AW61" t="str">
            <v>.</v>
          </cell>
          <cell r="AX61" t="str">
            <v>.</v>
          </cell>
        </row>
        <row r="62">
          <cell r="AW62" t="str">
            <v>.</v>
          </cell>
          <cell r="AX62" t="str">
            <v>.</v>
          </cell>
        </row>
        <row r="63">
          <cell r="AW63" t="str">
            <v>.</v>
          </cell>
          <cell r="AX63" t="str">
            <v>.</v>
          </cell>
        </row>
        <row r="64">
          <cell r="AW64" t="str">
            <v>.</v>
          </cell>
          <cell r="AX64" t="str">
            <v>.</v>
          </cell>
        </row>
        <row r="65">
          <cell r="AW65" t="str">
            <v>.</v>
          </cell>
          <cell r="AX65" t="str">
            <v>.</v>
          </cell>
        </row>
        <row r="66">
          <cell r="AW66" t="str">
            <v>.</v>
          </cell>
          <cell r="AX66" t="str">
            <v>.</v>
          </cell>
        </row>
        <row r="67">
          <cell r="AW67" t="str">
            <v>.</v>
          </cell>
          <cell r="AX67" t="str">
            <v>.</v>
          </cell>
        </row>
        <row r="68">
          <cell r="AW68" t="str">
            <v>.</v>
          </cell>
          <cell r="AX68" t="str">
            <v>.</v>
          </cell>
        </row>
        <row r="69">
          <cell r="AW69" t="str">
            <v>.</v>
          </cell>
          <cell r="AX69" t="str">
            <v>.</v>
          </cell>
        </row>
        <row r="70">
          <cell r="AW70" t="str">
            <v>.</v>
          </cell>
          <cell r="AX70" t="str">
            <v>.</v>
          </cell>
        </row>
        <row r="71">
          <cell r="AW71" t="str">
            <v>.</v>
          </cell>
          <cell r="AX71" t="str">
            <v>.</v>
          </cell>
        </row>
        <row r="72">
          <cell r="AW72" t="str">
            <v>.</v>
          </cell>
          <cell r="AX72" t="str">
            <v>.</v>
          </cell>
        </row>
        <row r="73">
          <cell r="AW73" t="str">
            <v>.</v>
          </cell>
          <cell r="AX73" t="str">
            <v>.</v>
          </cell>
        </row>
        <row r="74">
          <cell r="AW74" t="str">
            <v>.</v>
          </cell>
          <cell r="AX74" t="str">
            <v>.</v>
          </cell>
        </row>
        <row r="75">
          <cell r="AW75" t="str">
            <v>.</v>
          </cell>
          <cell r="AX75" t="str">
            <v>.</v>
          </cell>
        </row>
        <row r="76">
          <cell r="AW76" t="str">
            <v>.</v>
          </cell>
          <cell r="AX76" t="str">
            <v>.</v>
          </cell>
        </row>
        <row r="77">
          <cell r="AW77" t="str">
            <v>.</v>
          </cell>
          <cell r="AX77" t="str">
            <v>.</v>
          </cell>
        </row>
        <row r="78">
          <cell r="AW78" t="str">
            <v>.</v>
          </cell>
          <cell r="AX78" t="str">
            <v>.</v>
          </cell>
        </row>
        <row r="79">
          <cell r="AW79" t="str">
            <v>.</v>
          </cell>
          <cell r="AX79" t="str">
            <v>.</v>
          </cell>
        </row>
        <row r="80">
          <cell r="AW80" t="str">
            <v>.</v>
          </cell>
          <cell r="AX80" t="str">
            <v>.</v>
          </cell>
        </row>
        <row r="81">
          <cell r="AW81" t="str">
            <v>.</v>
          </cell>
          <cell r="AX81" t="str">
            <v>.</v>
          </cell>
        </row>
        <row r="82">
          <cell r="AW82" t="str">
            <v>.</v>
          </cell>
          <cell r="AX82" t="str">
            <v>.</v>
          </cell>
        </row>
        <row r="83">
          <cell r="AW83" t="str">
            <v>.</v>
          </cell>
          <cell r="AX83" t="str">
            <v>.</v>
          </cell>
        </row>
        <row r="84">
          <cell r="AW84" t="str">
            <v>.</v>
          </cell>
          <cell r="AX84" t="str">
            <v>.</v>
          </cell>
        </row>
        <row r="85">
          <cell r="AW85" t="str">
            <v>.</v>
          </cell>
          <cell r="AX85" t="str">
            <v>.</v>
          </cell>
        </row>
        <row r="86">
          <cell r="AW86" t="str">
            <v>.</v>
          </cell>
          <cell r="AX86" t="str">
            <v>.</v>
          </cell>
        </row>
        <row r="87">
          <cell r="AW87" t="str">
            <v>.</v>
          </cell>
          <cell r="AX87" t="str">
            <v>.</v>
          </cell>
        </row>
        <row r="88">
          <cell r="AW88" t="str">
            <v>.</v>
          </cell>
          <cell r="AX88" t="str">
            <v>.</v>
          </cell>
        </row>
        <row r="89">
          <cell r="AW89" t="str">
            <v>.</v>
          </cell>
          <cell r="AX89" t="str">
            <v>.</v>
          </cell>
        </row>
        <row r="90">
          <cell r="AW90" t="str">
            <v>.</v>
          </cell>
          <cell r="AX90" t="str">
            <v>.</v>
          </cell>
        </row>
        <row r="91">
          <cell r="AW91" t="str">
            <v>.</v>
          </cell>
          <cell r="AX91" t="str">
            <v>.</v>
          </cell>
        </row>
        <row r="92">
          <cell r="AW92" t="str">
            <v>.</v>
          </cell>
          <cell r="AX92" t="str">
            <v>.</v>
          </cell>
        </row>
        <row r="93">
          <cell r="AW93" t="str">
            <v>.</v>
          </cell>
          <cell r="AX93" t="str">
            <v>.</v>
          </cell>
        </row>
        <row r="94">
          <cell r="AW94" t="str">
            <v>.</v>
          </cell>
          <cell r="AX94" t="str">
            <v>.</v>
          </cell>
        </row>
        <row r="95">
          <cell r="AW95" t="str">
            <v>.</v>
          </cell>
          <cell r="AX95" t="str">
            <v>.</v>
          </cell>
        </row>
        <row r="96">
          <cell r="AW96" t="str">
            <v>.</v>
          </cell>
          <cell r="AX96" t="str">
            <v>.</v>
          </cell>
        </row>
        <row r="97">
          <cell r="AW97" t="str">
            <v>.</v>
          </cell>
          <cell r="AX97" t="str">
            <v>.</v>
          </cell>
        </row>
        <row r="98">
          <cell r="AW98" t="str">
            <v>.</v>
          </cell>
          <cell r="AX98" t="str">
            <v>.</v>
          </cell>
        </row>
        <row r="99">
          <cell r="AW99" t="str">
            <v>.</v>
          </cell>
          <cell r="AX99" t="str">
            <v>.</v>
          </cell>
        </row>
        <row r="100">
          <cell r="AW100" t="str">
            <v>.</v>
          </cell>
          <cell r="AX100" t="str">
            <v>.</v>
          </cell>
        </row>
        <row r="101">
          <cell r="AW101" t="str">
            <v>.</v>
          </cell>
          <cell r="AX101" t="str">
            <v>.</v>
          </cell>
        </row>
        <row r="102">
          <cell r="AW102" t="str">
            <v>.</v>
          </cell>
          <cell r="AX102" t="str">
            <v>.</v>
          </cell>
        </row>
        <row r="103">
          <cell r="AW103" t="str">
            <v>.</v>
          </cell>
          <cell r="AX103" t="str">
            <v>.</v>
          </cell>
        </row>
        <row r="104">
          <cell r="AW104" t="str">
            <v>.</v>
          </cell>
          <cell r="AX104" t="str">
            <v>.</v>
          </cell>
        </row>
        <row r="105">
          <cell r="AW105" t="str">
            <v>.</v>
          </cell>
          <cell r="AX105" t="str">
            <v>.</v>
          </cell>
        </row>
        <row r="106">
          <cell r="AW106" t="str">
            <v>.</v>
          </cell>
          <cell r="AX106" t="str">
            <v>.</v>
          </cell>
        </row>
        <row r="107">
          <cell r="AW107" t="str">
            <v>.</v>
          </cell>
          <cell r="AX107" t="str">
            <v>.</v>
          </cell>
        </row>
        <row r="108">
          <cell r="AW108" t="str">
            <v>.</v>
          </cell>
          <cell r="AX108" t="str">
            <v>.</v>
          </cell>
        </row>
        <row r="109">
          <cell r="AW109" t="str">
            <v>.</v>
          </cell>
          <cell r="AX109" t="str">
            <v>.</v>
          </cell>
        </row>
        <row r="110">
          <cell r="AW110" t="str">
            <v>.</v>
          </cell>
          <cell r="AX110" t="str">
            <v>.</v>
          </cell>
        </row>
        <row r="111">
          <cell r="AW111" t="str">
            <v>.</v>
          </cell>
          <cell r="AX111" t="str">
            <v>.</v>
          </cell>
        </row>
        <row r="112">
          <cell r="AW112" t="str">
            <v>.</v>
          </cell>
          <cell r="AX112" t="str">
            <v>.</v>
          </cell>
        </row>
        <row r="113">
          <cell r="AW113" t="str">
            <v>.</v>
          </cell>
          <cell r="AX113" t="str">
            <v>.</v>
          </cell>
        </row>
        <row r="114">
          <cell r="AW114" t="str">
            <v>.</v>
          </cell>
          <cell r="AX114" t="str">
            <v>.</v>
          </cell>
        </row>
        <row r="115">
          <cell r="AW115" t="str">
            <v>.</v>
          </cell>
          <cell r="AX115" t="str">
            <v>.</v>
          </cell>
        </row>
        <row r="116">
          <cell r="AW116" t="str">
            <v>.</v>
          </cell>
          <cell r="AX116" t="str">
            <v>.</v>
          </cell>
        </row>
        <row r="117">
          <cell r="AW117" t="str">
            <v>.</v>
          </cell>
          <cell r="AX117" t="str">
            <v>.</v>
          </cell>
        </row>
        <row r="118">
          <cell r="AW118" t="str">
            <v>.</v>
          </cell>
          <cell r="AX118" t="str">
            <v>.</v>
          </cell>
        </row>
        <row r="119">
          <cell r="AW119" t="str">
            <v>.</v>
          </cell>
          <cell r="AX119" t="str">
            <v>.</v>
          </cell>
        </row>
        <row r="120">
          <cell r="AW120" t="str">
            <v>.</v>
          </cell>
          <cell r="AX120" t="str">
            <v>.</v>
          </cell>
        </row>
        <row r="121">
          <cell r="AW121" t="str">
            <v>.</v>
          </cell>
          <cell r="AX121" t="str">
            <v>.</v>
          </cell>
        </row>
        <row r="122">
          <cell r="AW122" t="str">
            <v>.</v>
          </cell>
          <cell r="AX122" t="str">
            <v>.</v>
          </cell>
        </row>
        <row r="123">
          <cell r="AW123" t="str">
            <v>.</v>
          </cell>
          <cell r="AX123" t="str">
            <v>.</v>
          </cell>
        </row>
        <row r="124">
          <cell r="AW124" t="str">
            <v>.</v>
          </cell>
          <cell r="AX124" t="str">
            <v>.</v>
          </cell>
        </row>
        <row r="125">
          <cell r="AW125" t="str">
            <v>.</v>
          </cell>
          <cell r="AX125" t="str">
            <v>.</v>
          </cell>
        </row>
        <row r="126">
          <cell r="AW126" t="str">
            <v>.</v>
          </cell>
          <cell r="AX126" t="str">
            <v>.</v>
          </cell>
        </row>
        <row r="127">
          <cell r="AW127" t="str">
            <v>.</v>
          </cell>
          <cell r="AX127" t="str">
            <v>.</v>
          </cell>
        </row>
        <row r="128">
          <cell r="AW128" t="str">
            <v>.</v>
          </cell>
          <cell r="AX128" t="str">
            <v>.</v>
          </cell>
        </row>
        <row r="129">
          <cell r="AW129" t="str">
            <v>.</v>
          </cell>
          <cell r="AX129" t="str">
            <v>.</v>
          </cell>
        </row>
        <row r="130">
          <cell r="AW130" t="str">
            <v>.</v>
          </cell>
          <cell r="AX130" t="str">
            <v>.</v>
          </cell>
        </row>
        <row r="131">
          <cell r="AW131" t="str">
            <v>.</v>
          </cell>
          <cell r="AX131" t="str">
            <v>.</v>
          </cell>
        </row>
        <row r="132">
          <cell r="AW132" t="str">
            <v>.</v>
          </cell>
          <cell r="AX132" t="str">
            <v>.</v>
          </cell>
        </row>
        <row r="133">
          <cell r="AW133" t="str">
            <v>.</v>
          </cell>
          <cell r="AX133" t="str">
            <v>.</v>
          </cell>
        </row>
        <row r="134">
          <cell r="AW134" t="str">
            <v>.</v>
          </cell>
          <cell r="AX134" t="str">
            <v>.</v>
          </cell>
        </row>
        <row r="135">
          <cell r="AW135" t="str">
            <v>.</v>
          </cell>
          <cell r="AX135" t="str">
            <v>.</v>
          </cell>
        </row>
        <row r="136">
          <cell r="AW136" t="str">
            <v>.</v>
          </cell>
          <cell r="AX136" t="str">
            <v>.</v>
          </cell>
        </row>
        <row r="137">
          <cell r="AW137" t="str">
            <v>.</v>
          </cell>
          <cell r="AX137" t="str">
            <v>.</v>
          </cell>
        </row>
        <row r="138">
          <cell r="AW138" t="str">
            <v>.</v>
          </cell>
          <cell r="AX138" t="str">
            <v>.</v>
          </cell>
        </row>
        <row r="139">
          <cell r="AW139" t="str">
            <v>.</v>
          </cell>
          <cell r="AX139" t="str">
            <v>.</v>
          </cell>
        </row>
        <row r="140">
          <cell r="AW140" t="str">
            <v>.</v>
          </cell>
          <cell r="AX140" t="str">
            <v>.</v>
          </cell>
        </row>
        <row r="141">
          <cell r="AW141" t="str">
            <v>.</v>
          </cell>
          <cell r="AX141" t="str">
            <v>.</v>
          </cell>
        </row>
        <row r="142">
          <cell r="AW142" t="str">
            <v>.</v>
          </cell>
          <cell r="AX142" t="str">
            <v>.</v>
          </cell>
        </row>
        <row r="143">
          <cell r="AW143" t="str">
            <v>.</v>
          </cell>
          <cell r="AX143" t="str">
            <v>.</v>
          </cell>
        </row>
        <row r="144">
          <cell r="AW144" t="str">
            <v>.</v>
          </cell>
          <cell r="AX144" t="str">
            <v>.</v>
          </cell>
        </row>
        <row r="145">
          <cell r="AW145" t="str">
            <v>.</v>
          </cell>
          <cell r="AX145" t="str">
            <v>.</v>
          </cell>
        </row>
        <row r="146">
          <cell r="AW146" t="str">
            <v>.</v>
          </cell>
          <cell r="AX146" t="str">
            <v>.</v>
          </cell>
        </row>
        <row r="147">
          <cell r="AW147" t="str">
            <v>.</v>
          </cell>
          <cell r="AX147" t="str">
            <v>.</v>
          </cell>
        </row>
        <row r="148">
          <cell r="AW148" t="str">
            <v>.</v>
          </cell>
          <cell r="AX148" t="str">
            <v>.</v>
          </cell>
        </row>
        <row r="149">
          <cell r="AW149" t="str">
            <v>.</v>
          </cell>
          <cell r="AX149" t="str">
            <v>.</v>
          </cell>
        </row>
        <row r="150">
          <cell r="AW150" t="str">
            <v>.</v>
          </cell>
          <cell r="AX150" t="str">
            <v>.</v>
          </cell>
        </row>
        <row r="151">
          <cell r="AW151" t="str">
            <v>.</v>
          </cell>
          <cell r="AX151" t="str">
            <v>.</v>
          </cell>
        </row>
        <row r="152">
          <cell r="AW152" t="str">
            <v>.</v>
          </cell>
          <cell r="AX152" t="str">
            <v>.</v>
          </cell>
        </row>
        <row r="153">
          <cell r="AW153" t="str">
            <v>.</v>
          </cell>
          <cell r="AX153" t="str">
            <v>.</v>
          </cell>
        </row>
        <row r="154">
          <cell r="AW154" t="str">
            <v>.</v>
          </cell>
          <cell r="AX154" t="str">
            <v>.</v>
          </cell>
        </row>
        <row r="155">
          <cell r="AW155" t="str">
            <v>.</v>
          </cell>
          <cell r="AX155" t="str">
            <v>.</v>
          </cell>
        </row>
        <row r="156">
          <cell r="AW156" t="str">
            <v>.</v>
          </cell>
          <cell r="AX156" t="str">
            <v>.</v>
          </cell>
        </row>
        <row r="157">
          <cell r="AW157" t="str">
            <v>.</v>
          </cell>
          <cell r="AX157" t="str">
            <v>.</v>
          </cell>
        </row>
        <row r="158">
          <cell r="AW158" t="str">
            <v>.</v>
          </cell>
          <cell r="AX158" t="str">
            <v>.</v>
          </cell>
        </row>
        <row r="159">
          <cell r="AW159" t="str">
            <v>.</v>
          </cell>
          <cell r="AX159" t="str">
            <v>.</v>
          </cell>
        </row>
        <row r="160">
          <cell r="AW160" t="str">
            <v>.</v>
          </cell>
          <cell r="AX160" t="str">
            <v>.</v>
          </cell>
        </row>
        <row r="161">
          <cell r="AW161" t="str">
            <v>.</v>
          </cell>
          <cell r="AX161" t="str">
            <v>.</v>
          </cell>
        </row>
        <row r="162">
          <cell r="AW162" t="str">
            <v>.</v>
          </cell>
          <cell r="AX162" t="str">
            <v>.</v>
          </cell>
        </row>
        <row r="163">
          <cell r="AW163" t="str">
            <v>.</v>
          </cell>
          <cell r="AX163" t="str">
            <v>.</v>
          </cell>
        </row>
        <row r="164">
          <cell r="AW164" t="str">
            <v>.</v>
          </cell>
          <cell r="AX164" t="str">
            <v>.</v>
          </cell>
        </row>
        <row r="165">
          <cell r="AW165" t="str">
            <v>.</v>
          </cell>
          <cell r="AX165" t="str">
            <v>.</v>
          </cell>
        </row>
        <row r="166">
          <cell r="AW166" t="str">
            <v>.</v>
          </cell>
          <cell r="AX166" t="str">
            <v>.</v>
          </cell>
        </row>
        <row r="167">
          <cell r="AW167" t="str">
            <v>.</v>
          </cell>
          <cell r="AX167" t="str">
            <v>.</v>
          </cell>
        </row>
        <row r="168">
          <cell r="AW168" t="str">
            <v>.</v>
          </cell>
          <cell r="AX168" t="str">
            <v>.</v>
          </cell>
        </row>
        <row r="169">
          <cell r="AW169" t="str">
            <v>.</v>
          </cell>
          <cell r="AX169" t="str">
            <v>.</v>
          </cell>
        </row>
        <row r="170">
          <cell r="AW170" t="str">
            <v>.</v>
          </cell>
          <cell r="AX170" t="str">
            <v>.</v>
          </cell>
        </row>
        <row r="171">
          <cell r="AW171" t="str">
            <v>.</v>
          </cell>
          <cell r="AX171" t="str">
            <v>.</v>
          </cell>
        </row>
        <row r="172">
          <cell r="AW172" t="str">
            <v>.</v>
          </cell>
          <cell r="AX172" t="str">
            <v>.</v>
          </cell>
        </row>
        <row r="173">
          <cell r="AW173" t="str">
            <v>.</v>
          </cell>
          <cell r="AX173" t="str">
            <v>.</v>
          </cell>
        </row>
        <row r="174">
          <cell r="AW174" t="str">
            <v>.</v>
          </cell>
          <cell r="AX174" t="str">
            <v>.</v>
          </cell>
        </row>
        <row r="175">
          <cell r="AW175" t="str">
            <v>.</v>
          </cell>
          <cell r="AX175" t="str">
            <v>.</v>
          </cell>
        </row>
        <row r="176">
          <cell r="AW176" t="str">
            <v>.</v>
          </cell>
          <cell r="AX176" t="str">
            <v>.</v>
          </cell>
        </row>
        <row r="177">
          <cell r="AW177" t="str">
            <v>.</v>
          </cell>
          <cell r="AX177" t="str">
            <v>.</v>
          </cell>
        </row>
        <row r="178">
          <cell r="AW178" t="str">
            <v>.</v>
          </cell>
          <cell r="AX178" t="str">
            <v>.</v>
          </cell>
        </row>
        <row r="179">
          <cell r="AW179" t="str">
            <v>.</v>
          </cell>
          <cell r="AX179" t="str">
            <v>.</v>
          </cell>
        </row>
        <row r="180">
          <cell r="AW180" t="str">
            <v>.</v>
          </cell>
          <cell r="AX180" t="str">
            <v>.</v>
          </cell>
        </row>
        <row r="181">
          <cell r="AW181" t="str">
            <v>.</v>
          </cell>
          <cell r="AX181" t="str">
            <v>.</v>
          </cell>
        </row>
        <row r="182">
          <cell r="AW182" t="str">
            <v>.</v>
          </cell>
          <cell r="AX182" t="str">
            <v>.</v>
          </cell>
        </row>
        <row r="183">
          <cell r="AW183" t="str">
            <v>.</v>
          </cell>
          <cell r="AX183" t="str">
            <v>.</v>
          </cell>
        </row>
        <row r="184">
          <cell r="AW184" t="str">
            <v>.</v>
          </cell>
          <cell r="AX184" t="str">
            <v>.</v>
          </cell>
        </row>
        <row r="185">
          <cell r="AW185" t="str">
            <v>.</v>
          </cell>
          <cell r="AX185" t="str">
            <v>.</v>
          </cell>
        </row>
        <row r="186">
          <cell r="AW186" t="str">
            <v>.</v>
          </cell>
          <cell r="AX186" t="str">
            <v>.</v>
          </cell>
        </row>
        <row r="187">
          <cell r="AW187" t="str">
            <v>.</v>
          </cell>
          <cell r="AX187" t="str">
            <v>.</v>
          </cell>
        </row>
        <row r="188">
          <cell r="AW188" t="str">
            <v>.</v>
          </cell>
          <cell r="AX188" t="str">
            <v>.</v>
          </cell>
        </row>
        <row r="189">
          <cell r="AW189" t="str">
            <v>.</v>
          </cell>
          <cell r="AX189" t="str">
            <v>.</v>
          </cell>
        </row>
        <row r="190">
          <cell r="AW190" t="str">
            <v>.</v>
          </cell>
          <cell r="AX190" t="str">
            <v>.</v>
          </cell>
        </row>
        <row r="191">
          <cell r="AW191" t="str">
            <v>.</v>
          </cell>
          <cell r="AX191" t="str">
            <v>.</v>
          </cell>
        </row>
        <row r="192">
          <cell r="AW192" t="str">
            <v>.</v>
          </cell>
          <cell r="AX192" t="str">
            <v>.</v>
          </cell>
        </row>
        <row r="193">
          <cell r="AW193" t="str">
            <v>.</v>
          </cell>
          <cell r="AX193" t="str">
            <v>.</v>
          </cell>
        </row>
        <row r="194">
          <cell r="AW194" t="str">
            <v>.</v>
          </cell>
          <cell r="AX194" t="str">
            <v>.</v>
          </cell>
        </row>
        <row r="195">
          <cell r="AW195" t="str">
            <v>.</v>
          </cell>
          <cell r="AX195" t="str">
            <v>.</v>
          </cell>
        </row>
        <row r="196">
          <cell r="AW196" t="str">
            <v>.</v>
          </cell>
          <cell r="AX196" t="str">
            <v>.</v>
          </cell>
        </row>
        <row r="197">
          <cell r="AW197" t="str">
            <v>.</v>
          </cell>
          <cell r="AX197" t="str">
            <v>.</v>
          </cell>
        </row>
        <row r="198">
          <cell r="AW198" t="str">
            <v>.</v>
          </cell>
          <cell r="AX198" t="str">
            <v>.</v>
          </cell>
        </row>
        <row r="199">
          <cell r="AW199" t="str">
            <v>.</v>
          </cell>
          <cell r="AX199" t="str">
            <v>.</v>
          </cell>
        </row>
        <row r="200">
          <cell r="AW200" t="str">
            <v>.</v>
          </cell>
          <cell r="AX200" t="str">
            <v>.</v>
          </cell>
        </row>
        <row r="201">
          <cell r="AW201" t="str">
            <v>.</v>
          </cell>
          <cell r="AX201" t="str">
            <v>.</v>
          </cell>
        </row>
        <row r="202">
          <cell r="AW202" t="str">
            <v>.</v>
          </cell>
          <cell r="AX202" t="str">
            <v>.</v>
          </cell>
        </row>
        <row r="203">
          <cell r="AW203" t="str">
            <v>.</v>
          </cell>
          <cell r="AX203" t="str">
            <v>.</v>
          </cell>
        </row>
        <row r="204">
          <cell r="AW204" t="str">
            <v>.</v>
          </cell>
          <cell r="AX204" t="str">
            <v>.</v>
          </cell>
        </row>
        <row r="205">
          <cell r="AW205" t="str">
            <v>.</v>
          </cell>
          <cell r="AX205" t="str">
            <v>.</v>
          </cell>
        </row>
        <row r="206">
          <cell r="AW206" t="str">
            <v>.</v>
          </cell>
          <cell r="AX206" t="str">
            <v>.</v>
          </cell>
        </row>
        <row r="207">
          <cell r="AW207" t="str">
            <v>.</v>
          </cell>
          <cell r="AX207" t="str">
            <v>.</v>
          </cell>
        </row>
        <row r="208">
          <cell r="AW208" t="str">
            <v>.</v>
          </cell>
          <cell r="AX208" t="str">
            <v>.</v>
          </cell>
        </row>
        <row r="209">
          <cell r="AW209" t="str">
            <v>.</v>
          </cell>
          <cell r="AX209" t="str">
            <v>.</v>
          </cell>
        </row>
        <row r="210">
          <cell r="AW210" t="str">
            <v>.</v>
          </cell>
          <cell r="AX210" t="str">
            <v>.</v>
          </cell>
        </row>
        <row r="211">
          <cell r="AW211" t="str">
            <v>.</v>
          </cell>
          <cell r="AX211" t="str">
            <v>.</v>
          </cell>
        </row>
        <row r="212">
          <cell r="AW212" t="str">
            <v>.</v>
          </cell>
          <cell r="AX212" t="str">
            <v>.</v>
          </cell>
        </row>
        <row r="213">
          <cell r="AW213" t="str">
            <v>.</v>
          </cell>
          <cell r="AX213" t="str">
            <v>.</v>
          </cell>
        </row>
        <row r="214">
          <cell r="AW214" t="str">
            <v>.</v>
          </cell>
          <cell r="AX214" t="str">
            <v>.</v>
          </cell>
        </row>
        <row r="215">
          <cell r="AW215" t="str">
            <v>.</v>
          </cell>
          <cell r="AX215" t="str">
            <v>.</v>
          </cell>
        </row>
        <row r="216">
          <cell r="AW216" t="str">
            <v>.</v>
          </cell>
          <cell r="AX216" t="str">
            <v>.</v>
          </cell>
        </row>
        <row r="217">
          <cell r="AW217" t="str">
            <v>.</v>
          </cell>
          <cell r="AX217" t="str">
            <v>.</v>
          </cell>
        </row>
        <row r="218">
          <cell r="AW218" t="str">
            <v>.</v>
          </cell>
          <cell r="AX218" t="str">
            <v>.</v>
          </cell>
        </row>
        <row r="219">
          <cell r="AW219" t="str">
            <v>.</v>
          </cell>
          <cell r="AX219" t="str">
            <v>.</v>
          </cell>
        </row>
        <row r="220">
          <cell r="AW220" t="str">
            <v>.</v>
          </cell>
          <cell r="AX220" t="str">
            <v>.</v>
          </cell>
        </row>
        <row r="221">
          <cell r="AW221" t="str">
            <v>.</v>
          </cell>
          <cell r="AX221" t="str">
            <v>.</v>
          </cell>
        </row>
        <row r="222">
          <cell r="AW222" t="str">
            <v>.</v>
          </cell>
          <cell r="AX222" t="str">
            <v>.</v>
          </cell>
        </row>
        <row r="223">
          <cell r="AW223" t="str">
            <v>.</v>
          </cell>
          <cell r="AX223" t="str">
            <v>.</v>
          </cell>
        </row>
        <row r="224">
          <cell r="AW224" t="str">
            <v>.</v>
          </cell>
          <cell r="AX224" t="str">
            <v>.</v>
          </cell>
        </row>
        <row r="225">
          <cell r="AW225" t="str">
            <v>.</v>
          </cell>
          <cell r="AX225" t="str">
            <v>.</v>
          </cell>
        </row>
        <row r="226">
          <cell r="AW226" t="str">
            <v>.</v>
          </cell>
          <cell r="AX226" t="str">
            <v>.</v>
          </cell>
        </row>
        <row r="227">
          <cell r="AW227" t="str">
            <v>.</v>
          </cell>
          <cell r="AX227" t="str">
            <v>.</v>
          </cell>
        </row>
        <row r="228">
          <cell r="AW228" t="str">
            <v>.</v>
          </cell>
          <cell r="AX228" t="str">
            <v>.</v>
          </cell>
        </row>
        <row r="229">
          <cell r="AW229" t="str">
            <v>.</v>
          </cell>
          <cell r="AX229" t="str">
            <v>.</v>
          </cell>
        </row>
        <row r="230">
          <cell r="AW230" t="str">
            <v>.</v>
          </cell>
          <cell r="AX230" t="str">
            <v>.</v>
          </cell>
        </row>
        <row r="231">
          <cell r="AW231" t="str">
            <v>.</v>
          </cell>
          <cell r="AX231" t="str">
            <v>.</v>
          </cell>
        </row>
        <row r="232">
          <cell r="AW232" t="str">
            <v>.</v>
          </cell>
          <cell r="AX232" t="str">
            <v>.</v>
          </cell>
        </row>
        <row r="233">
          <cell r="AW233" t="str">
            <v>.</v>
          </cell>
          <cell r="AX233" t="str">
            <v>.</v>
          </cell>
        </row>
        <row r="234">
          <cell r="AW234" t="str">
            <v>.</v>
          </cell>
          <cell r="AX234" t="str">
            <v>.</v>
          </cell>
        </row>
        <row r="235">
          <cell r="AW235" t="str">
            <v>.</v>
          </cell>
          <cell r="AX235" t="str">
            <v>.</v>
          </cell>
        </row>
        <row r="236">
          <cell r="AW236" t="str">
            <v>.</v>
          </cell>
          <cell r="AX236" t="str">
            <v>.</v>
          </cell>
        </row>
        <row r="237">
          <cell r="AW237" t="str">
            <v>.</v>
          </cell>
          <cell r="AX237" t="str">
            <v>.</v>
          </cell>
        </row>
        <row r="238">
          <cell r="AW238" t="str">
            <v>.</v>
          </cell>
          <cell r="AX238" t="str">
            <v>.</v>
          </cell>
        </row>
        <row r="239">
          <cell r="AW239" t="str">
            <v>.</v>
          </cell>
          <cell r="AX239" t="str">
            <v>.</v>
          </cell>
        </row>
        <row r="240">
          <cell r="AW240" t="str">
            <v>.</v>
          </cell>
          <cell r="AX240" t="str">
            <v>.</v>
          </cell>
        </row>
        <row r="241">
          <cell r="AW241" t="str">
            <v>.</v>
          </cell>
          <cell r="AX241" t="str">
            <v>.</v>
          </cell>
        </row>
        <row r="242">
          <cell r="AW242" t="str">
            <v>.</v>
          </cell>
          <cell r="AX242" t="str">
            <v>.</v>
          </cell>
        </row>
        <row r="243">
          <cell r="AW243" t="str">
            <v>.</v>
          </cell>
          <cell r="AX243" t="str">
            <v>.</v>
          </cell>
        </row>
        <row r="244">
          <cell r="AW244" t="str">
            <v>.</v>
          </cell>
          <cell r="AX244" t="str">
            <v>.</v>
          </cell>
        </row>
        <row r="245">
          <cell r="AW245" t="str">
            <v>.</v>
          </cell>
          <cell r="AX245" t="str">
            <v>.</v>
          </cell>
        </row>
        <row r="246">
          <cell r="AW246" t="str">
            <v>.</v>
          </cell>
          <cell r="AX246" t="str">
            <v>.</v>
          </cell>
        </row>
        <row r="247">
          <cell r="AW247" t="str">
            <v>.</v>
          </cell>
          <cell r="AX247" t="str">
            <v>.</v>
          </cell>
        </row>
        <row r="248">
          <cell r="AW248" t="str">
            <v>.</v>
          </cell>
          <cell r="AX248" t="str">
            <v>.</v>
          </cell>
        </row>
        <row r="249">
          <cell r="AW249" t="str">
            <v>.</v>
          </cell>
          <cell r="AX249" t="str">
            <v>.</v>
          </cell>
        </row>
        <row r="250">
          <cell r="AW250" t="str">
            <v>.</v>
          </cell>
          <cell r="AX250" t="str">
            <v>.</v>
          </cell>
        </row>
        <row r="251">
          <cell r="AW251" t="str">
            <v>.</v>
          </cell>
          <cell r="AX251" t="str">
            <v>.</v>
          </cell>
        </row>
        <row r="252">
          <cell r="AW252" t="str">
            <v>.</v>
          </cell>
          <cell r="AX252" t="str">
            <v>.</v>
          </cell>
        </row>
        <row r="253">
          <cell r="AW253" t="str">
            <v>.</v>
          </cell>
          <cell r="AX253" t="str">
            <v>.</v>
          </cell>
        </row>
        <row r="254">
          <cell r="AW254" t="str">
            <v>.</v>
          </cell>
          <cell r="AX254" t="str">
            <v>.</v>
          </cell>
        </row>
        <row r="255">
          <cell r="AW255" t="str">
            <v>.</v>
          </cell>
          <cell r="AX255" t="str">
            <v>.</v>
          </cell>
        </row>
        <row r="256">
          <cell r="AW256" t="str">
            <v>.</v>
          </cell>
          <cell r="AX256" t="str">
            <v>.</v>
          </cell>
        </row>
        <row r="257">
          <cell r="AW257" t="str">
            <v>.</v>
          </cell>
          <cell r="AX257" t="str">
            <v>.</v>
          </cell>
        </row>
        <row r="258">
          <cell r="AW258" t="str">
            <v>.</v>
          </cell>
          <cell r="AX258" t="str">
            <v>.</v>
          </cell>
        </row>
        <row r="259">
          <cell r="AW259" t="str">
            <v>.</v>
          </cell>
          <cell r="AX259" t="str">
            <v>.</v>
          </cell>
        </row>
        <row r="260">
          <cell r="AW260" t="str">
            <v>.</v>
          </cell>
          <cell r="AX260" t="str">
            <v>.</v>
          </cell>
        </row>
        <row r="261">
          <cell r="AW261" t="str">
            <v>.</v>
          </cell>
          <cell r="AX261" t="str">
            <v>.</v>
          </cell>
        </row>
        <row r="262">
          <cell r="AW262" t="str">
            <v>.</v>
          </cell>
          <cell r="AX262" t="str">
            <v>.</v>
          </cell>
        </row>
        <row r="263">
          <cell r="AW263" t="str">
            <v>.</v>
          </cell>
          <cell r="AX263" t="str">
            <v>.</v>
          </cell>
        </row>
        <row r="264">
          <cell r="AW264" t="str">
            <v>.</v>
          </cell>
          <cell r="AX264" t="str">
            <v>.</v>
          </cell>
        </row>
        <row r="265">
          <cell r="AW265" t="str">
            <v>.</v>
          </cell>
          <cell r="AX265" t="str">
            <v>.</v>
          </cell>
        </row>
        <row r="266">
          <cell r="AW266" t="str">
            <v>.</v>
          </cell>
          <cell r="AX266" t="str">
            <v>.</v>
          </cell>
        </row>
        <row r="267">
          <cell r="AW267" t="str">
            <v>.</v>
          </cell>
          <cell r="AX267" t="str">
            <v>.</v>
          </cell>
        </row>
        <row r="268">
          <cell r="AW268" t="str">
            <v>.</v>
          </cell>
          <cell r="AX268" t="str">
            <v>.</v>
          </cell>
        </row>
        <row r="269">
          <cell r="AW269" t="str">
            <v>.</v>
          </cell>
          <cell r="AX269" t="str">
            <v>.</v>
          </cell>
        </row>
        <row r="270">
          <cell r="AW270" t="str">
            <v>.</v>
          </cell>
          <cell r="AX270" t="str">
            <v>.</v>
          </cell>
        </row>
        <row r="271">
          <cell r="AW271" t="str">
            <v>.</v>
          </cell>
          <cell r="AX271" t="str">
            <v>.</v>
          </cell>
        </row>
        <row r="272">
          <cell r="AW272" t="str">
            <v>.</v>
          </cell>
          <cell r="AX272" t="str">
            <v>.</v>
          </cell>
        </row>
        <row r="273">
          <cell r="AW273" t="str">
            <v>.</v>
          </cell>
          <cell r="AX273" t="str">
            <v>.</v>
          </cell>
        </row>
        <row r="274">
          <cell r="AW274" t="str">
            <v>.</v>
          </cell>
          <cell r="AX274" t="str">
            <v>.</v>
          </cell>
        </row>
        <row r="275">
          <cell r="AW275" t="str">
            <v>.</v>
          </cell>
          <cell r="AX275" t="str">
            <v>.</v>
          </cell>
        </row>
        <row r="276">
          <cell r="AW276" t="str">
            <v>.</v>
          </cell>
          <cell r="AX276" t="str">
            <v>.</v>
          </cell>
        </row>
        <row r="277">
          <cell r="AW277" t="str">
            <v>.</v>
          </cell>
          <cell r="AX277" t="str">
            <v>.</v>
          </cell>
        </row>
        <row r="278">
          <cell r="AW278" t="str">
            <v>.</v>
          </cell>
          <cell r="AX278" t="str">
            <v>.</v>
          </cell>
        </row>
        <row r="279">
          <cell r="AW279" t="str">
            <v>.</v>
          </cell>
          <cell r="AX279" t="str">
            <v>.</v>
          </cell>
        </row>
        <row r="280">
          <cell r="AW280" t="str">
            <v>.</v>
          </cell>
          <cell r="AX280" t="str">
            <v>.</v>
          </cell>
        </row>
        <row r="281">
          <cell r="AW281" t="str">
            <v>.</v>
          </cell>
          <cell r="AX281" t="str">
            <v>.</v>
          </cell>
        </row>
        <row r="282">
          <cell r="AW282" t="str">
            <v>.</v>
          </cell>
          <cell r="AX282" t="str">
            <v>.</v>
          </cell>
        </row>
        <row r="283">
          <cell r="AW283" t="str">
            <v>.</v>
          </cell>
          <cell r="AX283" t="str">
            <v>.</v>
          </cell>
        </row>
        <row r="284">
          <cell r="AW284" t="str">
            <v>.</v>
          </cell>
          <cell r="AX284" t="str">
            <v>.</v>
          </cell>
        </row>
        <row r="285">
          <cell r="AW285" t="str">
            <v>.</v>
          </cell>
          <cell r="AX285" t="str">
            <v>.</v>
          </cell>
        </row>
        <row r="286">
          <cell r="AW286" t="str">
            <v>.</v>
          </cell>
          <cell r="AX286" t="str">
            <v>.</v>
          </cell>
        </row>
        <row r="287">
          <cell r="AW287" t="str">
            <v>.</v>
          </cell>
          <cell r="AX287" t="str">
            <v>.</v>
          </cell>
        </row>
        <row r="288">
          <cell r="AW288" t="str">
            <v>.</v>
          </cell>
          <cell r="AX288" t="str">
            <v>.</v>
          </cell>
        </row>
        <row r="289">
          <cell r="AW289" t="str">
            <v>.</v>
          </cell>
          <cell r="AX289" t="str">
            <v>.</v>
          </cell>
        </row>
        <row r="290">
          <cell r="AW290" t="str">
            <v>.</v>
          </cell>
          <cell r="AX290" t="str">
            <v>.</v>
          </cell>
        </row>
        <row r="291">
          <cell r="AW291" t="str">
            <v>.</v>
          </cell>
          <cell r="AX291" t="str">
            <v>.</v>
          </cell>
        </row>
        <row r="292">
          <cell r="AW292" t="str">
            <v>.</v>
          </cell>
          <cell r="AX292" t="str">
            <v>.</v>
          </cell>
        </row>
        <row r="293">
          <cell r="AW293" t="str">
            <v>.</v>
          </cell>
          <cell r="AX293" t="str">
            <v>.</v>
          </cell>
        </row>
        <row r="294">
          <cell r="AW294" t="str">
            <v>.</v>
          </cell>
          <cell r="AX294" t="str">
            <v>.</v>
          </cell>
        </row>
        <row r="295">
          <cell r="AW295" t="str">
            <v>.</v>
          </cell>
          <cell r="AX295" t="str">
            <v>.</v>
          </cell>
        </row>
        <row r="296">
          <cell r="AW296" t="str">
            <v>.</v>
          </cell>
          <cell r="AX296" t="str">
            <v>.</v>
          </cell>
        </row>
        <row r="297">
          <cell r="AW297" t="str">
            <v>.</v>
          </cell>
          <cell r="AX297" t="str">
            <v>.</v>
          </cell>
        </row>
        <row r="298">
          <cell r="AW298" t="str">
            <v>.</v>
          </cell>
          <cell r="AX298" t="str">
            <v>.</v>
          </cell>
        </row>
        <row r="299">
          <cell r="AW299" t="str">
            <v>.</v>
          </cell>
          <cell r="AX299" t="str">
            <v>.</v>
          </cell>
        </row>
        <row r="300">
          <cell r="AW300" t="str">
            <v>.</v>
          </cell>
          <cell r="AX300" t="str">
            <v>.</v>
          </cell>
        </row>
        <row r="301">
          <cell r="AW301" t="str">
            <v>.</v>
          </cell>
          <cell r="AX301" t="str">
            <v>.</v>
          </cell>
        </row>
        <row r="302">
          <cell r="AW302" t="str">
            <v>.</v>
          </cell>
          <cell r="AX302" t="str">
            <v>.</v>
          </cell>
        </row>
        <row r="303">
          <cell r="AW303" t="str">
            <v>.</v>
          </cell>
          <cell r="AX303" t="str">
            <v>.</v>
          </cell>
        </row>
        <row r="304">
          <cell r="AW304" t="str">
            <v>.</v>
          </cell>
          <cell r="AX304" t="str">
            <v>.</v>
          </cell>
        </row>
        <row r="305">
          <cell r="AW305" t="str">
            <v>.</v>
          </cell>
          <cell r="AX305" t="str">
            <v>.</v>
          </cell>
        </row>
        <row r="306">
          <cell r="AW306" t="str">
            <v>.</v>
          </cell>
          <cell r="AX306" t="str">
            <v>.</v>
          </cell>
        </row>
        <row r="307">
          <cell r="AW307" t="str">
            <v>.</v>
          </cell>
          <cell r="AX307" t="str">
            <v>.</v>
          </cell>
        </row>
        <row r="308">
          <cell r="AW308" t="str">
            <v>.</v>
          </cell>
          <cell r="AX308" t="str">
            <v>.</v>
          </cell>
        </row>
        <row r="309">
          <cell r="AW309" t="str">
            <v>.</v>
          </cell>
          <cell r="AX309" t="str">
            <v>.</v>
          </cell>
        </row>
        <row r="310">
          <cell r="AW310" t="str">
            <v>.</v>
          </cell>
          <cell r="AX310" t="str">
            <v>.</v>
          </cell>
        </row>
        <row r="311">
          <cell r="AW311" t="str">
            <v>.</v>
          </cell>
          <cell r="AX311" t="str">
            <v>.</v>
          </cell>
        </row>
        <row r="312">
          <cell r="AW312" t="str">
            <v>.</v>
          </cell>
          <cell r="AX312" t="str">
            <v>.</v>
          </cell>
        </row>
        <row r="313">
          <cell r="AW313" t="str">
            <v>.</v>
          </cell>
          <cell r="AX313" t="str">
            <v>.</v>
          </cell>
        </row>
        <row r="314">
          <cell r="AW314" t="str">
            <v>.</v>
          </cell>
          <cell r="AX314" t="str">
            <v>.</v>
          </cell>
        </row>
        <row r="315">
          <cell r="AW315" t="str">
            <v>.</v>
          </cell>
          <cell r="AX315" t="str">
            <v>.</v>
          </cell>
        </row>
        <row r="316">
          <cell r="AW316" t="str">
            <v>.</v>
          </cell>
          <cell r="AX316" t="str">
            <v>.</v>
          </cell>
        </row>
        <row r="317">
          <cell r="AW317" t="str">
            <v>.</v>
          </cell>
          <cell r="AX317" t="str">
            <v>.</v>
          </cell>
        </row>
        <row r="318">
          <cell r="AW318" t="str">
            <v>.</v>
          </cell>
          <cell r="AX318" t="str">
            <v>.</v>
          </cell>
        </row>
        <row r="319">
          <cell r="AW319" t="str">
            <v>.</v>
          </cell>
          <cell r="AX319" t="str">
            <v>.</v>
          </cell>
        </row>
        <row r="320">
          <cell r="AW320" t="str">
            <v>.</v>
          </cell>
          <cell r="AX320" t="str">
            <v>.</v>
          </cell>
        </row>
        <row r="321">
          <cell r="AW321" t="str">
            <v>.</v>
          </cell>
          <cell r="AX321" t="str">
            <v>.</v>
          </cell>
        </row>
        <row r="322">
          <cell r="AW322" t="str">
            <v>.</v>
          </cell>
          <cell r="AX322" t="str">
            <v>.</v>
          </cell>
        </row>
        <row r="323">
          <cell r="AW323" t="str">
            <v>.</v>
          </cell>
          <cell r="AX323" t="str">
            <v>.</v>
          </cell>
        </row>
        <row r="324">
          <cell r="AW324" t="str">
            <v>.</v>
          </cell>
          <cell r="AX324" t="str">
            <v>.</v>
          </cell>
        </row>
        <row r="325">
          <cell r="AW325" t="str">
            <v>.</v>
          </cell>
          <cell r="AX325" t="str">
            <v>.</v>
          </cell>
        </row>
        <row r="326">
          <cell r="AW326" t="str">
            <v>.</v>
          </cell>
          <cell r="AX326" t="str">
            <v>.</v>
          </cell>
        </row>
        <row r="327">
          <cell r="AW327" t="str">
            <v>.</v>
          </cell>
          <cell r="AX327" t="str">
            <v>.</v>
          </cell>
        </row>
        <row r="328">
          <cell r="AW328" t="str">
            <v>.</v>
          </cell>
          <cell r="AX328" t="str">
            <v>.</v>
          </cell>
        </row>
        <row r="329">
          <cell r="AW329" t="str">
            <v>.</v>
          </cell>
          <cell r="AX329" t="str">
            <v>.</v>
          </cell>
        </row>
        <row r="330">
          <cell r="AW330" t="str">
            <v>.</v>
          </cell>
          <cell r="AX330" t="str">
            <v>.</v>
          </cell>
        </row>
        <row r="331">
          <cell r="AW331" t="str">
            <v>.</v>
          </cell>
          <cell r="AX331" t="str">
            <v>.</v>
          </cell>
        </row>
        <row r="332">
          <cell r="AW332" t="str">
            <v>.</v>
          </cell>
          <cell r="AX332" t="str">
            <v>.</v>
          </cell>
        </row>
        <row r="333">
          <cell r="AW333" t="str">
            <v>.</v>
          </cell>
          <cell r="AX333" t="str">
            <v>.</v>
          </cell>
        </row>
        <row r="334">
          <cell r="AW334" t="str">
            <v>.</v>
          </cell>
          <cell r="AX334" t="str">
            <v>.</v>
          </cell>
        </row>
        <row r="335">
          <cell r="AW335" t="str">
            <v>.</v>
          </cell>
          <cell r="AX335" t="str">
            <v>.</v>
          </cell>
        </row>
        <row r="336">
          <cell r="AW336" t="str">
            <v>.</v>
          </cell>
          <cell r="AX336" t="str">
            <v>.</v>
          </cell>
        </row>
        <row r="337">
          <cell r="AW337" t="str">
            <v>.</v>
          </cell>
          <cell r="AX337" t="str">
            <v>.</v>
          </cell>
        </row>
        <row r="338">
          <cell r="AW338" t="str">
            <v>.</v>
          </cell>
          <cell r="AX338" t="str">
            <v>.</v>
          </cell>
        </row>
        <row r="339">
          <cell r="AW339" t="str">
            <v>.</v>
          </cell>
          <cell r="AX339" t="str">
            <v>.</v>
          </cell>
        </row>
        <row r="340">
          <cell r="AW340" t="str">
            <v>.</v>
          </cell>
          <cell r="AX340" t="str">
            <v>.</v>
          </cell>
        </row>
        <row r="341">
          <cell r="AW341" t="str">
            <v>.</v>
          </cell>
          <cell r="AX341" t="str">
            <v>.</v>
          </cell>
        </row>
        <row r="342">
          <cell r="AW342" t="str">
            <v>.</v>
          </cell>
          <cell r="AX342" t="str">
            <v>.</v>
          </cell>
        </row>
        <row r="343">
          <cell r="AW343" t="str">
            <v>.</v>
          </cell>
          <cell r="AX343" t="str">
            <v>.</v>
          </cell>
        </row>
        <row r="344">
          <cell r="AW344" t="str">
            <v>.</v>
          </cell>
          <cell r="AX344" t="str">
            <v>.</v>
          </cell>
        </row>
        <row r="345">
          <cell r="AW345" t="str">
            <v>.</v>
          </cell>
          <cell r="AX345" t="str">
            <v>.</v>
          </cell>
        </row>
        <row r="346">
          <cell r="AW346" t="str">
            <v>.</v>
          </cell>
          <cell r="AX346" t="str">
            <v>.</v>
          </cell>
        </row>
        <row r="347">
          <cell r="AW347" t="str">
            <v>.</v>
          </cell>
          <cell r="AX347" t="str">
            <v>.</v>
          </cell>
        </row>
        <row r="348">
          <cell r="AW348" t="str">
            <v>.</v>
          </cell>
          <cell r="AX348" t="str">
            <v>.</v>
          </cell>
        </row>
        <row r="349">
          <cell r="AW349" t="str">
            <v>.</v>
          </cell>
          <cell r="AX349" t="str">
            <v>.</v>
          </cell>
        </row>
        <row r="350">
          <cell r="AW350" t="str">
            <v>.</v>
          </cell>
          <cell r="AX350" t="str">
            <v>.</v>
          </cell>
        </row>
        <row r="351">
          <cell r="AW351" t="str">
            <v>.</v>
          </cell>
          <cell r="AX351" t="str">
            <v>.</v>
          </cell>
        </row>
        <row r="352">
          <cell r="AW352" t="str">
            <v>.</v>
          </cell>
          <cell r="AX352" t="str">
            <v>.</v>
          </cell>
        </row>
        <row r="353">
          <cell r="AW353" t="str">
            <v>.</v>
          </cell>
          <cell r="AX353" t="str">
            <v>.</v>
          </cell>
        </row>
        <row r="354">
          <cell r="AW354" t="str">
            <v>.</v>
          </cell>
          <cell r="AX354" t="str">
            <v>.</v>
          </cell>
        </row>
        <row r="355">
          <cell r="AW355" t="str">
            <v>.</v>
          </cell>
          <cell r="AX355" t="str">
            <v>.</v>
          </cell>
        </row>
        <row r="356">
          <cell r="AW356" t="str">
            <v>.</v>
          </cell>
          <cell r="AX356" t="str">
            <v>.</v>
          </cell>
        </row>
        <row r="357">
          <cell r="AW357" t="str">
            <v>.</v>
          </cell>
          <cell r="AX357" t="str">
            <v>.</v>
          </cell>
        </row>
        <row r="358">
          <cell r="AW358" t="str">
            <v>.</v>
          </cell>
          <cell r="AX358" t="str">
            <v>.</v>
          </cell>
        </row>
        <row r="359">
          <cell r="AW359" t="str">
            <v>.</v>
          </cell>
          <cell r="AX359" t="str">
            <v>.</v>
          </cell>
        </row>
        <row r="360">
          <cell r="AW360" t="str">
            <v>.</v>
          </cell>
          <cell r="AX360" t="str">
            <v>.</v>
          </cell>
        </row>
        <row r="361">
          <cell r="AW361" t="str">
            <v>.</v>
          </cell>
          <cell r="AX361" t="str">
            <v>.</v>
          </cell>
        </row>
        <row r="362">
          <cell r="AW362" t="str">
            <v>.</v>
          </cell>
          <cell r="AX362" t="str">
            <v>.</v>
          </cell>
        </row>
        <row r="363">
          <cell r="AW363" t="str">
            <v>.</v>
          </cell>
          <cell r="AX363" t="str">
            <v>.</v>
          </cell>
        </row>
        <row r="364">
          <cell r="AW364" t="str">
            <v>.</v>
          </cell>
          <cell r="AX364" t="str">
            <v>.</v>
          </cell>
        </row>
        <row r="365">
          <cell r="AW365" t="str">
            <v>.</v>
          </cell>
          <cell r="AX365" t="str">
            <v>.</v>
          </cell>
        </row>
        <row r="366">
          <cell r="AW366" t="str">
            <v>.</v>
          </cell>
          <cell r="AX366" t="str">
            <v>.</v>
          </cell>
        </row>
        <row r="367">
          <cell r="AW367" t="str">
            <v>.</v>
          </cell>
          <cell r="AX367" t="str">
            <v>.</v>
          </cell>
        </row>
        <row r="368">
          <cell r="AW368" t="str">
            <v>.</v>
          </cell>
          <cell r="AX368" t="str">
            <v>.</v>
          </cell>
        </row>
        <row r="369">
          <cell r="AW369" t="str">
            <v>.</v>
          </cell>
          <cell r="AX369" t="str">
            <v>.</v>
          </cell>
        </row>
        <row r="370">
          <cell r="AW370" t="str">
            <v>.</v>
          </cell>
          <cell r="AX370" t="str">
            <v>.</v>
          </cell>
        </row>
        <row r="371">
          <cell r="AW371" t="str">
            <v>.</v>
          </cell>
          <cell r="AX371" t="str">
            <v>.</v>
          </cell>
        </row>
        <row r="372">
          <cell r="AW372" t="str">
            <v>.</v>
          </cell>
          <cell r="AX372" t="str">
            <v>.</v>
          </cell>
        </row>
        <row r="373">
          <cell r="AW373" t="str">
            <v>.</v>
          </cell>
          <cell r="AX373" t="str">
            <v>.</v>
          </cell>
        </row>
        <row r="374">
          <cell r="AW374" t="str">
            <v>.</v>
          </cell>
          <cell r="AX374" t="str">
            <v>.</v>
          </cell>
        </row>
        <row r="375">
          <cell r="AW375" t="str">
            <v>.</v>
          </cell>
          <cell r="AX375" t="str">
            <v>.</v>
          </cell>
        </row>
        <row r="376">
          <cell r="AW376" t="str">
            <v>.</v>
          </cell>
          <cell r="AX376" t="str">
            <v>.</v>
          </cell>
        </row>
        <row r="377">
          <cell r="AW377" t="str">
            <v>.</v>
          </cell>
          <cell r="AX377" t="str">
            <v>.</v>
          </cell>
        </row>
        <row r="378">
          <cell r="AW378" t="str">
            <v>.</v>
          </cell>
          <cell r="AX378" t="str">
            <v>.</v>
          </cell>
        </row>
        <row r="379">
          <cell r="AW379" t="str">
            <v>.</v>
          </cell>
          <cell r="AX379" t="str">
            <v>.</v>
          </cell>
        </row>
        <row r="380">
          <cell r="AW380" t="str">
            <v>.</v>
          </cell>
          <cell r="AX380" t="str">
            <v>.</v>
          </cell>
        </row>
        <row r="381">
          <cell r="AW381" t="str">
            <v>.</v>
          </cell>
          <cell r="AX381" t="str">
            <v>.</v>
          </cell>
        </row>
        <row r="382">
          <cell r="AW382" t="str">
            <v>.</v>
          </cell>
          <cell r="AX382" t="str">
            <v>.</v>
          </cell>
        </row>
        <row r="383">
          <cell r="AW383" t="str">
            <v>.</v>
          </cell>
          <cell r="AX383" t="str">
            <v>.</v>
          </cell>
        </row>
        <row r="384">
          <cell r="AW384" t="str">
            <v>.</v>
          </cell>
          <cell r="AX384" t="str">
            <v>.</v>
          </cell>
        </row>
        <row r="385">
          <cell r="AW385" t="str">
            <v>.</v>
          </cell>
          <cell r="AX385" t="str">
            <v>.</v>
          </cell>
        </row>
        <row r="386">
          <cell r="AW386" t="str">
            <v>.</v>
          </cell>
          <cell r="AX386" t="str">
            <v>.</v>
          </cell>
        </row>
        <row r="387">
          <cell r="AW387" t="str">
            <v>.</v>
          </cell>
          <cell r="AX387" t="str">
            <v>.</v>
          </cell>
        </row>
        <row r="388">
          <cell r="AW388" t="str">
            <v>.</v>
          </cell>
          <cell r="AX388" t="str">
            <v>.</v>
          </cell>
        </row>
        <row r="389">
          <cell r="AW389" t="str">
            <v>.</v>
          </cell>
          <cell r="AX389" t="str">
            <v>.</v>
          </cell>
        </row>
        <row r="390">
          <cell r="AW390" t="str">
            <v>.</v>
          </cell>
          <cell r="AX390" t="str">
            <v>.</v>
          </cell>
        </row>
        <row r="391">
          <cell r="AW391" t="str">
            <v>.</v>
          </cell>
          <cell r="AX391" t="str">
            <v>.</v>
          </cell>
        </row>
        <row r="392">
          <cell r="AW392" t="str">
            <v>.</v>
          </cell>
          <cell r="AX392" t="str">
            <v>.</v>
          </cell>
        </row>
        <row r="393">
          <cell r="AW393" t="str">
            <v>.</v>
          </cell>
          <cell r="AX393" t="str">
            <v>.</v>
          </cell>
        </row>
        <row r="394">
          <cell r="AW394" t="str">
            <v>.</v>
          </cell>
          <cell r="AX394" t="str">
            <v>.</v>
          </cell>
        </row>
        <row r="395">
          <cell r="AW395" t="str">
            <v>.</v>
          </cell>
          <cell r="AX395" t="str">
            <v>.</v>
          </cell>
        </row>
        <row r="396">
          <cell r="AW396" t="str">
            <v>.</v>
          </cell>
          <cell r="AX396" t="str">
            <v>.</v>
          </cell>
        </row>
        <row r="397">
          <cell r="AW397" t="str">
            <v>.</v>
          </cell>
          <cell r="AX397" t="str">
            <v>.</v>
          </cell>
        </row>
        <row r="398">
          <cell r="AW398" t="str">
            <v>.</v>
          </cell>
          <cell r="AX398" t="str">
            <v>.</v>
          </cell>
        </row>
        <row r="399">
          <cell r="AW399" t="str">
            <v>.</v>
          </cell>
          <cell r="AX399" t="str">
            <v>.</v>
          </cell>
        </row>
        <row r="400">
          <cell r="AW400" t="str">
            <v>.</v>
          </cell>
          <cell r="AX400" t="str">
            <v>.</v>
          </cell>
        </row>
        <row r="401">
          <cell r="AW401" t="str">
            <v>.</v>
          </cell>
          <cell r="AX401" t="str">
            <v>.</v>
          </cell>
        </row>
        <row r="402">
          <cell r="AW402" t="str">
            <v>.</v>
          </cell>
          <cell r="AX402" t="str">
            <v>.</v>
          </cell>
        </row>
        <row r="403">
          <cell r="AW403" t="str">
            <v>.</v>
          </cell>
          <cell r="AX403" t="str">
            <v>.</v>
          </cell>
        </row>
        <row r="404">
          <cell r="AW404" t="str">
            <v>.</v>
          </cell>
          <cell r="AX404" t="str">
            <v>.</v>
          </cell>
        </row>
        <row r="405">
          <cell r="AW405" t="str">
            <v>.</v>
          </cell>
          <cell r="AX405" t="str">
            <v>.</v>
          </cell>
        </row>
        <row r="406">
          <cell r="AW406" t="str">
            <v>.</v>
          </cell>
          <cell r="AX406" t="str">
            <v>.</v>
          </cell>
        </row>
        <row r="407">
          <cell r="AW407" t="str">
            <v>.</v>
          </cell>
          <cell r="AX407" t="str">
            <v>.</v>
          </cell>
        </row>
        <row r="408">
          <cell r="AW408" t="str">
            <v>.</v>
          </cell>
          <cell r="AX408" t="str">
            <v>.</v>
          </cell>
        </row>
        <row r="409">
          <cell r="AW409" t="str">
            <v>.</v>
          </cell>
          <cell r="AX409" t="str">
            <v>.</v>
          </cell>
        </row>
        <row r="410">
          <cell r="AW410" t="str">
            <v>.</v>
          </cell>
          <cell r="AX410" t="str">
            <v>.</v>
          </cell>
        </row>
        <row r="411">
          <cell r="AW411" t="str">
            <v>.</v>
          </cell>
          <cell r="AX411" t="str">
            <v>.</v>
          </cell>
        </row>
        <row r="412">
          <cell r="AW412" t="str">
            <v>.</v>
          </cell>
          <cell r="AX412" t="str">
            <v>.</v>
          </cell>
        </row>
        <row r="413">
          <cell r="AW413" t="str">
            <v>.</v>
          </cell>
          <cell r="AX413" t="str">
            <v>.</v>
          </cell>
        </row>
        <row r="414">
          <cell r="AW414" t="str">
            <v>.</v>
          </cell>
          <cell r="AX414" t="str">
            <v>.</v>
          </cell>
        </row>
        <row r="415">
          <cell r="AW415" t="str">
            <v>.</v>
          </cell>
          <cell r="AX415" t="str">
            <v>.</v>
          </cell>
        </row>
        <row r="416">
          <cell r="AW416" t="str">
            <v>.</v>
          </cell>
          <cell r="AX416" t="str">
            <v>.</v>
          </cell>
        </row>
        <row r="417">
          <cell r="AW417" t="str">
            <v>.</v>
          </cell>
          <cell r="AX417" t="str">
            <v>.</v>
          </cell>
        </row>
        <row r="418">
          <cell r="AW418" t="str">
            <v>.</v>
          </cell>
          <cell r="AX418" t="str">
            <v>.</v>
          </cell>
        </row>
        <row r="419">
          <cell r="AW419" t="str">
            <v>.</v>
          </cell>
          <cell r="AX419" t="str">
            <v>.</v>
          </cell>
        </row>
        <row r="420">
          <cell r="AW420" t="str">
            <v>.</v>
          </cell>
          <cell r="AX420" t="str">
            <v>.</v>
          </cell>
        </row>
        <row r="421">
          <cell r="AW421" t="str">
            <v>.</v>
          </cell>
          <cell r="AX421" t="str">
            <v>.</v>
          </cell>
        </row>
        <row r="422">
          <cell r="AW422" t="str">
            <v>.</v>
          </cell>
          <cell r="AX422" t="str">
            <v>.</v>
          </cell>
        </row>
        <row r="423">
          <cell r="AW423" t="str">
            <v>.</v>
          </cell>
          <cell r="AX423" t="str">
            <v>.</v>
          </cell>
        </row>
        <row r="424">
          <cell r="AW424" t="str">
            <v>.</v>
          </cell>
          <cell r="AX424" t="str">
            <v>.</v>
          </cell>
        </row>
        <row r="425">
          <cell r="AW425" t="str">
            <v>.</v>
          </cell>
          <cell r="AX425" t="str">
            <v>.</v>
          </cell>
        </row>
        <row r="426">
          <cell r="AW426" t="str">
            <v>.</v>
          </cell>
          <cell r="AX426" t="str">
            <v>.</v>
          </cell>
        </row>
        <row r="427">
          <cell r="AW427" t="str">
            <v>.</v>
          </cell>
          <cell r="AX427" t="str">
            <v>.</v>
          </cell>
        </row>
        <row r="428">
          <cell r="AW428" t="str">
            <v>.</v>
          </cell>
          <cell r="AX428" t="str">
            <v>.</v>
          </cell>
        </row>
        <row r="429">
          <cell r="AW429" t="str">
            <v>.</v>
          </cell>
          <cell r="AX429" t="str">
            <v>.</v>
          </cell>
        </row>
        <row r="430">
          <cell r="AW430" t="str">
            <v>.</v>
          </cell>
          <cell r="AX430" t="str">
            <v>.</v>
          </cell>
        </row>
        <row r="431">
          <cell r="AW431" t="str">
            <v>.</v>
          </cell>
          <cell r="AX431" t="str">
            <v>.</v>
          </cell>
        </row>
        <row r="432">
          <cell r="AW432" t="str">
            <v>.</v>
          </cell>
          <cell r="AX432" t="str">
            <v>.</v>
          </cell>
        </row>
        <row r="433">
          <cell r="AW433" t="str">
            <v>.</v>
          </cell>
          <cell r="AX433" t="str">
            <v>.</v>
          </cell>
        </row>
        <row r="434">
          <cell r="AW434" t="str">
            <v>.</v>
          </cell>
          <cell r="AX434" t="str">
            <v>.</v>
          </cell>
        </row>
        <row r="435">
          <cell r="AW435" t="str">
            <v>.</v>
          </cell>
          <cell r="AX435" t="str">
            <v>.</v>
          </cell>
        </row>
        <row r="436">
          <cell r="AW436" t="str">
            <v>.</v>
          </cell>
          <cell r="AX436" t="str">
            <v>.</v>
          </cell>
        </row>
        <row r="437">
          <cell r="AW437" t="str">
            <v>.</v>
          </cell>
          <cell r="AX437" t="str">
            <v>.</v>
          </cell>
        </row>
        <row r="438">
          <cell r="AW438" t="str">
            <v>.</v>
          </cell>
          <cell r="AX438" t="str">
            <v>.</v>
          </cell>
        </row>
        <row r="439">
          <cell r="AW439" t="str">
            <v>.</v>
          </cell>
          <cell r="AX439" t="str">
            <v>.</v>
          </cell>
        </row>
        <row r="440">
          <cell r="AW440" t="str">
            <v>.</v>
          </cell>
          <cell r="AX440" t="str">
            <v>.</v>
          </cell>
        </row>
        <row r="441">
          <cell r="AW441" t="str">
            <v>.</v>
          </cell>
          <cell r="AX441" t="str">
            <v>.</v>
          </cell>
        </row>
        <row r="442">
          <cell r="AW442" t="str">
            <v>.</v>
          </cell>
          <cell r="AX442" t="str">
            <v>.</v>
          </cell>
        </row>
        <row r="443">
          <cell r="AW443" t="str">
            <v>.</v>
          </cell>
          <cell r="AX443" t="str">
            <v>.</v>
          </cell>
        </row>
        <row r="444">
          <cell r="AW444" t="str">
            <v>.</v>
          </cell>
          <cell r="AX444" t="str">
            <v>.</v>
          </cell>
        </row>
        <row r="445">
          <cell r="AW445" t="str">
            <v>.</v>
          </cell>
          <cell r="AX445" t="str">
            <v>.</v>
          </cell>
        </row>
        <row r="446">
          <cell r="AW446" t="str">
            <v>.</v>
          </cell>
          <cell r="AX446" t="str">
            <v>.</v>
          </cell>
        </row>
        <row r="447">
          <cell r="AW447" t="str">
            <v>.</v>
          </cell>
          <cell r="AX447" t="str">
            <v>.</v>
          </cell>
        </row>
        <row r="448">
          <cell r="AW448" t="str">
            <v>.</v>
          </cell>
          <cell r="AX448" t="str">
            <v>.</v>
          </cell>
        </row>
        <row r="449">
          <cell r="AW449" t="str">
            <v>.</v>
          </cell>
          <cell r="AX449" t="str">
            <v>.</v>
          </cell>
        </row>
        <row r="450">
          <cell r="AW450" t="str">
            <v>.</v>
          </cell>
          <cell r="AX450" t="str">
            <v>.</v>
          </cell>
        </row>
        <row r="451">
          <cell r="AW451" t="str">
            <v>.</v>
          </cell>
          <cell r="AX451" t="str">
            <v>.</v>
          </cell>
        </row>
        <row r="452">
          <cell r="AW452" t="str">
            <v>.</v>
          </cell>
          <cell r="AX452" t="str">
            <v>.</v>
          </cell>
        </row>
        <row r="453">
          <cell r="AW453" t="str">
            <v>.</v>
          </cell>
          <cell r="AX453" t="str">
            <v>.</v>
          </cell>
        </row>
        <row r="454">
          <cell r="AW454" t="str">
            <v>.</v>
          </cell>
          <cell r="AX454" t="str">
            <v>.</v>
          </cell>
        </row>
        <row r="455">
          <cell r="AW455" t="str">
            <v>.</v>
          </cell>
          <cell r="AX455" t="str">
            <v>.</v>
          </cell>
        </row>
        <row r="456">
          <cell r="AW456" t="str">
            <v>.</v>
          </cell>
          <cell r="AX456" t="str">
            <v>.</v>
          </cell>
        </row>
        <row r="457">
          <cell r="AW457" t="str">
            <v>.</v>
          </cell>
          <cell r="AX457" t="str">
            <v>.</v>
          </cell>
        </row>
        <row r="458">
          <cell r="AW458" t="str">
            <v>.</v>
          </cell>
          <cell r="AX458" t="str">
            <v>.</v>
          </cell>
        </row>
        <row r="459">
          <cell r="AW459" t="str">
            <v>.</v>
          </cell>
          <cell r="AX459" t="str">
            <v>.</v>
          </cell>
        </row>
        <row r="460">
          <cell r="AW460" t="str">
            <v>.</v>
          </cell>
          <cell r="AX460" t="str">
            <v>.</v>
          </cell>
        </row>
        <row r="461">
          <cell r="AW461" t="str">
            <v>.</v>
          </cell>
          <cell r="AX461" t="str">
            <v>.</v>
          </cell>
        </row>
        <row r="462">
          <cell r="AW462" t="str">
            <v>.</v>
          </cell>
          <cell r="AX462" t="str">
            <v>.</v>
          </cell>
        </row>
        <row r="463">
          <cell r="AW463" t="str">
            <v>.</v>
          </cell>
          <cell r="AX463" t="str">
            <v>.</v>
          </cell>
        </row>
        <row r="464">
          <cell r="AW464" t="str">
            <v>.</v>
          </cell>
          <cell r="AX464" t="str">
            <v>.</v>
          </cell>
        </row>
        <row r="465">
          <cell r="AW465" t="str">
            <v>.</v>
          </cell>
          <cell r="AX465" t="str">
            <v>.</v>
          </cell>
        </row>
        <row r="466">
          <cell r="AW466" t="str">
            <v>.</v>
          </cell>
          <cell r="AX466" t="str">
            <v>.</v>
          </cell>
        </row>
        <row r="467">
          <cell r="AW467" t="str">
            <v>.</v>
          </cell>
          <cell r="AX467" t="str">
            <v>.</v>
          </cell>
        </row>
        <row r="468">
          <cell r="AW468" t="str">
            <v>.</v>
          </cell>
          <cell r="AX468" t="str">
            <v>.</v>
          </cell>
        </row>
        <row r="469">
          <cell r="AW469" t="str">
            <v>.</v>
          </cell>
          <cell r="AX469" t="str">
            <v>.</v>
          </cell>
        </row>
        <row r="470">
          <cell r="AW470" t="str">
            <v>.</v>
          </cell>
          <cell r="AX470" t="str">
            <v>.</v>
          </cell>
        </row>
        <row r="471">
          <cell r="AW471" t="str">
            <v>.</v>
          </cell>
          <cell r="AX471" t="str">
            <v>.</v>
          </cell>
        </row>
        <row r="472">
          <cell r="AW472" t="str">
            <v>.</v>
          </cell>
          <cell r="AX472" t="str">
            <v>.</v>
          </cell>
        </row>
        <row r="473">
          <cell r="AW473" t="str">
            <v>.</v>
          </cell>
          <cell r="AX473" t="str">
            <v>.</v>
          </cell>
        </row>
        <row r="474">
          <cell r="AW474" t="str">
            <v>.</v>
          </cell>
          <cell r="AX474" t="str">
            <v>.</v>
          </cell>
        </row>
        <row r="475">
          <cell r="AW475" t="str">
            <v>.</v>
          </cell>
          <cell r="AX475" t="str">
            <v>.</v>
          </cell>
        </row>
        <row r="476">
          <cell r="AW476" t="str">
            <v>.</v>
          </cell>
          <cell r="AX476" t="str">
            <v>.</v>
          </cell>
        </row>
        <row r="477">
          <cell r="AW477" t="str">
            <v>.</v>
          </cell>
          <cell r="AX477" t="str">
            <v>.</v>
          </cell>
        </row>
        <row r="478">
          <cell r="AW478" t="str">
            <v>.</v>
          </cell>
          <cell r="AX478" t="str">
            <v>.</v>
          </cell>
        </row>
        <row r="479">
          <cell r="AW479" t="str">
            <v>.</v>
          </cell>
          <cell r="AX479" t="str">
            <v>.</v>
          </cell>
        </row>
        <row r="480">
          <cell r="AW480" t="str">
            <v>.</v>
          </cell>
          <cell r="AX480" t="str">
            <v>.</v>
          </cell>
        </row>
        <row r="481">
          <cell r="AW481" t="str">
            <v>.</v>
          </cell>
          <cell r="AX481" t="str">
            <v>.</v>
          </cell>
        </row>
        <row r="482">
          <cell r="AW482" t="str">
            <v>.</v>
          </cell>
          <cell r="AX482" t="str">
            <v>.</v>
          </cell>
        </row>
        <row r="483">
          <cell r="AW483" t="str">
            <v>.</v>
          </cell>
          <cell r="AX483" t="str">
            <v>.</v>
          </cell>
        </row>
        <row r="484">
          <cell r="AW484" t="str">
            <v>.</v>
          </cell>
          <cell r="AX484" t="str">
            <v>.</v>
          </cell>
        </row>
        <row r="485">
          <cell r="AW485" t="str">
            <v>.</v>
          </cell>
          <cell r="AX485" t="str">
            <v>.</v>
          </cell>
        </row>
        <row r="486">
          <cell r="AW486" t="str">
            <v>.</v>
          </cell>
          <cell r="AX486" t="str">
            <v>.</v>
          </cell>
        </row>
        <row r="487">
          <cell r="AW487" t="str">
            <v>.</v>
          </cell>
          <cell r="AX487" t="str">
            <v>.</v>
          </cell>
        </row>
        <row r="488">
          <cell r="AW488" t="str">
            <v>.</v>
          </cell>
          <cell r="AX488" t="str">
            <v>.</v>
          </cell>
        </row>
        <row r="489">
          <cell r="AW489" t="str">
            <v>.</v>
          </cell>
          <cell r="AX489" t="str">
            <v>.</v>
          </cell>
        </row>
        <row r="490">
          <cell r="AW490" t="str">
            <v>.</v>
          </cell>
          <cell r="AX490" t="str">
            <v>.</v>
          </cell>
        </row>
        <row r="491">
          <cell r="AW491" t="str">
            <v>.</v>
          </cell>
          <cell r="AX491" t="str">
            <v>.</v>
          </cell>
        </row>
        <row r="492">
          <cell r="AW492" t="str">
            <v>.</v>
          </cell>
          <cell r="AX492" t="str">
            <v>.</v>
          </cell>
        </row>
        <row r="493">
          <cell r="AW493" t="str">
            <v>.</v>
          </cell>
          <cell r="AX493" t="str">
            <v>.</v>
          </cell>
        </row>
        <row r="494">
          <cell r="AW494" t="str">
            <v>.</v>
          </cell>
          <cell r="AX494" t="str">
            <v>.</v>
          </cell>
        </row>
        <row r="495">
          <cell r="AW495" t="str">
            <v>.</v>
          </cell>
          <cell r="AX495" t="str">
            <v>.</v>
          </cell>
        </row>
        <row r="496">
          <cell r="AW496" t="str">
            <v>.</v>
          </cell>
          <cell r="AX496" t="str">
            <v>.</v>
          </cell>
        </row>
        <row r="497">
          <cell r="AW497" t="str">
            <v>.</v>
          </cell>
          <cell r="AX497" t="str">
            <v>.</v>
          </cell>
        </row>
        <row r="498">
          <cell r="AW498" t="str">
            <v>.</v>
          </cell>
          <cell r="AX498" t="str">
            <v>.</v>
          </cell>
        </row>
        <row r="499">
          <cell r="AW499" t="str">
            <v>.</v>
          </cell>
          <cell r="AX499" t="str">
            <v>.</v>
          </cell>
        </row>
        <row r="500">
          <cell r="AW500" t="str">
            <v>.</v>
          </cell>
          <cell r="AX500" t="str">
            <v>.</v>
          </cell>
        </row>
        <row r="501">
          <cell r="AW501" t="str">
            <v>.</v>
          </cell>
          <cell r="AX501" t="str">
            <v>.</v>
          </cell>
        </row>
        <row r="502">
          <cell r="AW502" t="str">
            <v>.</v>
          </cell>
          <cell r="AX502" t="str">
            <v>.</v>
          </cell>
        </row>
        <row r="503">
          <cell r="AW503" t="str">
            <v>.</v>
          </cell>
          <cell r="AX503" t="str">
            <v>.</v>
          </cell>
        </row>
        <row r="504">
          <cell r="AW504" t="str">
            <v>.</v>
          </cell>
          <cell r="AX504" t="str">
            <v>.</v>
          </cell>
        </row>
        <row r="505">
          <cell r="AW505" t="str">
            <v>.</v>
          </cell>
          <cell r="AX505" t="str">
            <v>.</v>
          </cell>
        </row>
        <row r="506">
          <cell r="AW506" t="str">
            <v>.</v>
          </cell>
          <cell r="AX506" t="str">
            <v>.</v>
          </cell>
        </row>
        <row r="507">
          <cell r="AW507" t="str">
            <v>.</v>
          </cell>
          <cell r="AX507" t="str">
            <v>.</v>
          </cell>
        </row>
        <row r="508">
          <cell r="AW508" t="str">
            <v>.</v>
          </cell>
          <cell r="AX508" t="str">
            <v>.</v>
          </cell>
        </row>
        <row r="509">
          <cell r="AW509" t="str">
            <v>.</v>
          </cell>
          <cell r="AX509" t="str">
            <v>.</v>
          </cell>
        </row>
        <row r="510">
          <cell r="AW510" t="str">
            <v>.</v>
          </cell>
          <cell r="AX510" t="str">
            <v>.</v>
          </cell>
        </row>
        <row r="511">
          <cell r="AW511" t="str">
            <v>.</v>
          </cell>
          <cell r="AX511" t="str">
            <v>.</v>
          </cell>
        </row>
        <row r="512">
          <cell r="AW512" t="str">
            <v>.</v>
          </cell>
          <cell r="AX512" t="str">
            <v>.</v>
          </cell>
        </row>
        <row r="513">
          <cell r="AW513" t="str">
            <v>.</v>
          </cell>
          <cell r="AX513" t="str">
            <v>.</v>
          </cell>
        </row>
        <row r="514">
          <cell r="AW514" t="str">
            <v>.</v>
          </cell>
          <cell r="AX514" t="str">
            <v>.</v>
          </cell>
        </row>
        <row r="515">
          <cell r="AW515" t="str">
            <v>.</v>
          </cell>
          <cell r="AX515" t="str">
            <v>.</v>
          </cell>
        </row>
        <row r="516">
          <cell r="AW516" t="str">
            <v>.</v>
          </cell>
          <cell r="AX516" t="str">
            <v>.</v>
          </cell>
        </row>
        <row r="517">
          <cell r="AW517" t="str">
            <v>.</v>
          </cell>
          <cell r="AX517" t="str">
            <v>.</v>
          </cell>
        </row>
        <row r="518">
          <cell r="AW518" t="str">
            <v>.</v>
          </cell>
          <cell r="AX518" t="str">
            <v>.</v>
          </cell>
        </row>
        <row r="519">
          <cell r="AW519" t="str">
            <v>.</v>
          </cell>
          <cell r="AX519" t="str">
            <v>.</v>
          </cell>
        </row>
        <row r="520">
          <cell r="AW520" t="str">
            <v>.</v>
          </cell>
          <cell r="AX520" t="str">
            <v>.</v>
          </cell>
        </row>
        <row r="521">
          <cell r="AW521" t="str">
            <v>.</v>
          </cell>
          <cell r="AX521" t="str">
            <v>.</v>
          </cell>
        </row>
        <row r="522">
          <cell r="AW522" t="str">
            <v>.</v>
          </cell>
          <cell r="AX522" t="str">
            <v>.</v>
          </cell>
        </row>
        <row r="523">
          <cell r="AW523" t="str">
            <v>.</v>
          </cell>
          <cell r="AX523" t="str">
            <v>.</v>
          </cell>
        </row>
        <row r="524">
          <cell r="AW524" t="str">
            <v>.</v>
          </cell>
          <cell r="AX524" t="str">
            <v>.</v>
          </cell>
        </row>
        <row r="525">
          <cell r="AW525" t="str">
            <v>.</v>
          </cell>
          <cell r="AX525" t="str">
            <v>.</v>
          </cell>
        </row>
        <row r="526">
          <cell r="AW526" t="str">
            <v>.</v>
          </cell>
          <cell r="AX526" t="str">
            <v>.</v>
          </cell>
        </row>
        <row r="527">
          <cell r="AW527" t="str">
            <v>.</v>
          </cell>
          <cell r="AX527" t="str">
            <v>.</v>
          </cell>
        </row>
        <row r="528">
          <cell r="AW528" t="str">
            <v>.</v>
          </cell>
          <cell r="AX528" t="str">
            <v>.</v>
          </cell>
        </row>
        <row r="529">
          <cell r="AW529" t="str">
            <v>.</v>
          </cell>
          <cell r="AX529" t="str">
            <v>.</v>
          </cell>
        </row>
        <row r="530">
          <cell r="AW530" t="str">
            <v>.</v>
          </cell>
          <cell r="AX530" t="str">
            <v>.</v>
          </cell>
        </row>
        <row r="531">
          <cell r="AW531" t="str">
            <v>.</v>
          </cell>
          <cell r="AX531" t="str">
            <v>.</v>
          </cell>
        </row>
        <row r="532">
          <cell r="AW532" t="str">
            <v>.</v>
          </cell>
          <cell r="AX532" t="str">
            <v>.</v>
          </cell>
        </row>
        <row r="533">
          <cell r="AW533" t="str">
            <v>.</v>
          </cell>
          <cell r="AX533" t="str">
            <v>.</v>
          </cell>
        </row>
        <row r="534">
          <cell r="AW534" t="str">
            <v>.</v>
          </cell>
          <cell r="AX534" t="str">
            <v>.</v>
          </cell>
        </row>
        <row r="535">
          <cell r="AW535" t="str">
            <v>.</v>
          </cell>
          <cell r="AX535" t="str">
            <v>.</v>
          </cell>
        </row>
        <row r="536">
          <cell r="AW536" t="str">
            <v>.</v>
          </cell>
          <cell r="AX536" t="str">
            <v>.</v>
          </cell>
        </row>
        <row r="537">
          <cell r="AW537" t="str">
            <v>.</v>
          </cell>
          <cell r="AX537" t="str">
            <v>.</v>
          </cell>
        </row>
        <row r="538">
          <cell r="AW538" t="str">
            <v>.</v>
          </cell>
          <cell r="AX538" t="str">
            <v>.</v>
          </cell>
        </row>
        <row r="539">
          <cell r="AW539" t="str">
            <v>.</v>
          </cell>
          <cell r="AX539" t="str">
            <v>.</v>
          </cell>
        </row>
        <row r="540">
          <cell r="AW540" t="str">
            <v>.</v>
          </cell>
          <cell r="AX540" t="str">
            <v>.</v>
          </cell>
        </row>
        <row r="541">
          <cell r="AW541" t="str">
            <v>.</v>
          </cell>
          <cell r="AX541" t="str">
            <v>.</v>
          </cell>
        </row>
        <row r="542">
          <cell r="AW542" t="str">
            <v>.</v>
          </cell>
          <cell r="AX542" t="str">
            <v>.</v>
          </cell>
        </row>
        <row r="543">
          <cell r="AW543" t="str">
            <v>.</v>
          </cell>
          <cell r="AX543" t="str">
            <v>.</v>
          </cell>
        </row>
        <row r="544">
          <cell r="AW544" t="str">
            <v>.</v>
          </cell>
          <cell r="AX544" t="str">
            <v>.</v>
          </cell>
        </row>
        <row r="545">
          <cell r="AW545" t="str">
            <v>.</v>
          </cell>
          <cell r="AX545" t="str">
            <v>.</v>
          </cell>
        </row>
        <row r="546">
          <cell r="AW546" t="str">
            <v>.</v>
          </cell>
          <cell r="AX546" t="str">
            <v>.</v>
          </cell>
        </row>
        <row r="547">
          <cell r="AW547" t="str">
            <v>.</v>
          </cell>
          <cell r="AX547" t="str">
            <v>.</v>
          </cell>
        </row>
        <row r="548">
          <cell r="AW548" t="str">
            <v>.</v>
          </cell>
          <cell r="AX548" t="str">
            <v>.</v>
          </cell>
        </row>
        <row r="549">
          <cell r="AW549" t="str">
            <v>.</v>
          </cell>
          <cell r="AX549" t="str">
            <v>.</v>
          </cell>
        </row>
        <row r="550">
          <cell r="AW550" t="str">
            <v>.</v>
          </cell>
          <cell r="AX550" t="str">
            <v>.</v>
          </cell>
        </row>
        <row r="551">
          <cell r="AW551" t="str">
            <v>.</v>
          </cell>
          <cell r="AX551" t="str">
            <v>.</v>
          </cell>
        </row>
        <row r="552">
          <cell r="AW552" t="str">
            <v>.</v>
          </cell>
          <cell r="AX552" t="str">
            <v>.</v>
          </cell>
        </row>
        <row r="553">
          <cell r="AW553" t="str">
            <v>.</v>
          </cell>
          <cell r="AX553" t="str">
            <v>.</v>
          </cell>
        </row>
        <row r="554">
          <cell r="AW554" t="str">
            <v>.</v>
          </cell>
          <cell r="AX554" t="str">
            <v>.</v>
          </cell>
        </row>
        <row r="555">
          <cell r="AW555" t="str">
            <v>.</v>
          </cell>
          <cell r="AX555" t="str">
            <v>.</v>
          </cell>
        </row>
        <row r="556">
          <cell r="AW556" t="str">
            <v>.</v>
          </cell>
          <cell r="AX556" t="str">
            <v>.</v>
          </cell>
        </row>
        <row r="557">
          <cell r="AW557" t="str">
            <v>.</v>
          </cell>
          <cell r="AX557" t="str">
            <v>.</v>
          </cell>
        </row>
        <row r="558">
          <cell r="AW558" t="str">
            <v>.</v>
          </cell>
          <cell r="AX558" t="str">
            <v>.</v>
          </cell>
        </row>
        <row r="559">
          <cell r="AW559" t="str">
            <v>.</v>
          </cell>
          <cell r="AX559" t="str">
            <v>.</v>
          </cell>
        </row>
        <row r="560">
          <cell r="AW560" t="str">
            <v>.</v>
          </cell>
          <cell r="AX560" t="str">
            <v>.</v>
          </cell>
        </row>
        <row r="561">
          <cell r="AW561" t="str">
            <v>.</v>
          </cell>
          <cell r="AX561" t="str">
            <v>.</v>
          </cell>
        </row>
        <row r="562">
          <cell r="AW562" t="str">
            <v>.</v>
          </cell>
          <cell r="AX562" t="str">
            <v>.</v>
          </cell>
        </row>
        <row r="563">
          <cell r="AW563" t="str">
            <v>.</v>
          </cell>
          <cell r="AX563" t="str">
            <v>.</v>
          </cell>
        </row>
        <row r="564">
          <cell r="AW564" t="str">
            <v>.</v>
          </cell>
          <cell r="AX564" t="str">
            <v>.</v>
          </cell>
        </row>
        <row r="565">
          <cell r="AW565" t="str">
            <v>.</v>
          </cell>
          <cell r="AX565" t="str">
            <v>.</v>
          </cell>
        </row>
        <row r="566">
          <cell r="AW566" t="str">
            <v>.</v>
          </cell>
          <cell r="AX566" t="str">
            <v>.</v>
          </cell>
        </row>
        <row r="567">
          <cell r="AW567" t="str">
            <v>.</v>
          </cell>
          <cell r="AX567" t="str">
            <v>.</v>
          </cell>
        </row>
        <row r="568">
          <cell r="AW568" t="str">
            <v>.</v>
          </cell>
          <cell r="AX568" t="str">
            <v>.</v>
          </cell>
        </row>
        <row r="569">
          <cell r="AW569" t="str">
            <v>.</v>
          </cell>
          <cell r="AX569" t="str">
            <v>.</v>
          </cell>
        </row>
        <row r="570">
          <cell r="AW570" t="str">
            <v>.</v>
          </cell>
          <cell r="AX570" t="str">
            <v>.</v>
          </cell>
        </row>
        <row r="571">
          <cell r="AW571" t="str">
            <v>.</v>
          </cell>
          <cell r="AX571" t="str">
            <v>.</v>
          </cell>
        </row>
        <row r="572">
          <cell r="AW572" t="str">
            <v>.</v>
          </cell>
          <cell r="AX572" t="str">
            <v>.</v>
          </cell>
        </row>
        <row r="573">
          <cell r="AW573" t="str">
            <v>.</v>
          </cell>
          <cell r="AX573" t="str">
            <v>.</v>
          </cell>
        </row>
        <row r="574">
          <cell r="AW574" t="str">
            <v>.</v>
          </cell>
          <cell r="AX574" t="str">
            <v>.</v>
          </cell>
        </row>
        <row r="575">
          <cell r="AW575" t="str">
            <v>.</v>
          </cell>
          <cell r="AX575" t="str">
            <v>.</v>
          </cell>
        </row>
        <row r="576">
          <cell r="AW576" t="str">
            <v>.</v>
          </cell>
          <cell r="AX576" t="str">
            <v>.</v>
          </cell>
        </row>
        <row r="577">
          <cell r="AW577" t="str">
            <v>.</v>
          </cell>
          <cell r="AX577" t="str">
            <v>.</v>
          </cell>
        </row>
        <row r="578">
          <cell r="AW578" t="str">
            <v>.</v>
          </cell>
          <cell r="AX578" t="str">
            <v>.</v>
          </cell>
        </row>
        <row r="579">
          <cell r="AW579" t="str">
            <v>.</v>
          </cell>
          <cell r="AX579" t="str">
            <v>.</v>
          </cell>
        </row>
        <row r="580">
          <cell r="AW580" t="str">
            <v>.</v>
          </cell>
          <cell r="AX580" t="str">
            <v>.</v>
          </cell>
        </row>
        <row r="581">
          <cell r="AW581" t="str">
            <v>.</v>
          </cell>
          <cell r="AX581" t="str">
            <v>.</v>
          </cell>
        </row>
        <row r="582">
          <cell r="AW582" t="str">
            <v>.</v>
          </cell>
          <cell r="AX582" t="str">
            <v>.</v>
          </cell>
        </row>
        <row r="583">
          <cell r="AW583" t="str">
            <v>.</v>
          </cell>
          <cell r="AX583" t="str">
            <v>.</v>
          </cell>
        </row>
        <row r="584">
          <cell r="AW584" t="str">
            <v>.</v>
          </cell>
          <cell r="AX584" t="str">
            <v>.</v>
          </cell>
        </row>
        <row r="585">
          <cell r="AW585" t="str">
            <v>.</v>
          </cell>
          <cell r="AX585" t="str">
            <v>.</v>
          </cell>
        </row>
        <row r="586">
          <cell r="AW586" t="str">
            <v>.</v>
          </cell>
          <cell r="AX586" t="str">
            <v>.</v>
          </cell>
        </row>
        <row r="587">
          <cell r="AW587" t="str">
            <v>.</v>
          </cell>
          <cell r="AX587" t="str">
            <v>.</v>
          </cell>
        </row>
        <row r="588">
          <cell r="AW588" t="str">
            <v>.</v>
          </cell>
          <cell r="AX588" t="str">
            <v>.</v>
          </cell>
        </row>
        <row r="589">
          <cell r="AW589" t="str">
            <v>.</v>
          </cell>
          <cell r="AX589" t="str">
            <v>.</v>
          </cell>
        </row>
        <row r="590">
          <cell r="AW590" t="str">
            <v>.</v>
          </cell>
          <cell r="AX590" t="str">
            <v>.</v>
          </cell>
        </row>
        <row r="591">
          <cell r="AW591" t="str">
            <v>.</v>
          </cell>
          <cell r="AX591" t="str">
            <v>.</v>
          </cell>
        </row>
        <row r="592">
          <cell r="AW592" t="str">
            <v>.</v>
          </cell>
          <cell r="AX592" t="str">
            <v>.</v>
          </cell>
        </row>
        <row r="593">
          <cell r="AW593" t="str">
            <v>.</v>
          </cell>
          <cell r="AX593" t="str">
            <v>.</v>
          </cell>
        </row>
        <row r="594">
          <cell r="AW594" t="str">
            <v>.</v>
          </cell>
          <cell r="AX594" t="str">
            <v>.</v>
          </cell>
        </row>
        <row r="595">
          <cell r="AW595" t="str">
            <v>.</v>
          </cell>
          <cell r="AX595" t="str">
            <v>.</v>
          </cell>
        </row>
        <row r="596">
          <cell r="AW596" t="str">
            <v>.</v>
          </cell>
          <cell r="AX596" t="str">
            <v>.</v>
          </cell>
        </row>
        <row r="597">
          <cell r="AW597" t="str">
            <v>.</v>
          </cell>
          <cell r="AX597" t="str">
            <v>.</v>
          </cell>
        </row>
        <row r="598">
          <cell r="AW598" t="str">
            <v>.</v>
          </cell>
          <cell r="AX598" t="str">
            <v>.</v>
          </cell>
        </row>
        <row r="599">
          <cell r="AW599" t="str">
            <v>.</v>
          </cell>
          <cell r="AX599" t="str">
            <v>.</v>
          </cell>
        </row>
        <row r="600">
          <cell r="AW600" t="str">
            <v>.</v>
          </cell>
          <cell r="AX600" t="str">
            <v>.</v>
          </cell>
        </row>
        <row r="601">
          <cell r="AW601" t="str">
            <v>.</v>
          </cell>
          <cell r="AX601" t="str">
            <v>.</v>
          </cell>
        </row>
        <row r="602">
          <cell r="AW602" t="str">
            <v>.</v>
          </cell>
          <cell r="AX602" t="str">
            <v>.</v>
          </cell>
        </row>
        <row r="603">
          <cell r="AW603" t="str">
            <v>.</v>
          </cell>
          <cell r="AX603" t="str">
            <v>.</v>
          </cell>
        </row>
        <row r="604">
          <cell r="AW604" t="str">
            <v>.</v>
          </cell>
          <cell r="AX604" t="str">
            <v>.</v>
          </cell>
        </row>
        <row r="605">
          <cell r="AW605" t="str">
            <v>.</v>
          </cell>
          <cell r="AX605" t="str">
            <v>.</v>
          </cell>
        </row>
        <row r="606">
          <cell r="AW606" t="str">
            <v>.</v>
          </cell>
          <cell r="AX606" t="str">
            <v>.</v>
          </cell>
        </row>
        <row r="607">
          <cell r="AW607" t="str">
            <v>.</v>
          </cell>
          <cell r="AX607" t="str">
            <v>.</v>
          </cell>
        </row>
        <row r="608">
          <cell r="AW608" t="str">
            <v>.</v>
          </cell>
          <cell r="AX608" t="str">
            <v>.</v>
          </cell>
        </row>
        <row r="609">
          <cell r="AW609" t="str">
            <v>.</v>
          </cell>
          <cell r="AX609" t="str">
            <v>.</v>
          </cell>
        </row>
        <row r="610">
          <cell r="AW610" t="str">
            <v>.</v>
          </cell>
          <cell r="AX610" t="str">
            <v>.</v>
          </cell>
        </row>
        <row r="611">
          <cell r="AW611" t="str">
            <v>.</v>
          </cell>
          <cell r="AX611" t="str">
            <v>.</v>
          </cell>
        </row>
        <row r="612">
          <cell r="AW612" t="str">
            <v>.</v>
          </cell>
          <cell r="AX612" t="str">
            <v>.</v>
          </cell>
        </row>
        <row r="613">
          <cell r="AW613" t="str">
            <v>.</v>
          </cell>
          <cell r="AX613" t="str">
            <v>.</v>
          </cell>
        </row>
        <row r="614">
          <cell r="AW614" t="str">
            <v>.</v>
          </cell>
          <cell r="AX614" t="str">
            <v>.</v>
          </cell>
        </row>
        <row r="615">
          <cell r="AW615" t="str">
            <v>.</v>
          </cell>
          <cell r="AX615" t="str">
            <v>.</v>
          </cell>
        </row>
        <row r="616">
          <cell r="AW616" t="str">
            <v>.</v>
          </cell>
          <cell r="AX616" t="str">
            <v>.</v>
          </cell>
        </row>
        <row r="617">
          <cell r="AW617" t="str">
            <v>.</v>
          </cell>
          <cell r="AX617" t="str">
            <v>.</v>
          </cell>
        </row>
        <row r="618">
          <cell r="AW618" t="str">
            <v>.</v>
          </cell>
          <cell r="AX618" t="str">
            <v>.</v>
          </cell>
        </row>
        <row r="619">
          <cell r="AW619" t="str">
            <v>.</v>
          </cell>
          <cell r="AX619" t="str">
            <v>.</v>
          </cell>
        </row>
        <row r="620">
          <cell r="AW620" t="str">
            <v>.</v>
          </cell>
          <cell r="AX620" t="str">
            <v>.</v>
          </cell>
        </row>
        <row r="621">
          <cell r="AW621" t="str">
            <v>.</v>
          </cell>
          <cell r="AX621" t="str">
            <v>.</v>
          </cell>
        </row>
        <row r="622">
          <cell r="AW622" t="str">
            <v>.</v>
          </cell>
          <cell r="AX622" t="str">
            <v>.</v>
          </cell>
        </row>
        <row r="623">
          <cell r="AW623" t="str">
            <v>.</v>
          </cell>
          <cell r="AX623" t="str">
            <v>.</v>
          </cell>
        </row>
        <row r="624">
          <cell r="AW624" t="str">
            <v>.</v>
          </cell>
          <cell r="AX624" t="str">
            <v>.</v>
          </cell>
        </row>
        <row r="625">
          <cell r="AW625" t="str">
            <v>.</v>
          </cell>
          <cell r="AX625" t="str">
            <v>.</v>
          </cell>
        </row>
        <row r="626">
          <cell r="AW626" t="str">
            <v>.</v>
          </cell>
          <cell r="AX626" t="str">
            <v>.</v>
          </cell>
        </row>
        <row r="627">
          <cell r="AW627" t="str">
            <v>.</v>
          </cell>
          <cell r="AX627" t="str">
            <v>.</v>
          </cell>
        </row>
        <row r="628">
          <cell r="AW628" t="str">
            <v>.</v>
          </cell>
          <cell r="AX628" t="str">
            <v>.</v>
          </cell>
        </row>
        <row r="629">
          <cell r="AW629" t="str">
            <v>.</v>
          </cell>
          <cell r="AX629" t="str">
            <v>.</v>
          </cell>
        </row>
        <row r="630">
          <cell r="AW630" t="str">
            <v>.</v>
          </cell>
          <cell r="AX630" t="str">
            <v>.</v>
          </cell>
        </row>
        <row r="631">
          <cell r="AW631" t="str">
            <v>.</v>
          </cell>
          <cell r="AX631" t="str">
            <v>.</v>
          </cell>
        </row>
        <row r="632">
          <cell r="AW632" t="str">
            <v>.</v>
          </cell>
          <cell r="AX632" t="str">
            <v>.</v>
          </cell>
        </row>
        <row r="633">
          <cell r="AW633" t="str">
            <v>.</v>
          </cell>
          <cell r="AX633" t="str">
            <v>.</v>
          </cell>
        </row>
        <row r="634">
          <cell r="AW634" t="str">
            <v>.</v>
          </cell>
          <cell r="AX634" t="str">
            <v>.</v>
          </cell>
        </row>
        <row r="635">
          <cell r="AW635" t="str">
            <v>.</v>
          </cell>
          <cell r="AX635" t="str">
            <v>.</v>
          </cell>
        </row>
        <row r="636">
          <cell r="AW636" t="str">
            <v>.</v>
          </cell>
          <cell r="AX636" t="str">
            <v>.</v>
          </cell>
        </row>
        <row r="637">
          <cell r="AW637" t="str">
            <v>.</v>
          </cell>
          <cell r="AX637" t="str">
            <v>.</v>
          </cell>
        </row>
        <row r="638">
          <cell r="AW638" t="str">
            <v>.</v>
          </cell>
          <cell r="AX638" t="str">
            <v>.</v>
          </cell>
        </row>
        <row r="639">
          <cell r="AW639" t="str">
            <v>.</v>
          </cell>
          <cell r="AX639" t="str">
            <v>.</v>
          </cell>
        </row>
        <row r="640">
          <cell r="AW640" t="str">
            <v>.</v>
          </cell>
          <cell r="AX640" t="str">
            <v>.</v>
          </cell>
        </row>
        <row r="641">
          <cell r="AW641" t="str">
            <v>.</v>
          </cell>
          <cell r="AX641" t="str">
            <v>.</v>
          </cell>
        </row>
        <row r="642">
          <cell r="AW642" t="str">
            <v>.</v>
          </cell>
          <cell r="AX642" t="str">
            <v>.</v>
          </cell>
        </row>
        <row r="643">
          <cell r="AW643" t="str">
            <v>.</v>
          </cell>
          <cell r="AX643" t="str">
            <v>.</v>
          </cell>
        </row>
        <row r="644">
          <cell r="AW644" t="str">
            <v>.</v>
          </cell>
          <cell r="AX644" t="str">
            <v>.</v>
          </cell>
        </row>
        <row r="645">
          <cell r="AW645" t="str">
            <v>.</v>
          </cell>
          <cell r="AX645" t="str">
            <v>.</v>
          </cell>
        </row>
        <row r="646">
          <cell r="AW646" t="str">
            <v>.</v>
          </cell>
          <cell r="AX646" t="str">
            <v>.</v>
          </cell>
        </row>
        <row r="647">
          <cell r="AW647" t="str">
            <v>.</v>
          </cell>
          <cell r="AX647" t="str">
            <v>.</v>
          </cell>
        </row>
        <row r="648">
          <cell r="AW648" t="str">
            <v>.</v>
          </cell>
          <cell r="AX648" t="str">
            <v>.</v>
          </cell>
        </row>
        <row r="649">
          <cell r="AW649" t="str">
            <v>.</v>
          </cell>
          <cell r="AX649" t="str">
            <v>.</v>
          </cell>
        </row>
        <row r="650">
          <cell r="AW650" t="str">
            <v>.</v>
          </cell>
          <cell r="AX650" t="str">
            <v>.</v>
          </cell>
        </row>
        <row r="651">
          <cell r="AW651" t="str">
            <v>.</v>
          </cell>
          <cell r="AX651" t="str">
            <v>.</v>
          </cell>
        </row>
        <row r="652">
          <cell r="AW652" t="str">
            <v>.</v>
          </cell>
          <cell r="AX652" t="str">
            <v>.</v>
          </cell>
        </row>
        <row r="653">
          <cell r="AW653" t="str">
            <v>.</v>
          </cell>
          <cell r="AX653" t="str">
            <v>.</v>
          </cell>
        </row>
        <row r="654">
          <cell r="AW654" t="str">
            <v>.</v>
          </cell>
          <cell r="AX654" t="str">
            <v>.</v>
          </cell>
        </row>
        <row r="655">
          <cell r="AW655" t="str">
            <v>.</v>
          </cell>
          <cell r="AX655" t="str">
            <v>.</v>
          </cell>
        </row>
        <row r="656">
          <cell r="AW656" t="str">
            <v>.</v>
          </cell>
          <cell r="AX656" t="str">
            <v>.</v>
          </cell>
        </row>
        <row r="657">
          <cell r="AW657" t="str">
            <v>.</v>
          </cell>
          <cell r="AX657" t="str">
            <v>.</v>
          </cell>
        </row>
        <row r="658">
          <cell r="AW658" t="str">
            <v>.</v>
          </cell>
          <cell r="AX658" t="str">
            <v>.</v>
          </cell>
        </row>
        <row r="659">
          <cell r="AW659" t="str">
            <v>.</v>
          </cell>
          <cell r="AX659" t="str">
            <v>.</v>
          </cell>
        </row>
        <row r="660">
          <cell r="AW660" t="str">
            <v>.</v>
          </cell>
          <cell r="AX660" t="str">
            <v>.</v>
          </cell>
        </row>
        <row r="661">
          <cell r="AW661" t="str">
            <v>.</v>
          </cell>
          <cell r="AX661" t="str">
            <v>.</v>
          </cell>
        </row>
        <row r="662">
          <cell r="AW662" t="str">
            <v>.</v>
          </cell>
          <cell r="AX662" t="str">
            <v>.</v>
          </cell>
        </row>
        <row r="663">
          <cell r="AW663" t="str">
            <v>.</v>
          </cell>
          <cell r="AX663" t="str">
            <v>.</v>
          </cell>
        </row>
        <row r="664">
          <cell r="AW664" t="str">
            <v>.</v>
          </cell>
          <cell r="AX664" t="str">
            <v>.</v>
          </cell>
        </row>
        <row r="665">
          <cell r="AW665" t="str">
            <v>.</v>
          </cell>
          <cell r="AX665" t="str">
            <v>.</v>
          </cell>
        </row>
        <row r="666">
          <cell r="AW666" t="str">
            <v>.</v>
          </cell>
          <cell r="AX666" t="str">
            <v>.</v>
          </cell>
        </row>
        <row r="667">
          <cell r="AW667" t="str">
            <v>.</v>
          </cell>
          <cell r="AX667" t="str">
            <v>.</v>
          </cell>
        </row>
        <row r="668">
          <cell r="AW668" t="str">
            <v>.</v>
          </cell>
          <cell r="AX668" t="str">
            <v>.</v>
          </cell>
        </row>
        <row r="669">
          <cell r="AW669" t="str">
            <v>.</v>
          </cell>
          <cell r="AX669" t="str">
            <v>.</v>
          </cell>
        </row>
        <row r="670">
          <cell r="AW670" t="str">
            <v>.</v>
          </cell>
          <cell r="AX670" t="str">
            <v>.</v>
          </cell>
        </row>
        <row r="671">
          <cell r="AW671" t="str">
            <v>.</v>
          </cell>
          <cell r="AX671" t="str">
            <v>.</v>
          </cell>
        </row>
        <row r="672">
          <cell r="AW672" t="str">
            <v>.</v>
          </cell>
          <cell r="AX672" t="str">
            <v>.</v>
          </cell>
        </row>
        <row r="673">
          <cell r="AW673" t="str">
            <v>.</v>
          </cell>
          <cell r="AX673" t="str">
            <v>.</v>
          </cell>
        </row>
        <row r="674">
          <cell r="AW674" t="str">
            <v>.</v>
          </cell>
          <cell r="AX674" t="str">
            <v>.</v>
          </cell>
        </row>
        <row r="675">
          <cell r="AW675" t="str">
            <v>.</v>
          </cell>
          <cell r="AX675" t="str">
            <v>.</v>
          </cell>
        </row>
        <row r="676">
          <cell r="AW676" t="str">
            <v>.</v>
          </cell>
          <cell r="AX676" t="str">
            <v>.</v>
          </cell>
        </row>
        <row r="677">
          <cell r="AW677" t="str">
            <v>.</v>
          </cell>
          <cell r="AX677" t="str">
            <v>.</v>
          </cell>
        </row>
        <row r="678">
          <cell r="AW678" t="str">
            <v>.</v>
          </cell>
          <cell r="AX678" t="str">
            <v>.</v>
          </cell>
        </row>
        <row r="679">
          <cell r="AW679" t="str">
            <v>.</v>
          </cell>
          <cell r="AX679" t="str">
            <v>.</v>
          </cell>
        </row>
        <row r="680">
          <cell r="AW680" t="str">
            <v>.</v>
          </cell>
          <cell r="AX680" t="str">
            <v>.</v>
          </cell>
        </row>
        <row r="681">
          <cell r="AW681" t="str">
            <v>.</v>
          </cell>
          <cell r="AX681" t="str">
            <v>.</v>
          </cell>
        </row>
        <row r="682">
          <cell r="AW682" t="str">
            <v>.</v>
          </cell>
          <cell r="AX682" t="str">
            <v>.</v>
          </cell>
        </row>
        <row r="683">
          <cell r="AW683" t="str">
            <v>.</v>
          </cell>
          <cell r="AX683" t="str">
            <v>.</v>
          </cell>
        </row>
        <row r="684">
          <cell r="AW684" t="str">
            <v>.</v>
          </cell>
          <cell r="AX684" t="str">
            <v>.</v>
          </cell>
        </row>
        <row r="685">
          <cell r="AW685" t="str">
            <v>.</v>
          </cell>
          <cell r="AX685" t="str">
            <v>.</v>
          </cell>
        </row>
        <row r="686">
          <cell r="AW686" t="str">
            <v>.</v>
          </cell>
          <cell r="AX686" t="str">
            <v>.</v>
          </cell>
        </row>
        <row r="687">
          <cell r="AW687" t="str">
            <v>.</v>
          </cell>
          <cell r="AX687" t="str">
            <v>.</v>
          </cell>
        </row>
        <row r="688">
          <cell r="AW688" t="str">
            <v>.</v>
          </cell>
          <cell r="AX688" t="str">
            <v>.</v>
          </cell>
        </row>
        <row r="689">
          <cell r="AW689" t="str">
            <v>.</v>
          </cell>
          <cell r="AX689" t="str">
            <v>.</v>
          </cell>
        </row>
        <row r="690">
          <cell r="AW690" t="str">
            <v>.</v>
          </cell>
          <cell r="AX690" t="str">
            <v>.</v>
          </cell>
        </row>
        <row r="691">
          <cell r="AW691" t="str">
            <v>.</v>
          </cell>
          <cell r="AX691" t="str">
            <v>.</v>
          </cell>
        </row>
        <row r="692">
          <cell r="AW692" t="str">
            <v>.</v>
          </cell>
          <cell r="AX692" t="str">
            <v>.</v>
          </cell>
        </row>
        <row r="693">
          <cell r="AW693" t="str">
            <v>.</v>
          </cell>
          <cell r="AX693" t="str">
            <v>.</v>
          </cell>
        </row>
        <row r="694">
          <cell r="AW694" t="str">
            <v>.</v>
          </cell>
          <cell r="AX694" t="str">
            <v>.</v>
          </cell>
        </row>
        <row r="695">
          <cell r="AW695" t="str">
            <v>.</v>
          </cell>
          <cell r="AX695" t="str">
            <v>.</v>
          </cell>
        </row>
        <row r="696">
          <cell r="AW696" t="str">
            <v>.</v>
          </cell>
          <cell r="AX696" t="str">
            <v>.</v>
          </cell>
        </row>
        <row r="697">
          <cell r="AW697" t="str">
            <v>.</v>
          </cell>
          <cell r="AX697" t="str">
            <v>.</v>
          </cell>
        </row>
        <row r="698">
          <cell r="AW698" t="str">
            <v>.</v>
          </cell>
          <cell r="AX698" t="str">
            <v>.</v>
          </cell>
        </row>
        <row r="699">
          <cell r="AW699" t="str">
            <v>.</v>
          </cell>
          <cell r="AX699" t="str">
            <v>.</v>
          </cell>
        </row>
        <row r="700">
          <cell r="AW700" t="str">
            <v>.</v>
          </cell>
          <cell r="AX700" t="str">
            <v>.</v>
          </cell>
        </row>
        <row r="701">
          <cell r="AW701" t="str">
            <v>.</v>
          </cell>
          <cell r="AX701" t="str">
            <v>.</v>
          </cell>
        </row>
        <row r="702">
          <cell r="AW702" t="str">
            <v>.</v>
          </cell>
          <cell r="AX702" t="str">
            <v>.</v>
          </cell>
        </row>
        <row r="703">
          <cell r="AW703" t="str">
            <v>.</v>
          </cell>
          <cell r="AX703" t="str">
            <v>.</v>
          </cell>
        </row>
        <row r="704">
          <cell r="AW704" t="str">
            <v>.</v>
          </cell>
          <cell r="AX704" t="str">
            <v>.</v>
          </cell>
        </row>
        <row r="705">
          <cell r="AW705" t="str">
            <v>.</v>
          </cell>
          <cell r="AX705" t="str">
            <v>.</v>
          </cell>
        </row>
        <row r="706">
          <cell r="AW706" t="str">
            <v>.</v>
          </cell>
          <cell r="AX706" t="str">
            <v>.</v>
          </cell>
        </row>
        <row r="707">
          <cell r="AW707" t="str">
            <v>.</v>
          </cell>
          <cell r="AX707" t="str">
            <v>.</v>
          </cell>
        </row>
        <row r="708">
          <cell r="AW708" t="str">
            <v>.</v>
          </cell>
          <cell r="AX708" t="str">
            <v>.</v>
          </cell>
        </row>
        <row r="709">
          <cell r="AW709" t="str">
            <v>.</v>
          </cell>
          <cell r="AX709" t="str">
            <v>.</v>
          </cell>
        </row>
        <row r="710">
          <cell r="AW710" t="str">
            <v>.</v>
          </cell>
          <cell r="AX710" t="str">
            <v>.</v>
          </cell>
        </row>
        <row r="711">
          <cell r="AW711" t="str">
            <v>.</v>
          </cell>
          <cell r="AX711" t="str">
            <v>.</v>
          </cell>
        </row>
        <row r="712">
          <cell r="AW712" t="str">
            <v>.</v>
          </cell>
          <cell r="AX712" t="str">
            <v>.</v>
          </cell>
        </row>
        <row r="713">
          <cell r="AW713" t="str">
            <v>.</v>
          </cell>
          <cell r="AX713" t="str">
            <v>.</v>
          </cell>
        </row>
        <row r="714">
          <cell r="AW714" t="str">
            <v>.</v>
          </cell>
          <cell r="AX714" t="str">
            <v>.</v>
          </cell>
        </row>
        <row r="715">
          <cell r="AW715" t="str">
            <v>.</v>
          </cell>
          <cell r="AX715" t="str">
            <v>.</v>
          </cell>
        </row>
        <row r="716">
          <cell r="AW716" t="str">
            <v>.</v>
          </cell>
          <cell r="AX716" t="str">
            <v>.</v>
          </cell>
        </row>
        <row r="717">
          <cell r="AW717" t="str">
            <v>.</v>
          </cell>
          <cell r="AX717" t="str">
            <v>.</v>
          </cell>
        </row>
        <row r="718">
          <cell r="AW718" t="str">
            <v>.</v>
          </cell>
          <cell r="AX718" t="str">
            <v>.</v>
          </cell>
        </row>
        <row r="719">
          <cell r="AW719" t="str">
            <v>.</v>
          </cell>
          <cell r="AX719" t="str">
            <v>.</v>
          </cell>
        </row>
        <row r="720">
          <cell r="AW720" t="str">
            <v>.</v>
          </cell>
          <cell r="AX720" t="str">
            <v>.</v>
          </cell>
        </row>
        <row r="721">
          <cell r="AW721" t="str">
            <v>.</v>
          </cell>
          <cell r="AX721" t="str">
            <v>.</v>
          </cell>
        </row>
        <row r="722">
          <cell r="AW722" t="str">
            <v>.</v>
          </cell>
          <cell r="AX722" t="str">
            <v>.</v>
          </cell>
        </row>
        <row r="723">
          <cell r="AW723" t="str">
            <v>.</v>
          </cell>
          <cell r="AX723" t="str">
            <v>.</v>
          </cell>
        </row>
        <row r="724">
          <cell r="AW724" t="str">
            <v>.</v>
          </cell>
          <cell r="AX724" t="str">
            <v>.</v>
          </cell>
        </row>
        <row r="725">
          <cell r="AW725" t="str">
            <v>.</v>
          </cell>
          <cell r="AX725" t="str">
            <v>.</v>
          </cell>
        </row>
        <row r="726">
          <cell r="AW726" t="str">
            <v>.</v>
          </cell>
          <cell r="AX726" t="str">
            <v>.</v>
          </cell>
        </row>
        <row r="727">
          <cell r="AW727" t="str">
            <v>.</v>
          </cell>
          <cell r="AX727" t="str">
            <v>.</v>
          </cell>
        </row>
        <row r="728">
          <cell r="AW728" t="str">
            <v>.</v>
          </cell>
          <cell r="AX728" t="str">
            <v>.</v>
          </cell>
        </row>
        <row r="729">
          <cell r="AW729" t="str">
            <v>.</v>
          </cell>
          <cell r="AX729" t="str">
            <v>.</v>
          </cell>
        </row>
        <row r="730">
          <cell r="AW730" t="str">
            <v>.</v>
          </cell>
          <cell r="AX730" t="str">
            <v>.</v>
          </cell>
        </row>
        <row r="731">
          <cell r="AW731" t="str">
            <v>.</v>
          </cell>
          <cell r="AX731" t="str">
            <v>.</v>
          </cell>
        </row>
        <row r="732">
          <cell r="AW732" t="str">
            <v>.</v>
          </cell>
          <cell r="AX732" t="str">
            <v>.</v>
          </cell>
        </row>
        <row r="733">
          <cell r="AW733" t="str">
            <v>.</v>
          </cell>
          <cell r="AX733" t="str">
            <v>.</v>
          </cell>
        </row>
        <row r="734">
          <cell r="AW734" t="str">
            <v>.</v>
          </cell>
          <cell r="AX734" t="str">
            <v>.</v>
          </cell>
        </row>
        <row r="735">
          <cell r="AW735" t="str">
            <v>.</v>
          </cell>
          <cell r="AX735" t="str">
            <v>.</v>
          </cell>
        </row>
        <row r="736">
          <cell r="AW736" t="str">
            <v>.</v>
          </cell>
          <cell r="AX736" t="str">
            <v>.</v>
          </cell>
        </row>
        <row r="737">
          <cell r="AW737" t="str">
            <v>.</v>
          </cell>
          <cell r="AX737" t="str">
            <v>.</v>
          </cell>
        </row>
        <row r="738">
          <cell r="AW738" t="str">
            <v>.</v>
          </cell>
          <cell r="AX738" t="str">
            <v>.</v>
          </cell>
        </row>
        <row r="739">
          <cell r="AW739" t="str">
            <v>.</v>
          </cell>
          <cell r="AX739" t="str">
            <v>.</v>
          </cell>
        </row>
        <row r="740">
          <cell r="AW740" t="str">
            <v>.</v>
          </cell>
          <cell r="AX740" t="str">
            <v>.</v>
          </cell>
        </row>
        <row r="741">
          <cell r="AW741" t="str">
            <v>.</v>
          </cell>
          <cell r="AX741" t="str">
            <v>.</v>
          </cell>
        </row>
        <row r="742">
          <cell r="AW742" t="str">
            <v>.</v>
          </cell>
          <cell r="AX742" t="str">
            <v>.</v>
          </cell>
        </row>
        <row r="743">
          <cell r="AW743" t="str">
            <v>.</v>
          </cell>
          <cell r="AX743" t="str">
            <v>.</v>
          </cell>
        </row>
        <row r="744">
          <cell r="AW744" t="str">
            <v>.</v>
          </cell>
          <cell r="AX744" t="str">
            <v>.</v>
          </cell>
        </row>
        <row r="745">
          <cell r="AW745" t="str">
            <v>.</v>
          </cell>
          <cell r="AX745" t="str">
            <v>.</v>
          </cell>
        </row>
        <row r="746">
          <cell r="AW746" t="str">
            <v>.</v>
          </cell>
          <cell r="AX746" t="str">
            <v>.</v>
          </cell>
        </row>
        <row r="747">
          <cell r="AW747" t="str">
            <v>.</v>
          </cell>
          <cell r="AX747" t="str">
            <v>.</v>
          </cell>
        </row>
        <row r="748">
          <cell r="AW748" t="str">
            <v>.</v>
          </cell>
          <cell r="AX748" t="str">
            <v>.</v>
          </cell>
        </row>
        <row r="749">
          <cell r="AW749" t="str">
            <v>.</v>
          </cell>
          <cell r="AX749" t="str">
            <v>.</v>
          </cell>
        </row>
        <row r="750">
          <cell r="AW750" t="str">
            <v>.</v>
          </cell>
          <cell r="AX750" t="str">
            <v>.</v>
          </cell>
        </row>
        <row r="751">
          <cell r="AW751" t="str">
            <v>.</v>
          </cell>
          <cell r="AX751" t="str">
            <v>.</v>
          </cell>
        </row>
        <row r="752">
          <cell r="AW752" t="str">
            <v>.</v>
          </cell>
          <cell r="AX752" t="str">
            <v>.</v>
          </cell>
        </row>
        <row r="753">
          <cell r="AW753" t="str">
            <v>.</v>
          </cell>
          <cell r="AX753" t="str">
            <v>.</v>
          </cell>
        </row>
        <row r="754">
          <cell r="AW754" t="str">
            <v>.</v>
          </cell>
          <cell r="AX754" t="str">
            <v>.</v>
          </cell>
        </row>
        <row r="755">
          <cell r="AW755" t="str">
            <v>.</v>
          </cell>
          <cell r="AX755" t="str">
            <v>.</v>
          </cell>
        </row>
        <row r="756">
          <cell r="AW756" t="str">
            <v>.</v>
          </cell>
          <cell r="AX756" t="str">
            <v>.</v>
          </cell>
        </row>
        <row r="757">
          <cell r="AW757" t="str">
            <v>.</v>
          </cell>
          <cell r="AX757" t="str">
            <v>.</v>
          </cell>
        </row>
        <row r="758">
          <cell r="AW758" t="str">
            <v>.</v>
          </cell>
          <cell r="AX758" t="str">
            <v>.</v>
          </cell>
        </row>
        <row r="759">
          <cell r="AW759" t="str">
            <v>.</v>
          </cell>
          <cell r="AX759" t="str">
            <v>.</v>
          </cell>
        </row>
        <row r="760">
          <cell r="AW760" t="str">
            <v>.</v>
          </cell>
          <cell r="AX760" t="str">
            <v>.</v>
          </cell>
        </row>
        <row r="761">
          <cell r="AW761" t="str">
            <v>.</v>
          </cell>
          <cell r="AX761" t="str">
            <v>.</v>
          </cell>
        </row>
        <row r="762">
          <cell r="AW762" t="str">
            <v>.</v>
          </cell>
          <cell r="AX762" t="str">
            <v>.</v>
          </cell>
        </row>
        <row r="763">
          <cell r="AW763" t="str">
            <v>.</v>
          </cell>
          <cell r="AX763" t="str">
            <v>.</v>
          </cell>
        </row>
        <row r="764">
          <cell r="AW764" t="str">
            <v>.</v>
          </cell>
          <cell r="AX764" t="str">
            <v>.</v>
          </cell>
        </row>
        <row r="765">
          <cell r="AW765" t="str">
            <v>.</v>
          </cell>
          <cell r="AX765" t="str">
            <v>.</v>
          </cell>
        </row>
        <row r="766">
          <cell r="AW766" t="str">
            <v>.</v>
          </cell>
          <cell r="AX766" t="str">
            <v>.</v>
          </cell>
        </row>
        <row r="767">
          <cell r="AW767" t="str">
            <v>.</v>
          </cell>
          <cell r="AX767" t="str">
            <v>.</v>
          </cell>
        </row>
        <row r="768">
          <cell r="AW768" t="str">
            <v>.</v>
          </cell>
          <cell r="AX768" t="str">
            <v>.</v>
          </cell>
        </row>
        <row r="769">
          <cell r="AW769" t="str">
            <v>.</v>
          </cell>
          <cell r="AX769" t="str">
            <v>.</v>
          </cell>
        </row>
        <row r="770">
          <cell r="AW770" t="str">
            <v>.</v>
          </cell>
          <cell r="AX770" t="str">
            <v>.</v>
          </cell>
        </row>
        <row r="771">
          <cell r="AW771" t="str">
            <v>.</v>
          </cell>
          <cell r="AX771" t="str">
            <v>.</v>
          </cell>
        </row>
        <row r="772">
          <cell r="AW772" t="str">
            <v>.</v>
          </cell>
          <cell r="AX772" t="str">
            <v>.</v>
          </cell>
        </row>
        <row r="773">
          <cell r="AW773" t="str">
            <v>.</v>
          </cell>
          <cell r="AX773" t="str">
            <v>.</v>
          </cell>
        </row>
        <row r="774">
          <cell r="AW774" t="str">
            <v>.</v>
          </cell>
          <cell r="AX774" t="str">
            <v>.</v>
          </cell>
        </row>
        <row r="775">
          <cell r="AW775" t="str">
            <v>.</v>
          </cell>
          <cell r="AX775" t="str">
            <v>.</v>
          </cell>
        </row>
        <row r="776">
          <cell r="AW776" t="str">
            <v>.</v>
          </cell>
          <cell r="AX776" t="str">
            <v>.</v>
          </cell>
        </row>
        <row r="777">
          <cell r="AW777" t="str">
            <v>.</v>
          </cell>
          <cell r="AX777" t="str">
            <v>.</v>
          </cell>
        </row>
        <row r="778">
          <cell r="AW778" t="str">
            <v>.</v>
          </cell>
          <cell r="AX778" t="str">
            <v>.</v>
          </cell>
        </row>
        <row r="779">
          <cell r="AW779" t="str">
            <v>.</v>
          </cell>
          <cell r="AX779" t="str">
            <v>.</v>
          </cell>
        </row>
        <row r="780">
          <cell r="AW780" t="str">
            <v>.</v>
          </cell>
          <cell r="AX780" t="str">
            <v>.</v>
          </cell>
        </row>
        <row r="781">
          <cell r="AW781" t="str">
            <v>.</v>
          </cell>
          <cell r="AX781" t="str">
            <v>.</v>
          </cell>
        </row>
        <row r="782">
          <cell r="AW782" t="str">
            <v>.</v>
          </cell>
          <cell r="AX782" t="str">
            <v>.</v>
          </cell>
        </row>
        <row r="783">
          <cell r="AW783" t="str">
            <v>.</v>
          </cell>
          <cell r="AX783" t="str">
            <v>.</v>
          </cell>
        </row>
        <row r="784">
          <cell r="AW784" t="str">
            <v>.</v>
          </cell>
          <cell r="AX784" t="str">
            <v>.</v>
          </cell>
        </row>
        <row r="785">
          <cell r="AW785" t="str">
            <v>.</v>
          </cell>
          <cell r="AX785" t="str">
            <v>.</v>
          </cell>
        </row>
        <row r="786">
          <cell r="AW786" t="str">
            <v>.</v>
          </cell>
          <cell r="AX786" t="str">
            <v>.</v>
          </cell>
        </row>
        <row r="787">
          <cell r="AW787" t="str">
            <v>.</v>
          </cell>
          <cell r="AX787" t="str">
            <v>.</v>
          </cell>
        </row>
        <row r="788">
          <cell r="AW788" t="str">
            <v>.</v>
          </cell>
          <cell r="AX788" t="str">
            <v>.</v>
          </cell>
        </row>
        <row r="789">
          <cell r="AW789" t="str">
            <v>.</v>
          </cell>
          <cell r="AX789" t="str">
            <v>.</v>
          </cell>
        </row>
        <row r="790">
          <cell r="AW790" t="str">
            <v>.</v>
          </cell>
          <cell r="AX790" t="str">
            <v>.</v>
          </cell>
        </row>
        <row r="791">
          <cell r="AW791" t="str">
            <v>.</v>
          </cell>
          <cell r="AX791" t="str">
            <v>.</v>
          </cell>
        </row>
        <row r="792">
          <cell r="AW792" t="str">
            <v>.</v>
          </cell>
          <cell r="AX792" t="str">
            <v>.</v>
          </cell>
        </row>
        <row r="793">
          <cell r="AW793" t="str">
            <v>.</v>
          </cell>
          <cell r="AX793" t="str">
            <v>.</v>
          </cell>
        </row>
        <row r="794">
          <cell r="AW794" t="str">
            <v>.</v>
          </cell>
          <cell r="AX794" t="str">
            <v>.</v>
          </cell>
        </row>
        <row r="795">
          <cell r="AW795" t="str">
            <v>.</v>
          </cell>
          <cell r="AX795" t="str">
            <v>.</v>
          </cell>
        </row>
        <row r="796">
          <cell r="AW796" t="str">
            <v>.</v>
          </cell>
          <cell r="AX796" t="str">
            <v>.</v>
          </cell>
        </row>
        <row r="797">
          <cell r="AW797" t="str">
            <v>.</v>
          </cell>
          <cell r="AX797" t="str">
            <v>.</v>
          </cell>
        </row>
        <row r="798">
          <cell r="AW798" t="str">
            <v>.</v>
          </cell>
          <cell r="AX798" t="str">
            <v>.</v>
          </cell>
        </row>
        <row r="799">
          <cell r="AW799" t="str">
            <v>.</v>
          </cell>
          <cell r="AX799" t="str">
            <v>.</v>
          </cell>
        </row>
        <row r="800">
          <cell r="AW800" t="str">
            <v>.</v>
          </cell>
          <cell r="AX800" t="str">
            <v>.</v>
          </cell>
        </row>
        <row r="801">
          <cell r="AW801" t="str">
            <v>.</v>
          </cell>
          <cell r="AX801" t="str">
            <v>.</v>
          </cell>
        </row>
        <row r="802">
          <cell r="AW802" t="str">
            <v>.</v>
          </cell>
          <cell r="AX802" t="str">
            <v>.</v>
          </cell>
        </row>
        <row r="803">
          <cell r="AW803" t="str">
            <v>.</v>
          </cell>
          <cell r="AX803" t="str">
            <v>.</v>
          </cell>
        </row>
        <row r="804">
          <cell r="AW804" t="str">
            <v>.</v>
          </cell>
          <cell r="AX804" t="str">
            <v>.</v>
          </cell>
        </row>
        <row r="805">
          <cell r="AW805" t="str">
            <v>.</v>
          </cell>
          <cell r="AX805" t="str">
            <v>.</v>
          </cell>
        </row>
        <row r="806">
          <cell r="AW806" t="str">
            <v>.</v>
          </cell>
          <cell r="AX806" t="str">
            <v>.</v>
          </cell>
        </row>
        <row r="807">
          <cell r="AW807" t="str">
            <v>.</v>
          </cell>
          <cell r="AX807" t="str">
            <v>.</v>
          </cell>
        </row>
        <row r="808">
          <cell r="AW808" t="str">
            <v>.</v>
          </cell>
          <cell r="AX808" t="str">
            <v>.</v>
          </cell>
        </row>
        <row r="809">
          <cell r="AW809" t="str">
            <v>.</v>
          </cell>
          <cell r="AX809" t="str">
            <v>.</v>
          </cell>
        </row>
        <row r="810">
          <cell r="AW810" t="str">
            <v>.</v>
          </cell>
          <cell r="AX810" t="str">
            <v>.</v>
          </cell>
        </row>
        <row r="811">
          <cell r="AW811" t="str">
            <v>.</v>
          </cell>
          <cell r="AX811" t="str">
            <v>.</v>
          </cell>
        </row>
        <row r="812">
          <cell r="AW812" t="str">
            <v>.</v>
          </cell>
          <cell r="AX812" t="str">
            <v>.</v>
          </cell>
        </row>
        <row r="813">
          <cell r="AW813" t="str">
            <v>.</v>
          </cell>
          <cell r="AX813" t="str">
            <v>.</v>
          </cell>
        </row>
        <row r="814">
          <cell r="AW814" t="str">
            <v>.</v>
          </cell>
          <cell r="AX814" t="str">
            <v>.</v>
          </cell>
        </row>
        <row r="815">
          <cell r="AW815" t="str">
            <v>.</v>
          </cell>
          <cell r="AX815" t="str">
            <v>.</v>
          </cell>
        </row>
        <row r="816">
          <cell r="AW816" t="str">
            <v>.</v>
          </cell>
          <cell r="AX816" t="str">
            <v>.</v>
          </cell>
        </row>
        <row r="817">
          <cell r="AW817" t="str">
            <v>.</v>
          </cell>
          <cell r="AX817" t="str">
            <v>.</v>
          </cell>
        </row>
        <row r="818">
          <cell r="AW818" t="str">
            <v>.</v>
          </cell>
          <cell r="AX818" t="str">
            <v>.</v>
          </cell>
        </row>
        <row r="819">
          <cell r="AW819" t="str">
            <v>.</v>
          </cell>
          <cell r="AX819" t="str">
            <v>.</v>
          </cell>
        </row>
        <row r="820">
          <cell r="AW820" t="str">
            <v>.</v>
          </cell>
          <cell r="AX820" t="str">
            <v>.</v>
          </cell>
        </row>
        <row r="821">
          <cell r="AW821" t="str">
            <v>.</v>
          </cell>
          <cell r="AX821" t="str">
            <v>.</v>
          </cell>
        </row>
        <row r="822">
          <cell r="AW822" t="str">
            <v>.</v>
          </cell>
          <cell r="AX822" t="str">
            <v>.</v>
          </cell>
        </row>
        <row r="823">
          <cell r="AW823" t="str">
            <v>.</v>
          </cell>
          <cell r="AX823" t="str">
            <v>.</v>
          </cell>
        </row>
        <row r="824">
          <cell r="AW824" t="str">
            <v>.</v>
          </cell>
          <cell r="AX824" t="str">
            <v>.</v>
          </cell>
        </row>
        <row r="825">
          <cell r="AW825" t="str">
            <v>.</v>
          </cell>
          <cell r="AX825" t="str">
            <v>.</v>
          </cell>
        </row>
        <row r="826">
          <cell r="AW826" t="str">
            <v>.</v>
          </cell>
          <cell r="AX826" t="str">
            <v>.</v>
          </cell>
        </row>
        <row r="827">
          <cell r="AW827" t="str">
            <v>.</v>
          </cell>
          <cell r="AX827" t="str">
            <v>.</v>
          </cell>
        </row>
        <row r="828">
          <cell r="AW828" t="str">
            <v>.</v>
          </cell>
          <cell r="AX828" t="str">
            <v>.</v>
          </cell>
        </row>
        <row r="829">
          <cell r="AW829" t="str">
            <v>.</v>
          </cell>
          <cell r="AX829" t="str">
            <v>.</v>
          </cell>
        </row>
        <row r="830">
          <cell r="AW830" t="str">
            <v>.</v>
          </cell>
          <cell r="AX830" t="str">
            <v>.</v>
          </cell>
        </row>
        <row r="831">
          <cell r="AW831" t="str">
            <v>.</v>
          </cell>
          <cell r="AX831" t="str">
            <v>.</v>
          </cell>
        </row>
        <row r="832">
          <cell r="AW832" t="str">
            <v>.</v>
          </cell>
          <cell r="AX832" t="str">
            <v>.</v>
          </cell>
        </row>
        <row r="833">
          <cell r="AW833" t="str">
            <v>.</v>
          </cell>
          <cell r="AX833" t="str">
            <v>.</v>
          </cell>
        </row>
        <row r="834">
          <cell r="AW834" t="str">
            <v>.</v>
          </cell>
          <cell r="AX834" t="str">
            <v>.</v>
          </cell>
        </row>
        <row r="835">
          <cell r="AW835" t="str">
            <v>.</v>
          </cell>
          <cell r="AX835" t="str">
            <v>.</v>
          </cell>
        </row>
        <row r="836">
          <cell r="AW836" t="str">
            <v>.</v>
          </cell>
          <cell r="AX836" t="str">
            <v>.</v>
          </cell>
        </row>
        <row r="837">
          <cell r="AW837" t="str">
            <v>.</v>
          </cell>
          <cell r="AX837" t="str">
            <v>.</v>
          </cell>
        </row>
        <row r="838">
          <cell r="AW838" t="str">
            <v>.</v>
          </cell>
          <cell r="AX838" t="str">
            <v>.</v>
          </cell>
        </row>
        <row r="839">
          <cell r="AW839" t="str">
            <v>.</v>
          </cell>
          <cell r="AX839" t="str">
            <v>.</v>
          </cell>
        </row>
        <row r="840">
          <cell r="AW840" t="str">
            <v>.</v>
          </cell>
          <cell r="AX840" t="str">
            <v>.</v>
          </cell>
        </row>
        <row r="841">
          <cell r="AW841" t="str">
            <v>.</v>
          </cell>
          <cell r="AX841" t="str">
            <v>.</v>
          </cell>
        </row>
        <row r="842">
          <cell r="AW842" t="str">
            <v>.</v>
          </cell>
          <cell r="AX842" t="str">
            <v>.</v>
          </cell>
        </row>
        <row r="843">
          <cell r="AW843" t="str">
            <v>.</v>
          </cell>
          <cell r="AX843" t="str">
            <v>.</v>
          </cell>
        </row>
        <row r="844">
          <cell r="AW844" t="str">
            <v>.</v>
          </cell>
          <cell r="AX844" t="str">
            <v>.</v>
          </cell>
        </row>
        <row r="845">
          <cell r="AW845" t="str">
            <v>.</v>
          </cell>
          <cell r="AX845" t="str">
            <v>.</v>
          </cell>
        </row>
        <row r="846">
          <cell r="AW846" t="str">
            <v>.</v>
          </cell>
          <cell r="AX846" t="str">
            <v>.</v>
          </cell>
        </row>
        <row r="847">
          <cell r="AW847" t="str">
            <v>.</v>
          </cell>
          <cell r="AX847" t="str">
            <v>.</v>
          </cell>
        </row>
        <row r="848">
          <cell r="AW848" t="str">
            <v>.</v>
          </cell>
          <cell r="AX848" t="str">
            <v>.</v>
          </cell>
        </row>
        <row r="849">
          <cell r="AW849" t="str">
            <v>.</v>
          </cell>
          <cell r="AX849" t="str">
            <v>.</v>
          </cell>
        </row>
        <row r="850">
          <cell r="AW850" t="str">
            <v>.</v>
          </cell>
          <cell r="AX850" t="str">
            <v>.</v>
          </cell>
        </row>
        <row r="851">
          <cell r="AW851" t="str">
            <v>.</v>
          </cell>
          <cell r="AX851" t="str">
            <v>.</v>
          </cell>
        </row>
        <row r="852">
          <cell r="AW852" t="str">
            <v>.</v>
          </cell>
          <cell r="AX852" t="str">
            <v>.</v>
          </cell>
        </row>
        <row r="853">
          <cell r="AW853" t="str">
            <v>.</v>
          </cell>
          <cell r="AX853" t="str">
            <v>.</v>
          </cell>
        </row>
        <row r="854">
          <cell r="AW854" t="str">
            <v>.</v>
          </cell>
          <cell r="AX854" t="str">
            <v>.</v>
          </cell>
        </row>
        <row r="855">
          <cell r="AW855" t="str">
            <v>.</v>
          </cell>
          <cell r="AX855" t="str">
            <v>.</v>
          </cell>
        </row>
        <row r="856">
          <cell r="AW856" t="str">
            <v>.</v>
          </cell>
          <cell r="AX856" t="str">
            <v>.</v>
          </cell>
        </row>
        <row r="857">
          <cell r="AW857" t="str">
            <v>.</v>
          </cell>
          <cell r="AX857" t="str">
            <v>.</v>
          </cell>
        </row>
        <row r="858">
          <cell r="AW858" t="str">
            <v>.</v>
          </cell>
          <cell r="AX858" t="str">
            <v>.</v>
          </cell>
        </row>
        <row r="859">
          <cell r="AW859" t="str">
            <v>.</v>
          </cell>
          <cell r="AX859" t="str">
            <v>.</v>
          </cell>
        </row>
        <row r="860">
          <cell r="AW860" t="str">
            <v>.</v>
          </cell>
          <cell r="AX860" t="str">
            <v>.</v>
          </cell>
        </row>
        <row r="861">
          <cell r="AW861" t="str">
            <v>.</v>
          </cell>
          <cell r="AX861" t="str">
            <v>.</v>
          </cell>
        </row>
        <row r="862">
          <cell r="AW862" t="str">
            <v>.</v>
          </cell>
          <cell r="AX862" t="str">
            <v>.</v>
          </cell>
        </row>
        <row r="863">
          <cell r="AW863" t="str">
            <v>.</v>
          </cell>
          <cell r="AX863" t="str">
            <v>.</v>
          </cell>
        </row>
        <row r="864">
          <cell r="AW864" t="str">
            <v>.</v>
          </cell>
          <cell r="AX864" t="str">
            <v>.</v>
          </cell>
        </row>
        <row r="865">
          <cell r="AW865" t="str">
            <v>.</v>
          </cell>
          <cell r="AX865" t="str">
            <v>.</v>
          </cell>
        </row>
        <row r="866">
          <cell r="AW866" t="str">
            <v>.</v>
          </cell>
          <cell r="AX866" t="str">
            <v>.</v>
          </cell>
        </row>
        <row r="867">
          <cell r="AW867" t="str">
            <v>.</v>
          </cell>
          <cell r="AX867" t="str">
            <v>.</v>
          </cell>
        </row>
        <row r="868">
          <cell r="AW868" t="str">
            <v>.</v>
          </cell>
          <cell r="AX868" t="str">
            <v>.</v>
          </cell>
        </row>
        <row r="869">
          <cell r="AW869" t="str">
            <v>.</v>
          </cell>
          <cell r="AX869" t="str">
            <v>.</v>
          </cell>
        </row>
        <row r="870">
          <cell r="AW870" t="str">
            <v>.</v>
          </cell>
          <cell r="AX870" t="str">
            <v>.</v>
          </cell>
        </row>
        <row r="871">
          <cell r="AW871" t="str">
            <v>.</v>
          </cell>
          <cell r="AX871" t="str">
            <v>.</v>
          </cell>
        </row>
        <row r="872">
          <cell r="AW872" t="str">
            <v>.</v>
          </cell>
          <cell r="AX872" t="str">
            <v>.</v>
          </cell>
        </row>
        <row r="873">
          <cell r="AW873" t="str">
            <v>.</v>
          </cell>
          <cell r="AX873" t="str">
            <v>.</v>
          </cell>
        </row>
        <row r="874">
          <cell r="AW874" t="str">
            <v>.</v>
          </cell>
          <cell r="AX874" t="str">
            <v>.</v>
          </cell>
        </row>
        <row r="875">
          <cell r="AW875" t="str">
            <v>.</v>
          </cell>
          <cell r="AX875" t="str">
            <v>.</v>
          </cell>
        </row>
        <row r="876">
          <cell r="AW876" t="str">
            <v>.</v>
          </cell>
          <cell r="AX876" t="str">
            <v>.</v>
          </cell>
        </row>
        <row r="877">
          <cell r="AW877" t="str">
            <v>.</v>
          </cell>
          <cell r="AX877" t="str">
            <v>.</v>
          </cell>
        </row>
        <row r="878">
          <cell r="AW878" t="str">
            <v>.</v>
          </cell>
          <cell r="AX878" t="str">
            <v>.</v>
          </cell>
        </row>
        <row r="879">
          <cell r="AW879" t="str">
            <v>.</v>
          </cell>
          <cell r="AX879" t="str">
            <v>.</v>
          </cell>
        </row>
        <row r="880">
          <cell r="AW880" t="str">
            <v>.</v>
          </cell>
          <cell r="AX880" t="str">
            <v>.</v>
          </cell>
        </row>
        <row r="881">
          <cell r="AW881" t="str">
            <v>.</v>
          </cell>
          <cell r="AX881" t="str">
            <v>.</v>
          </cell>
        </row>
        <row r="882">
          <cell r="AW882" t="str">
            <v>.</v>
          </cell>
          <cell r="AX882" t="str">
            <v>.</v>
          </cell>
        </row>
        <row r="883">
          <cell r="AW883" t="str">
            <v>.</v>
          </cell>
          <cell r="AX883" t="str">
            <v>.</v>
          </cell>
        </row>
        <row r="884">
          <cell r="AW884" t="str">
            <v>.</v>
          </cell>
          <cell r="AX884" t="str">
            <v>.</v>
          </cell>
        </row>
        <row r="885">
          <cell r="AW885" t="str">
            <v>.</v>
          </cell>
          <cell r="AX885" t="str">
            <v>.</v>
          </cell>
        </row>
        <row r="886">
          <cell r="AW886" t="str">
            <v>.</v>
          </cell>
          <cell r="AX886" t="str">
            <v>.</v>
          </cell>
        </row>
        <row r="887">
          <cell r="AW887" t="str">
            <v>.</v>
          </cell>
          <cell r="AX887" t="str">
            <v>.</v>
          </cell>
        </row>
        <row r="888">
          <cell r="AW888" t="str">
            <v>.</v>
          </cell>
          <cell r="AX888" t="str">
            <v>.</v>
          </cell>
        </row>
        <row r="889">
          <cell r="AW889" t="str">
            <v>.</v>
          </cell>
          <cell r="AX889" t="str">
            <v>.</v>
          </cell>
        </row>
        <row r="890">
          <cell r="AW890" t="str">
            <v>.</v>
          </cell>
          <cell r="AX890" t="str">
            <v>.</v>
          </cell>
        </row>
        <row r="891">
          <cell r="AW891" t="str">
            <v>.</v>
          </cell>
          <cell r="AX891" t="str">
            <v>.</v>
          </cell>
        </row>
        <row r="892">
          <cell r="AW892" t="str">
            <v>.</v>
          </cell>
          <cell r="AX892" t="str">
            <v>.</v>
          </cell>
        </row>
        <row r="893">
          <cell r="AW893" t="str">
            <v>.</v>
          </cell>
          <cell r="AX893" t="str">
            <v>.</v>
          </cell>
        </row>
        <row r="894">
          <cell r="AW894" t="str">
            <v>.</v>
          </cell>
          <cell r="AX894" t="str">
            <v>.</v>
          </cell>
        </row>
        <row r="895">
          <cell r="AW895" t="str">
            <v>.</v>
          </cell>
          <cell r="AX895" t="str">
            <v>.</v>
          </cell>
        </row>
        <row r="896">
          <cell r="AW896" t="str">
            <v>.</v>
          </cell>
          <cell r="AX896" t="str">
            <v>.</v>
          </cell>
        </row>
        <row r="897">
          <cell r="AW897" t="str">
            <v>.</v>
          </cell>
          <cell r="AX897" t="str">
            <v>.</v>
          </cell>
        </row>
        <row r="898">
          <cell r="AW898" t="str">
            <v>.</v>
          </cell>
          <cell r="AX898" t="str">
            <v>.</v>
          </cell>
        </row>
        <row r="899">
          <cell r="AW899" t="str">
            <v>.</v>
          </cell>
          <cell r="AX899" t="str">
            <v>.</v>
          </cell>
        </row>
        <row r="900">
          <cell r="AW900" t="str">
            <v>.</v>
          </cell>
          <cell r="AX900" t="str">
            <v>.</v>
          </cell>
        </row>
        <row r="901">
          <cell r="AW901" t="str">
            <v>.</v>
          </cell>
          <cell r="AX901" t="str">
            <v>.</v>
          </cell>
        </row>
        <row r="902">
          <cell r="AW902" t="str">
            <v>.</v>
          </cell>
          <cell r="AX902" t="str">
            <v>.</v>
          </cell>
        </row>
        <row r="903">
          <cell r="AW903" t="str">
            <v>.</v>
          </cell>
          <cell r="AX903" t="str">
            <v>.</v>
          </cell>
        </row>
        <row r="904">
          <cell r="AW904" t="str">
            <v>.</v>
          </cell>
          <cell r="AX904" t="str">
            <v>.</v>
          </cell>
        </row>
        <row r="905">
          <cell r="AW905" t="str">
            <v>.</v>
          </cell>
          <cell r="AX905" t="str">
            <v>.</v>
          </cell>
        </row>
        <row r="906">
          <cell r="AW906" t="str">
            <v>.</v>
          </cell>
          <cell r="AX906" t="str">
            <v>.</v>
          </cell>
        </row>
        <row r="907">
          <cell r="AW907" t="str">
            <v>.</v>
          </cell>
          <cell r="AX907" t="str">
            <v>.</v>
          </cell>
        </row>
        <row r="908">
          <cell r="AW908" t="str">
            <v>.</v>
          </cell>
          <cell r="AX908" t="str">
            <v>.</v>
          </cell>
        </row>
        <row r="909">
          <cell r="AW909" t="str">
            <v>.</v>
          </cell>
          <cell r="AX909" t="str">
            <v>.</v>
          </cell>
        </row>
        <row r="910">
          <cell r="AW910" t="str">
            <v>.</v>
          </cell>
          <cell r="AX910" t="str">
            <v>.</v>
          </cell>
        </row>
        <row r="911">
          <cell r="AW911" t="str">
            <v>.</v>
          </cell>
          <cell r="AX911" t="str">
            <v>.</v>
          </cell>
        </row>
        <row r="912">
          <cell r="AW912" t="str">
            <v>.</v>
          </cell>
          <cell r="AX912" t="str">
            <v>.</v>
          </cell>
        </row>
        <row r="913">
          <cell r="AW913" t="str">
            <v>.</v>
          </cell>
          <cell r="AX913" t="str">
            <v>.</v>
          </cell>
        </row>
        <row r="914">
          <cell r="AW914" t="str">
            <v>.</v>
          </cell>
          <cell r="AX914" t="str">
            <v>.</v>
          </cell>
        </row>
        <row r="915">
          <cell r="AW915" t="str">
            <v>.</v>
          </cell>
          <cell r="AX915" t="str">
            <v>.</v>
          </cell>
        </row>
        <row r="916">
          <cell r="AW916" t="str">
            <v>.</v>
          </cell>
          <cell r="AX916" t="str">
            <v>.</v>
          </cell>
        </row>
        <row r="917">
          <cell r="AW917" t="str">
            <v>.</v>
          </cell>
          <cell r="AX917" t="str">
            <v>.</v>
          </cell>
        </row>
        <row r="918">
          <cell r="AW918" t="str">
            <v>.</v>
          </cell>
          <cell r="AX918" t="str">
            <v>.</v>
          </cell>
        </row>
        <row r="919">
          <cell r="AW919" t="str">
            <v>.</v>
          </cell>
          <cell r="AX919" t="str">
            <v>.</v>
          </cell>
        </row>
        <row r="920">
          <cell r="AW920" t="str">
            <v>.</v>
          </cell>
          <cell r="AX920" t="str">
            <v>.</v>
          </cell>
        </row>
        <row r="921">
          <cell r="AW921" t="str">
            <v>.</v>
          </cell>
          <cell r="AX921" t="str">
            <v>.</v>
          </cell>
        </row>
        <row r="922">
          <cell r="AW922" t="str">
            <v>.</v>
          </cell>
          <cell r="AX922" t="str">
            <v>.</v>
          </cell>
        </row>
        <row r="923">
          <cell r="AW923" t="str">
            <v>.</v>
          </cell>
          <cell r="AX923" t="str">
            <v>.</v>
          </cell>
        </row>
        <row r="924">
          <cell r="AW924" t="str">
            <v>.</v>
          </cell>
          <cell r="AX924" t="str">
            <v>.</v>
          </cell>
        </row>
        <row r="925">
          <cell r="AW925" t="str">
            <v>.</v>
          </cell>
          <cell r="AX925" t="str">
            <v>.</v>
          </cell>
        </row>
        <row r="926">
          <cell r="AW926" t="str">
            <v>.</v>
          </cell>
          <cell r="AX926" t="str">
            <v>.</v>
          </cell>
        </row>
        <row r="927">
          <cell r="AW927" t="str">
            <v>.</v>
          </cell>
          <cell r="AX927" t="str">
            <v>.</v>
          </cell>
        </row>
        <row r="928">
          <cell r="AW928" t="str">
            <v>.</v>
          </cell>
          <cell r="AX928" t="str">
            <v>.</v>
          </cell>
        </row>
        <row r="929">
          <cell r="AW929" t="str">
            <v>.</v>
          </cell>
          <cell r="AX929" t="str">
            <v>.</v>
          </cell>
        </row>
        <row r="930">
          <cell r="AW930" t="str">
            <v>.</v>
          </cell>
          <cell r="AX930" t="str">
            <v>.</v>
          </cell>
        </row>
        <row r="931">
          <cell r="AW931" t="str">
            <v>.</v>
          </cell>
          <cell r="AX931" t="str">
            <v>.</v>
          </cell>
        </row>
        <row r="932">
          <cell r="AW932" t="str">
            <v>.</v>
          </cell>
          <cell r="AX932" t="str">
            <v>.</v>
          </cell>
        </row>
        <row r="933">
          <cell r="AW933" t="str">
            <v>.</v>
          </cell>
          <cell r="AX933" t="str">
            <v>.</v>
          </cell>
        </row>
        <row r="934">
          <cell r="AW934" t="str">
            <v>.</v>
          </cell>
          <cell r="AX934" t="str">
            <v>.</v>
          </cell>
        </row>
        <row r="935">
          <cell r="AW935" t="str">
            <v>.</v>
          </cell>
          <cell r="AX935" t="str">
            <v>.</v>
          </cell>
        </row>
        <row r="936">
          <cell r="AW936" t="str">
            <v>.</v>
          </cell>
          <cell r="AX936" t="str">
            <v>.</v>
          </cell>
        </row>
        <row r="937">
          <cell r="AW937" t="str">
            <v>.</v>
          </cell>
          <cell r="AX937" t="str">
            <v>.</v>
          </cell>
        </row>
        <row r="938">
          <cell r="AW938" t="str">
            <v>.</v>
          </cell>
          <cell r="AX938" t="str">
            <v>.</v>
          </cell>
        </row>
        <row r="939">
          <cell r="AW939" t="str">
            <v>.</v>
          </cell>
          <cell r="AX939" t="str">
            <v>.</v>
          </cell>
        </row>
        <row r="940">
          <cell r="AW940" t="str">
            <v>.</v>
          </cell>
          <cell r="AX940" t="str">
            <v>.</v>
          </cell>
        </row>
        <row r="941">
          <cell r="AW941" t="str">
            <v>.</v>
          </cell>
          <cell r="AX941" t="str">
            <v>.</v>
          </cell>
        </row>
        <row r="942">
          <cell r="AW942" t="str">
            <v>.</v>
          </cell>
          <cell r="AX942" t="str">
            <v>.</v>
          </cell>
        </row>
        <row r="943">
          <cell r="AW943" t="str">
            <v>.</v>
          </cell>
          <cell r="AX943" t="str">
            <v>.</v>
          </cell>
        </row>
        <row r="944">
          <cell r="AW944" t="str">
            <v>.</v>
          </cell>
          <cell r="AX944" t="str">
            <v>.</v>
          </cell>
        </row>
        <row r="945">
          <cell r="AW945" t="str">
            <v>.</v>
          </cell>
          <cell r="AX945" t="str">
            <v>.</v>
          </cell>
        </row>
        <row r="946">
          <cell r="AW946" t="str">
            <v>.</v>
          </cell>
          <cell r="AX946" t="str">
            <v>.</v>
          </cell>
        </row>
        <row r="947">
          <cell r="AW947" t="str">
            <v>.</v>
          </cell>
          <cell r="AX947" t="str">
            <v>.</v>
          </cell>
        </row>
        <row r="948">
          <cell r="AW948" t="str">
            <v>.</v>
          </cell>
          <cell r="AX948" t="str">
            <v>.</v>
          </cell>
        </row>
        <row r="949">
          <cell r="AW949" t="str">
            <v>.</v>
          </cell>
          <cell r="AX949" t="str">
            <v>.</v>
          </cell>
        </row>
        <row r="950">
          <cell r="AW950" t="str">
            <v>.</v>
          </cell>
          <cell r="AX950" t="str">
            <v>.</v>
          </cell>
        </row>
        <row r="951">
          <cell r="AW951" t="str">
            <v>.</v>
          </cell>
          <cell r="AX951" t="str">
            <v>.</v>
          </cell>
        </row>
        <row r="952">
          <cell r="AW952" t="str">
            <v>.</v>
          </cell>
          <cell r="AX952" t="str">
            <v>.</v>
          </cell>
        </row>
        <row r="953">
          <cell r="AW953" t="str">
            <v>.</v>
          </cell>
          <cell r="AX953" t="str">
            <v>.</v>
          </cell>
        </row>
        <row r="954">
          <cell r="AW954" t="str">
            <v>.</v>
          </cell>
          <cell r="AX954" t="str">
            <v>.</v>
          </cell>
        </row>
        <row r="955">
          <cell r="AW955" t="str">
            <v>.</v>
          </cell>
          <cell r="AX955" t="str">
            <v>.</v>
          </cell>
        </row>
        <row r="956">
          <cell r="AW956" t="str">
            <v>.</v>
          </cell>
          <cell r="AX956" t="str">
            <v>.</v>
          </cell>
        </row>
        <row r="957">
          <cell r="AW957" t="str">
            <v>.</v>
          </cell>
          <cell r="AX957" t="str">
            <v>.</v>
          </cell>
        </row>
        <row r="958">
          <cell r="AW958" t="str">
            <v>.</v>
          </cell>
          <cell r="AX958" t="str">
            <v>.</v>
          </cell>
        </row>
        <row r="959">
          <cell r="AW959" t="str">
            <v>.</v>
          </cell>
          <cell r="AX959" t="str">
            <v>.</v>
          </cell>
        </row>
        <row r="960">
          <cell r="AW960" t="str">
            <v>.</v>
          </cell>
          <cell r="AX960" t="str">
            <v>.</v>
          </cell>
        </row>
        <row r="961">
          <cell r="AW961" t="str">
            <v>.</v>
          </cell>
          <cell r="AX961" t="str">
            <v>.</v>
          </cell>
        </row>
        <row r="962">
          <cell r="AW962" t="str">
            <v>.</v>
          </cell>
          <cell r="AX962" t="str">
            <v>.</v>
          </cell>
        </row>
        <row r="963">
          <cell r="AW963" t="str">
            <v>.</v>
          </cell>
          <cell r="AX963" t="str">
            <v>.</v>
          </cell>
        </row>
        <row r="964">
          <cell r="AW964" t="str">
            <v>.</v>
          </cell>
          <cell r="AX964" t="str">
            <v>.</v>
          </cell>
        </row>
        <row r="965">
          <cell r="AW965" t="str">
            <v>.</v>
          </cell>
          <cell r="AX965" t="str">
            <v>.</v>
          </cell>
        </row>
        <row r="966">
          <cell r="AW966" t="str">
            <v>.</v>
          </cell>
          <cell r="AX966" t="str">
            <v>.</v>
          </cell>
        </row>
        <row r="967">
          <cell r="AW967" t="str">
            <v>.</v>
          </cell>
          <cell r="AX967" t="str">
            <v>.</v>
          </cell>
        </row>
        <row r="968">
          <cell r="AW968" t="str">
            <v>.</v>
          </cell>
          <cell r="AX968" t="str">
            <v>.</v>
          </cell>
        </row>
        <row r="969">
          <cell r="AW969" t="str">
            <v>.</v>
          </cell>
          <cell r="AX969" t="str">
            <v>.</v>
          </cell>
        </row>
        <row r="970">
          <cell r="AW970" t="str">
            <v>.</v>
          </cell>
          <cell r="AX970" t="str">
            <v>.</v>
          </cell>
        </row>
        <row r="971">
          <cell r="AW971" t="str">
            <v>.</v>
          </cell>
          <cell r="AX971" t="str">
            <v>.</v>
          </cell>
        </row>
        <row r="972">
          <cell r="AW972" t="str">
            <v>.</v>
          </cell>
          <cell r="AX972" t="str">
            <v>.</v>
          </cell>
        </row>
        <row r="973">
          <cell r="AW973" t="str">
            <v>.</v>
          </cell>
          <cell r="AX973" t="str">
            <v>.</v>
          </cell>
        </row>
        <row r="974">
          <cell r="AW974" t="str">
            <v>.</v>
          </cell>
          <cell r="AX974" t="str">
            <v>.</v>
          </cell>
        </row>
        <row r="975">
          <cell r="AW975" t="str">
            <v>.</v>
          </cell>
          <cell r="AX975" t="str">
            <v>.</v>
          </cell>
        </row>
        <row r="976">
          <cell r="AW976" t="str">
            <v>.</v>
          </cell>
          <cell r="AX976" t="str">
            <v>.</v>
          </cell>
        </row>
        <row r="977">
          <cell r="AW977" t="str">
            <v>.</v>
          </cell>
          <cell r="AX977" t="str">
            <v>.</v>
          </cell>
        </row>
        <row r="978">
          <cell r="AW978" t="str">
            <v>.</v>
          </cell>
          <cell r="AX978" t="str">
            <v>.</v>
          </cell>
        </row>
        <row r="979">
          <cell r="AW979" t="str">
            <v>.</v>
          </cell>
          <cell r="AX979" t="str">
            <v>.</v>
          </cell>
        </row>
        <row r="980">
          <cell r="AW980" t="str">
            <v>.</v>
          </cell>
          <cell r="AX980" t="str">
            <v>.</v>
          </cell>
        </row>
        <row r="981">
          <cell r="AW981" t="str">
            <v>.</v>
          </cell>
          <cell r="AX981" t="str">
            <v>.</v>
          </cell>
        </row>
        <row r="982">
          <cell r="AW982" t="str">
            <v>.</v>
          </cell>
          <cell r="AX982" t="str">
            <v>.</v>
          </cell>
        </row>
        <row r="983">
          <cell r="AW983" t="str">
            <v>.</v>
          </cell>
          <cell r="AX983" t="str">
            <v>.</v>
          </cell>
        </row>
        <row r="984">
          <cell r="AW984" t="str">
            <v>.</v>
          </cell>
          <cell r="AX984" t="str">
            <v>.</v>
          </cell>
        </row>
        <row r="985">
          <cell r="AW985" t="str">
            <v>.</v>
          </cell>
          <cell r="AX985" t="str">
            <v>.</v>
          </cell>
        </row>
        <row r="986">
          <cell r="AW986" t="str">
            <v>.</v>
          </cell>
          <cell r="AX986" t="str">
            <v>.</v>
          </cell>
        </row>
        <row r="987">
          <cell r="AW987" t="str">
            <v>.</v>
          </cell>
          <cell r="AX987" t="str">
            <v>.</v>
          </cell>
        </row>
        <row r="988">
          <cell r="AW988" t="str">
            <v>.</v>
          </cell>
          <cell r="AX988" t="str">
            <v>.</v>
          </cell>
        </row>
        <row r="989">
          <cell r="AW989" t="str">
            <v>.</v>
          </cell>
          <cell r="AX989" t="str">
            <v>.</v>
          </cell>
        </row>
        <row r="990">
          <cell r="AW990" t="str">
            <v>.</v>
          </cell>
          <cell r="AX990" t="str">
            <v>.</v>
          </cell>
        </row>
        <row r="991">
          <cell r="AW991" t="str">
            <v>.</v>
          </cell>
          <cell r="AX991" t="str">
            <v>.</v>
          </cell>
        </row>
        <row r="992">
          <cell r="AW992" t="str">
            <v>.</v>
          </cell>
          <cell r="AX992" t="str">
            <v>.</v>
          </cell>
        </row>
        <row r="993">
          <cell r="AW993" t="str">
            <v>.</v>
          </cell>
          <cell r="AX993" t="str">
            <v>.</v>
          </cell>
        </row>
        <row r="994">
          <cell r="AW994" t="str">
            <v>.</v>
          </cell>
          <cell r="AX994" t="str">
            <v>.</v>
          </cell>
        </row>
        <row r="995">
          <cell r="AW995" t="str">
            <v>.</v>
          </cell>
          <cell r="AX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row>
        <row r="997">
          <cell r="A997" t="str">
            <v>.</v>
          </cell>
          <cell r="B997" t="str">
            <v>.</v>
          </cell>
          <cell r="C997" t="str">
            <v>.</v>
          </cell>
          <cell r="D997" t="str">
            <v>.</v>
          </cell>
          <cell r="E997" t="str">
            <v>.</v>
          </cell>
          <cell r="P997" t="str">
            <v>.</v>
          </cell>
          <cell r="Q997" t="str">
            <v>.</v>
          </cell>
          <cell r="R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row>
      </sheetData>
      <sheetData sheetId="6"/>
      <sheetData sheetId="7"/>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s>
    <sheetDataSet>
      <sheetData sheetId="0" refreshError="1">
        <row r="1">
          <cell r="A1" t="str">
            <v>Model data for companies: KMB.N</v>
          </cell>
          <cell r="G1" t="str">
            <v>Completed years  1993-2002</v>
          </cell>
          <cell r="IC1" t="str">
            <v>ElementName</v>
          </cell>
          <cell r="ID1" t="str">
            <v>ScaleOverride</v>
          </cell>
          <cell r="IE1" t="str">
            <v>UnitOverride</v>
          </cell>
          <cell r="IF1" t="str">
            <v>ReverseSign</v>
          </cell>
          <cell r="IG1" t="str">
            <v>IsDrivingAssumption</v>
          </cell>
          <cell r="IH1" t="str">
            <v>SegmentID</v>
          </cell>
        </row>
        <row r="2">
          <cell r="A2" t="str">
            <v xml:space="preserve">Model Snapshot type:  </v>
          </cell>
          <cell r="G2" t="str">
            <v>1993-FY</v>
          </cell>
          <cell r="H2" t="str">
            <v>1994-FY</v>
          </cell>
          <cell r="I2" t="str">
            <v>1995-FY</v>
          </cell>
          <cell r="J2" t="str">
            <v>1996-FY</v>
          </cell>
          <cell r="K2" t="str">
            <v>1997-FY</v>
          </cell>
          <cell r="L2" t="str">
            <v>1998-FY</v>
          </cell>
          <cell r="M2" t="str">
            <v>1999-FY</v>
          </cell>
          <cell r="N2" t="str">
            <v>2000-FY</v>
          </cell>
          <cell r="O2" t="str">
            <v>2001-FY</v>
          </cell>
          <cell r="P2" t="str">
            <v>2002-FY</v>
          </cell>
        </row>
        <row r="3">
          <cell r="A3" t="str">
            <v>Default Currency: USD Millions</v>
          </cell>
        </row>
        <row r="4">
          <cell r="A4" t="str">
            <v>Data as of 1/13/2005 6:38:23 PM</v>
          </cell>
        </row>
        <row r="5">
          <cell r="P5" t="str">
            <v>Kimberly-Clark (KMB.N) ()</v>
          </cell>
        </row>
        <row r="6">
          <cell r="G6" t="str">
            <v>1993 (A)_x000D_
1993-1-1_x000D_
1993-12-31</v>
          </cell>
          <cell r="H6" t="str">
            <v>1994 (A)_x000D_
1994-1-1_x000D_
1994-12-31</v>
          </cell>
          <cell r="I6" t="str">
            <v>1995 (A)_x000D_
1995-1-1_x000D_
1995-12-31</v>
          </cell>
          <cell r="J6" t="str">
            <v>1996 (A)_x000D_
1996-1-1_x000D_
1996-12-31</v>
          </cell>
          <cell r="K6" t="str">
            <v>1997 (A)_x000D_
1997-1-1_x000D_
1997-12-31</v>
          </cell>
          <cell r="L6" t="str">
            <v>1998 (A)_x000D_
1998-1-1_x000D_
1998-12-31</v>
          </cell>
          <cell r="M6" t="str">
            <v>1999 (A)_x000D_
1999-1-1_x000D_
1999-12-31</v>
          </cell>
          <cell r="N6" t="str">
            <v>2000 (A)_x000D_
2000-1-1_x000D_
2000-12-31</v>
          </cell>
          <cell r="O6" t="str">
            <v>2001 (A)_x000D_
2001-1-1_x000D_
2001-12-31</v>
          </cell>
          <cell r="P6" t="str">
            <v>2002 (A)_x000D_
2002-1-1_x000D_
2002-12-31</v>
          </cell>
          <cell r="Q6" t="str">
            <v>2003 (A)_x000D_
2003-1-1_x000D_
2003-12-31</v>
          </cell>
        </row>
        <row r="7">
          <cell r="A7" t="str">
            <v>Validation Formulas</v>
          </cell>
          <cell r="ID7">
            <v>0</v>
          </cell>
          <cell r="IE7" t="str">
            <v>ms_eqr_gcim_String:ms_eqr_gcim_string</v>
          </cell>
          <cell r="IF7" t="b">
            <v>0</v>
          </cell>
          <cell r="IG7" t="b">
            <v>0</v>
          </cell>
        </row>
        <row r="18">
          <cell r="B18" t="str">
            <v>Balance Sheet Validation</v>
          </cell>
          <cell r="G18" t="b">
            <v>1</v>
          </cell>
          <cell r="H18" t="b">
            <v>1</v>
          </cell>
          <cell r="I18" t="b">
            <v>1</v>
          </cell>
          <cell r="J18" t="b">
            <v>1</v>
          </cell>
          <cell r="K18" t="b">
            <v>1</v>
          </cell>
          <cell r="L18" t="b">
            <v>1</v>
          </cell>
          <cell r="M18" t="b">
            <v>1</v>
          </cell>
          <cell r="N18" t="b">
            <v>1</v>
          </cell>
          <cell r="O18" t="b">
            <v>1</v>
          </cell>
          <cell r="P18" t="b">
            <v>1</v>
          </cell>
          <cell r="Q18" t="b">
            <v>1</v>
          </cell>
          <cell r="ID18">
            <v>0</v>
          </cell>
          <cell r="IE18" t="str">
            <v>ms_eqr_gcim_Boolean:ms_eqr_gcim_boolean</v>
          </cell>
          <cell r="IF18" t="b">
            <v>0</v>
          </cell>
          <cell r="IG18" t="b">
            <v>0</v>
          </cell>
        </row>
        <row r="29">
          <cell r="C29" t="str">
            <v>Assets</v>
          </cell>
          <cell r="G29">
            <v>6380.7</v>
          </cell>
          <cell r="H29">
            <v>13178.999999999998</v>
          </cell>
          <cell r="I29">
            <v>12026.800000000001</v>
          </cell>
          <cell r="J29">
            <v>12427.199999999999</v>
          </cell>
          <cell r="K29">
            <v>11986.6</v>
          </cell>
          <cell r="L29">
            <v>12298.200000000003</v>
          </cell>
          <cell r="M29">
            <v>13471.200000000003</v>
          </cell>
          <cell r="N29">
            <v>14868.9</v>
          </cell>
          <cell r="O29">
            <v>15472.099999999999</v>
          </cell>
          <cell r="P29">
            <v>16485</v>
          </cell>
          <cell r="Q29">
            <v>16779.900000000001</v>
          </cell>
          <cell r="ID29">
            <v>0</v>
          </cell>
          <cell r="IE29" t="str">
            <v>ISO4217:USD</v>
          </cell>
          <cell r="IF29" t="b">
            <v>0</v>
          </cell>
          <cell r="IG29" t="b">
            <v>0</v>
          </cell>
        </row>
        <row r="40">
          <cell r="C40" t="str">
            <v>Liabilities and Equity</v>
          </cell>
          <cell r="G40">
            <v>6380.7</v>
          </cell>
          <cell r="H40">
            <v>13179</v>
          </cell>
          <cell r="I40">
            <v>12026.799999999997</v>
          </cell>
          <cell r="J40">
            <v>12427.2</v>
          </cell>
          <cell r="K40">
            <v>11986.6</v>
          </cell>
          <cell r="L40">
            <v>12310.599999999999</v>
          </cell>
          <cell r="M40">
            <v>13464.2</v>
          </cell>
          <cell r="N40">
            <v>14868.4</v>
          </cell>
          <cell r="O40">
            <v>15472.099999999999</v>
          </cell>
          <cell r="P40">
            <v>16485</v>
          </cell>
          <cell r="Q40">
            <v>16779.899999999998</v>
          </cell>
          <cell r="ID40">
            <v>0</v>
          </cell>
          <cell r="IE40" t="str">
            <v>ISO4217:USD</v>
          </cell>
          <cell r="IF40" t="b">
            <v>0</v>
          </cell>
          <cell r="IG40" t="b">
            <v>0</v>
          </cell>
        </row>
        <row r="51">
          <cell r="B51" t="str">
            <v>Changes in Shareholders Equity Validation</v>
          </cell>
          <cell r="G51" t="b">
            <v>0</v>
          </cell>
          <cell r="H51" t="b">
            <v>1</v>
          </cell>
          <cell r="I51" t="b">
            <v>1</v>
          </cell>
          <cell r="J51" t="b">
            <v>1</v>
          </cell>
          <cell r="K51" t="b">
            <v>1</v>
          </cell>
          <cell r="L51" t="b">
            <v>1</v>
          </cell>
          <cell r="M51" t="b">
            <v>1</v>
          </cell>
          <cell r="N51" t="b">
            <v>1</v>
          </cell>
          <cell r="O51" t="b">
            <v>1</v>
          </cell>
          <cell r="P51" t="b">
            <v>1</v>
          </cell>
          <cell r="Q51" t="b">
            <v>1</v>
          </cell>
          <cell r="ID51">
            <v>0</v>
          </cell>
          <cell r="IE51" t="str">
            <v>ms_eqr_gcim_Boolean:ms_eqr_gcim_boolean</v>
          </cell>
          <cell r="IF51" t="b">
            <v>0</v>
          </cell>
          <cell r="IG51" t="b">
            <v>0</v>
          </cell>
        </row>
        <row r="62">
          <cell r="C62" t="str">
            <v>Changes in Shareholders Equity</v>
          </cell>
          <cell r="G62">
            <v>266.09999999999962</v>
          </cell>
          <cell r="H62">
            <v>1670.6</v>
          </cell>
          <cell r="I62">
            <v>-477.40000000000043</v>
          </cell>
          <cell r="J62">
            <v>832.70000000000027</v>
          </cell>
          <cell r="K62">
            <v>-142.79999999999941</v>
          </cell>
          <cell r="L62">
            <v>-308.80000000000035</v>
          </cell>
          <cell r="M62">
            <v>1061.5999999999995</v>
          </cell>
          <cell r="N62">
            <v>674.20000000000073</v>
          </cell>
          <cell r="O62">
            <v>-120.39999999999969</v>
          </cell>
          <cell r="P62">
            <v>3.3999999999985562</v>
          </cell>
          <cell r="Q62">
            <v>1115.9999999999995</v>
          </cell>
          <cell r="ID62">
            <v>0</v>
          </cell>
          <cell r="IE62" t="str">
            <v>ISO4217:USD</v>
          </cell>
          <cell r="IF62" t="b">
            <v>0</v>
          </cell>
          <cell r="IG62" t="b">
            <v>0</v>
          </cell>
        </row>
        <row r="73">
          <cell r="D73" t="str">
            <v>Net Income (Reported) Less Preferred Dividends</v>
          </cell>
          <cell r="G73">
            <v>510.89999999999992</v>
          </cell>
          <cell r="H73">
            <v>753.79999999999961</v>
          </cell>
          <cell r="I73">
            <v>33.199999999999676</v>
          </cell>
          <cell r="J73">
            <v>1035.5999999999999</v>
          </cell>
          <cell r="K73">
            <v>1002.9000000000005</v>
          </cell>
          <cell r="L73">
            <v>1103.0999999999997</v>
          </cell>
          <cell r="M73">
            <v>1668.0999999999997</v>
          </cell>
          <cell r="N73">
            <v>1800.6000000000008</v>
          </cell>
          <cell r="O73">
            <v>1609.9000000000003</v>
          </cell>
          <cell r="P73">
            <v>1674.5999999999985</v>
          </cell>
          <cell r="Q73">
            <v>1696.0999999999997</v>
          </cell>
          <cell r="ID73">
            <v>0</v>
          </cell>
          <cell r="IE73" t="str">
            <v>ISO4217:USD</v>
          </cell>
          <cell r="IF73" t="b">
            <v>0</v>
          </cell>
          <cell r="IG73" t="b">
            <v>0</v>
          </cell>
        </row>
        <row r="74">
          <cell r="G74">
            <v>778.9</v>
          </cell>
          <cell r="H74">
            <v>1141.1999999999996</v>
          </cell>
          <cell r="I74">
            <v>114.09999999999968</v>
          </cell>
          <cell r="J74">
            <v>1552.6</v>
          </cell>
          <cell r="K74">
            <v>1492.3000000000006</v>
          </cell>
          <cell r="L74">
            <v>1535.9999999999998</v>
          </cell>
          <cell r="M74">
            <v>2234.2999999999997</v>
          </cell>
          <cell r="N74">
            <v>2518.2000000000007</v>
          </cell>
          <cell r="O74">
            <v>2402.5000000000005</v>
          </cell>
          <cell r="P74">
            <v>2483.9999999999986</v>
          </cell>
          <cell r="Q74">
            <v>2374.3999999999996</v>
          </cell>
        </row>
        <row r="75">
          <cell r="G75">
            <v>-268.00000000000006</v>
          </cell>
          <cell r="H75">
            <v>-387.4</v>
          </cell>
          <cell r="I75">
            <v>-80.900000000000006</v>
          </cell>
          <cell r="J75">
            <v>-517</v>
          </cell>
          <cell r="K75">
            <v>-489.40000000000009</v>
          </cell>
          <cell r="L75">
            <v>-432.90000000000003</v>
          </cell>
          <cell r="M75">
            <v>-566.20000000000005</v>
          </cell>
          <cell r="N75">
            <v>-717.59999999999991</v>
          </cell>
          <cell r="O75">
            <v>-792.60000000000014</v>
          </cell>
          <cell r="P75">
            <v>-809.4</v>
          </cell>
          <cell r="Q75">
            <v>-678.3</v>
          </cell>
        </row>
        <row r="84">
          <cell r="D84" t="str">
            <v>Change in Accumulated Other Comprehensive Income (Loss) or Other Reserves</v>
          </cell>
          <cell r="G84">
            <v>-250.80000000000024</v>
          </cell>
          <cell r="H84">
            <v>823.60000000000048</v>
          </cell>
          <cell r="I84">
            <v>-176.40000000000009</v>
          </cell>
          <cell r="J84">
            <v>97.70000000000023</v>
          </cell>
          <cell r="K84">
            <v>-187.29999999999998</v>
          </cell>
          <cell r="L84">
            <v>2.2999999999999998</v>
          </cell>
          <cell r="M84">
            <v>-150.5</v>
          </cell>
          <cell r="N84">
            <v>-222.8</v>
          </cell>
          <cell r="O84">
            <v>-358.59999999999997</v>
          </cell>
          <cell r="P84">
            <v>-461.50000000000006</v>
          </cell>
          <cell r="Q84">
            <v>592.29999999999973</v>
          </cell>
          <cell r="ID84">
            <v>0</v>
          </cell>
          <cell r="IE84" t="str">
            <v>ISO4217:USD</v>
          </cell>
          <cell r="IF84" t="b">
            <v>0</v>
          </cell>
          <cell r="IG84" t="b">
            <v>0</v>
          </cell>
        </row>
        <row r="95">
          <cell r="D95" t="str">
            <v>Change in Investment in Own Shares (Asset)</v>
          </cell>
          <cell r="G95">
            <v>0</v>
          </cell>
          <cell r="H95">
            <v>0</v>
          </cell>
          <cell r="I95">
            <v>0</v>
          </cell>
          <cell r="J95">
            <v>0</v>
          </cell>
          <cell r="K95">
            <v>0</v>
          </cell>
          <cell r="L95">
            <v>0</v>
          </cell>
          <cell r="M95">
            <v>0</v>
          </cell>
          <cell r="N95">
            <v>0</v>
          </cell>
          <cell r="O95">
            <v>0</v>
          </cell>
          <cell r="P95">
            <v>0</v>
          </cell>
          <cell r="Q95">
            <v>0</v>
          </cell>
          <cell r="ID95">
            <v>0</v>
          </cell>
          <cell r="IE95" t="str">
            <v>ISO4217:USD</v>
          </cell>
          <cell r="IF95" t="b">
            <v>0</v>
          </cell>
          <cell r="IG95" t="b">
            <v>0</v>
          </cell>
        </row>
        <row r="106">
          <cell r="B106" t="str">
            <v>Cash Flow Validation</v>
          </cell>
          <cell r="G106" t="b">
            <v>0</v>
          </cell>
          <cell r="H106" t="b">
            <v>1</v>
          </cell>
          <cell r="I106" t="b">
            <v>1</v>
          </cell>
          <cell r="J106" t="b">
            <v>1</v>
          </cell>
          <cell r="K106" t="b">
            <v>1</v>
          </cell>
          <cell r="L106" t="b">
            <v>1</v>
          </cell>
          <cell r="M106" t="b">
            <v>1</v>
          </cell>
          <cell r="N106" t="b">
            <v>1</v>
          </cell>
          <cell r="O106" t="b">
            <v>1</v>
          </cell>
          <cell r="P106" t="b">
            <v>1</v>
          </cell>
          <cell r="Q106" t="b">
            <v>1</v>
          </cell>
          <cell r="ID106">
            <v>0</v>
          </cell>
          <cell r="IE106" t="str">
            <v>ms_eqr_gcim_Boolean:ms_eqr_gcim_boolean</v>
          </cell>
          <cell r="IF106" t="b">
            <v>0</v>
          </cell>
          <cell r="IG106" t="b">
            <v>0</v>
          </cell>
        </row>
        <row r="117">
          <cell r="C117" t="str">
            <v>Aggregate Cash and Cash Equivalents for Validation</v>
          </cell>
          <cell r="G117">
            <v>34.799999999999997</v>
          </cell>
          <cell r="H117">
            <v>1137.8</v>
          </cell>
          <cell r="I117">
            <v>221.6</v>
          </cell>
          <cell r="J117">
            <v>83.2</v>
          </cell>
          <cell r="K117">
            <v>90.8</v>
          </cell>
          <cell r="L117">
            <v>144</v>
          </cell>
          <cell r="M117">
            <v>322.8</v>
          </cell>
          <cell r="N117">
            <v>206.5</v>
          </cell>
          <cell r="O117">
            <v>364.5</v>
          </cell>
          <cell r="P117">
            <v>494.5</v>
          </cell>
          <cell r="Q117">
            <v>290.60000000000002</v>
          </cell>
          <cell r="ID117">
            <v>0</v>
          </cell>
          <cell r="IE117" t="str">
            <v>ISO4217:USD</v>
          </cell>
          <cell r="IF117" t="b">
            <v>0</v>
          </cell>
          <cell r="IG117" t="b">
            <v>0</v>
          </cell>
        </row>
        <row r="128">
          <cell r="C128" t="str">
            <v>Changes in Cash and Cash Equivalents</v>
          </cell>
          <cell r="G128">
            <v>-6.3000000000000398</v>
          </cell>
          <cell r="H128">
            <v>1102.9999999999995</v>
          </cell>
          <cell r="I128">
            <v>-916.19999999999982</v>
          </cell>
          <cell r="J128">
            <v>-138.4</v>
          </cell>
          <cell r="K128">
            <v>7.6000000000000938</v>
          </cell>
          <cell r="L128">
            <v>53.199999999999591</v>
          </cell>
          <cell r="M128">
            <v>178.80000000000024</v>
          </cell>
          <cell r="N128">
            <v>-116.29999999999977</v>
          </cell>
          <cell r="O128">
            <v>158.90000000000069</v>
          </cell>
          <cell r="P128">
            <v>129.99999999999949</v>
          </cell>
          <cell r="Q128">
            <v>-203.90000000000023</v>
          </cell>
          <cell r="ID128">
            <v>0</v>
          </cell>
          <cell r="IE128" t="str">
            <v>ISO4217:USD</v>
          </cell>
          <cell r="IF128" t="b">
            <v>0</v>
          </cell>
          <cell r="IG128" t="b">
            <v>0</v>
          </cell>
        </row>
        <row r="129">
          <cell r="G129">
            <v>160.69999999999996</v>
          </cell>
          <cell r="H129">
            <v>2103.7999999999997</v>
          </cell>
          <cell r="I129">
            <v>905</v>
          </cell>
          <cell r="J129">
            <v>1178.0999999999999</v>
          </cell>
          <cell r="K129">
            <v>1651.7000000000003</v>
          </cell>
          <cell r="L129">
            <v>1028.1999999999998</v>
          </cell>
          <cell r="M129">
            <v>1256.6000000000001</v>
          </cell>
          <cell r="N129">
            <v>1090.1000000000001</v>
          </cell>
          <cell r="O129">
            <v>1252.0000000000007</v>
          </cell>
          <cell r="P129">
            <v>1327.4999999999998</v>
          </cell>
          <cell r="Q129">
            <v>1285.8999999999996</v>
          </cell>
        </row>
        <row r="130">
          <cell r="G130">
            <v>-169.5</v>
          </cell>
          <cell r="H130">
            <v>-984.9</v>
          </cell>
          <cell r="I130">
            <v>-1820.9999999999998</v>
          </cell>
          <cell r="J130">
            <v>-1316.1</v>
          </cell>
          <cell r="K130">
            <v>-1607.3000000000002</v>
          </cell>
          <cell r="L130">
            <v>-983.00000000000023</v>
          </cell>
          <cell r="M130">
            <v>-1057.0999999999999</v>
          </cell>
          <cell r="N130">
            <v>-1167.0999999999999</v>
          </cell>
          <cell r="O130">
            <v>-1038.5</v>
          </cell>
          <cell r="P130">
            <v>-1253.2000000000003</v>
          </cell>
          <cell r="Q130">
            <v>-1508.3999999999999</v>
          </cell>
        </row>
        <row r="131">
          <cell r="G131">
            <v>2.5</v>
          </cell>
          <cell r="H131">
            <v>-15.9</v>
          </cell>
          <cell r="I131">
            <v>-0.2</v>
          </cell>
          <cell r="J131">
            <v>-0.4</v>
          </cell>
          <cell r="K131">
            <v>-36.799999999999997</v>
          </cell>
          <cell r="L131">
            <v>8</v>
          </cell>
          <cell r="M131">
            <v>-20.7</v>
          </cell>
          <cell r="N131">
            <v>-39.299999999999997</v>
          </cell>
          <cell r="O131">
            <v>-54.6</v>
          </cell>
          <cell r="P131">
            <v>55.7</v>
          </cell>
          <cell r="Q131">
            <v>18.600000000000001</v>
          </cell>
        </row>
        <row r="139">
          <cell r="B139" t="str">
            <v>Tax Rate Validation (must be between 0% and 100%)</v>
          </cell>
          <cell r="G139">
            <v>0.38</v>
          </cell>
          <cell r="H139">
            <v>0.375</v>
          </cell>
          <cell r="I139">
            <v>0.37200000000000005</v>
          </cell>
          <cell r="J139">
            <v>0.36899999999999999</v>
          </cell>
          <cell r="K139">
            <v>0.36899999999999999</v>
          </cell>
          <cell r="L139">
            <v>0.36</v>
          </cell>
          <cell r="M139">
            <v>0.36399999999999999</v>
          </cell>
          <cell r="N139">
            <v>0.36299999999999999</v>
          </cell>
          <cell r="O139">
            <v>0.36</v>
          </cell>
          <cell r="P139">
            <v>0.35699999999999998</v>
          </cell>
          <cell r="Q139">
            <v>0.35199999999999998</v>
          </cell>
          <cell r="ID139">
            <v>0</v>
          </cell>
          <cell r="IE139" t="str">
            <v>ms_eqr_gcim_Boolean:ms_eqr_gcim_boolean</v>
          </cell>
          <cell r="IF139" t="b">
            <v>0</v>
          </cell>
          <cell r="IG139" t="b">
            <v>0</v>
          </cell>
        </row>
        <row r="140">
          <cell r="A140" t="str">
            <v>Tagged metrics</v>
          </cell>
          <cell r="ID140">
            <v>0</v>
          </cell>
          <cell r="IE140" t="str">
            <v>ms_eqr_gcim_String:ms_eqr_gcim_string</v>
          </cell>
          <cell r="IF140" t="b">
            <v>0</v>
          </cell>
          <cell r="IG140" t="b">
            <v>0</v>
          </cell>
        </row>
        <row r="141">
          <cell r="B141" t="str">
            <v>Income statement</v>
          </cell>
          <cell r="ID141">
            <v>0</v>
          </cell>
          <cell r="IE141" t="str">
            <v>ms_eqr_gcim_String:ms_eqr_gcim_string</v>
          </cell>
          <cell r="IF141" t="b">
            <v>0</v>
          </cell>
          <cell r="IG141" t="b">
            <v>0</v>
          </cell>
        </row>
        <row r="142">
          <cell r="C142" t="str">
            <v>Revenue, Net</v>
          </cell>
          <cell r="G142">
            <v>6972.9</v>
          </cell>
          <cell r="H142">
            <v>11627.9</v>
          </cell>
          <cell r="I142">
            <v>13373</v>
          </cell>
          <cell r="J142">
            <v>13149.1</v>
          </cell>
          <cell r="K142">
            <v>12546.6</v>
          </cell>
          <cell r="L142">
            <v>11261.4</v>
          </cell>
          <cell r="M142">
            <v>11901</v>
          </cell>
          <cell r="N142">
            <v>12909.5</v>
          </cell>
          <cell r="O142">
            <v>13287.6</v>
          </cell>
          <cell r="P142">
            <v>13566.3</v>
          </cell>
          <cell r="Q142">
            <v>14348</v>
          </cell>
          <cell r="IC142" t="str">
            <v>mstag:revenueNet</v>
          </cell>
          <cell r="ID142">
            <v>6</v>
          </cell>
          <cell r="IE142" t="str">
            <v>ISO4217:USD</v>
          </cell>
          <cell r="IF142" t="b">
            <v>0</v>
          </cell>
          <cell r="IG142" t="b">
            <v>0</v>
          </cell>
        </row>
        <row r="143">
          <cell r="D143" t="str">
            <v>Revenue, Net of Discounts and Allowances</v>
          </cell>
          <cell r="G143">
            <v>6972.9</v>
          </cell>
          <cell r="H143">
            <v>11627.9</v>
          </cell>
          <cell r="I143">
            <v>13373</v>
          </cell>
          <cell r="J143">
            <v>13149.1</v>
          </cell>
          <cell r="K143">
            <v>12546.6</v>
          </cell>
          <cell r="L143">
            <v>11261.4</v>
          </cell>
          <cell r="M143">
            <v>11901</v>
          </cell>
          <cell r="N143">
            <v>12909.5</v>
          </cell>
          <cell r="O143">
            <v>13287.6</v>
          </cell>
          <cell r="P143">
            <v>13566.3</v>
          </cell>
          <cell r="Q143" t="str">
            <v/>
          </cell>
          <cell r="IC143" t="str">
            <v>mstag:revenueNetOfDiscountsAndAllowances</v>
          </cell>
          <cell r="ID143">
            <v>6</v>
          </cell>
          <cell r="IE143" t="str">
            <v>ISO4217:USD</v>
          </cell>
          <cell r="IF143" t="b">
            <v>0</v>
          </cell>
          <cell r="IG143" t="b">
            <v>0</v>
          </cell>
        </row>
        <row r="144">
          <cell r="E144" t="str">
            <v>Revenue, Gross</v>
          </cell>
          <cell r="G144">
            <v>6979.7</v>
          </cell>
          <cell r="H144">
            <v>11650</v>
          </cell>
          <cell r="I144">
            <v>13403.7</v>
          </cell>
          <cell r="J144">
            <v>13164.9</v>
          </cell>
          <cell r="K144">
            <v>12568.7</v>
          </cell>
          <cell r="L144">
            <v>11277.199999999999</v>
          </cell>
          <cell r="M144">
            <v>11921.7</v>
          </cell>
          <cell r="N144">
            <v>12929.4</v>
          </cell>
          <cell r="O144">
            <v>13307.6</v>
          </cell>
          <cell r="P144">
            <v>13585.5</v>
          </cell>
          <cell r="IC144" t="str">
            <v>mstag:revenueGross</v>
          </cell>
          <cell r="ID144">
            <v>6</v>
          </cell>
          <cell r="IE144" t="str">
            <v>ISO4217:USD</v>
          </cell>
          <cell r="IF144" t="b">
            <v>0</v>
          </cell>
          <cell r="IG144" t="b">
            <v>0</v>
          </cell>
        </row>
        <row r="145">
          <cell r="E145" t="str">
            <v>Sales Discounts</v>
          </cell>
          <cell r="G145">
            <v>6.8</v>
          </cell>
          <cell r="H145">
            <v>22.1</v>
          </cell>
          <cell r="I145">
            <v>30.7</v>
          </cell>
          <cell r="J145">
            <v>15.8</v>
          </cell>
          <cell r="K145">
            <v>22.1</v>
          </cell>
          <cell r="L145">
            <v>15.8</v>
          </cell>
          <cell r="M145">
            <v>20.7</v>
          </cell>
          <cell r="N145">
            <v>19.899999999999999</v>
          </cell>
          <cell r="O145">
            <v>20</v>
          </cell>
          <cell r="P145">
            <v>19.2</v>
          </cell>
          <cell r="IC145" t="str">
            <v>mstag:salesDiscounts</v>
          </cell>
          <cell r="ID145">
            <v>6</v>
          </cell>
          <cell r="IE145" t="str">
            <v>ISO4217:USD</v>
          </cell>
          <cell r="IF145" t="b">
            <v>0</v>
          </cell>
          <cell r="IG145" t="b">
            <v>0</v>
          </cell>
        </row>
        <row r="146">
          <cell r="E146" t="str">
            <v>Change in Allowance for Doubtful Accounts (recurring)</v>
          </cell>
          <cell r="IC146" t="str">
            <v>mstag:changeInAllowanceForDoubtfulAccountsRecurring</v>
          </cell>
          <cell r="ID146">
            <v>6</v>
          </cell>
          <cell r="IE146" t="str">
            <v>ISO4217:USD</v>
          </cell>
          <cell r="IF146" t="b">
            <v>0</v>
          </cell>
          <cell r="IG146" t="b">
            <v>0</v>
          </cell>
        </row>
        <row r="147">
          <cell r="E147" t="str">
            <v>Change in Allowance for Doubtful Accounts (one time)</v>
          </cell>
          <cell r="IC147" t="str">
            <v>mstag:changeInAllowanceForDoubtfulAccountsOneTime</v>
          </cell>
          <cell r="ID147">
            <v>6</v>
          </cell>
          <cell r="IE147" t="str">
            <v>ISO4217:USD</v>
          </cell>
          <cell r="IF147" t="b">
            <v>0</v>
          </cell>
          <cell r="IG147" t="b">
            <v>0</v>
          </cell>
        </row>
        <row r="148">
          <cell r="D148" t="str">
            <v>Excise or Other Sales Tax</v>
          </cell>
          <cell r="IC148" t="str">
            <v>mstag:exciseOrOtherSalesTax</v>
          </cell>
          <cell r="ID148">
            <v>6</v>
          </cell>
          <cell r="IE148" t="str">
            <v>ISO4217:USD</v>
          </cell>
          <cell r="IF148" t="b">
            <v>0</v>
          </cell>
          <cell r="IG148" t="b">
            <v>0</v>
          </cell>
        </row>
        <row r="149">
          <cell r="C149" t="str">
            <v>Revenue (Region)</v>
          </cell>
          <cell r="IC149" t="str">
            <v>mstag:revenueRegion</v>
          </cell>
          <cell r="ID149">
            <v>6</v>
          </cell>
          <cell r="IE149" t="str">
            <v>ISO4217:USD</v>
          </cell>
          <cell r="IF149" t="b">
            <v>0</v>
          </cell>
          <cell r="IG149" t="b">
            <v>0</v>
          </cell>
        </row>
        <row r="150">
          <cell r="D150" t="str">
            <v>Americas Revenues</v>
          </cell>
          <cell r="G150" t="str">
            <v/>
          </cell>
          <cell r="H150" t="str">
            <v/>
          </cell>
          <cell r="I150">
            <v>9439.7999999999993</v>
          </cell>
          <cell r="J150">
            <v>9001.7999999999993</v>
          </cell>
          <cell r="K150">
            <v>8533.9</v>
          </cell>
          <cell r="L150">
            <v>8369</v>
          </cell>
          <cell r="M150">
            <v>8728.5</v>
          </cell>
          <cell r="N150">
            <v>8741.2000000000007</v>
          </cell>
          <cell r="O150">
            <v>8844.2999999999993</v>
          </cell>
          <cell r="P150">
            <v>8544.6</v>
          </cell>
          <cell r="Q150">
            <v>8943.7999999999993</v>
          </cell>
          <cell r="IC150" t="str">
            <v>mstag:americasRevenues</v>
          </cell>
          <cell r="ID150">
            <v>6</v>
          </cell>
          <cell r="IE150" t="str">
            <v>ISO4217:USD</v>
          </cell>
          <cell r="IF150" t="b">
            <v>0</v>
          </cell>
          <cell r="IG150" t="b">
            <v>0</v>
          </cell>
        </row>
        <row r="151">
          <cell r="E151" t="str">
            <v>North America Revenues</v>
          </cell>
          <cell r="G151" t="str">
            <v>ND</v>
          </cell>
          <cell r="H151" t="str">
            <v>ND</v>
          </cell>
          <cell r="I151">
            <v>9439.7999999999993</v>
          </cell>
          <cell r="J151">
            <v>9001.7999999999993</v>
          </cell>
          <cell r="K151">
            <v>8533.9</v>
          </cell>
          <cell r="L151">
            <v>8369</v>
          </cell>
          <cell r="M151">
            <v>8728.5</v>
          </cell>
          <cell r="N151">
            <v>8741.2000000000007</v>
          </cell>
          <cell r="O151">
            <v>8844.2999999999993</v>
          </cell>
          <cell r="P151">
            <v>8544.6</v>
          </cell>
          <cell r="Q151">
            <v>8943.7999999999993</v>
          </cell>
          <cell r="IC151" t="str">
            <v>mstag:northAmericaRevenues</v>
          </cell>
          <cell r="ID151">
            <v>6</v>
          </cell>
          <cell r="IE151" t="str">
            <v>ISO4217:USD</v>
          </cell>
          <cell r="IF151" t="b">
            <v>0</v>
          </cell>
          <cell r="IG151" t="b">
            <v>0</v>
          </cell>
        </row>
        <row r="152">
          <cell r="F152" t="str">
            <v>Canada Revenues</v>
          </cell>
          <cell r="IC152" t="str">
            <v>mstag:canadaRevenues</v>
          </cell>
          <cell r="ID152">
            <v>6</v>
          </cell>
          <cell r="IE152" t="str">
            <v>ISO4217:USD</v>
          </cell>
          <cell r="IF152" t="b">
            <v>0</v>
          </cell>
          <cell r="IG152" t="b">
            <v>0</v>
          </cell>
        </row>
        <row r="153">
          <cell r="F153" t="str">
            <v>Mexico Revenues</v>
          </cell>
          <cell r="IC153" t="str">
            <v>mstag:mexicoRevenues</v>
          </cell>
          <cell r="ID153">
            <v>6</v>
          </cell>
          <cell r="IE153" t="str">
            <v>ISO4217:USD</v>
          </cell>
          <cell r="IF153" t="b">
            <v>0</v>
          </cell>
          <cell r="IG153" t="b">
            <v>0</v>
          </cell>
        </row>
        <row r="154">
          <cell r="F154" t="str">
            <v>USA Revenues</v>
          </cell>
          <cell r="IC154" t="str">
            <v>mstag:usaRevenues</v>
          </cell>
          <cell r="ID154">
            <v>6</v>
          </cell>
          <cell r="IE154" t="str">
            <v>ISO4217:USD</v>
          </cell>
          <cell r="IF154" t="b">
            <v>0</v>
          </cell>
          <cell r="IG154" t="b">
            <v>0</v>
          </cell>
        </row>
        <row r="155">
          <cell r="E155" t="str">
            <v>Latin America Revenues</v>
          </cell>
          <cell r="G155" t="str">
            <v/>
          </cell>
          <cell r="H155" t="str">
            <v/>
          </cell>
          <cell r="I155" t="str">
            <v/>
          </cell>
          <cell r="J155" t="str">
            <v/>
          </cell>
          <cell r="K155" t="str">
            <v/>
          </cell>
          <cell r="L155" t="str">
            <v/>
          </cell>
          <cell r="M155" t="str">
            <v/>
          </cell>
          <cell r="N155" t="str">
            <v/>
          </cell>
          <cell r="O155" t="str">
            <v/>
          </cell>
          <cell r="P155" t="str">
            <v/>
          </cell>
          <cell r="Q155" t="str">
            <v/>
          </cell>
          <cell r="IC155" t="str">
            <v>mstag:latinAmericaRevenues</v>
          </cell>
          <cell r="ID155">
            <v>6</v>
          </cell>
          <cell r="IE155" t="str">
            <v>ISO4217:USD</v>
          </cell>
          <cell r="IF155" t="b">
            <v>0</v>
          </cell>
          <cell r="IG155" t="b">
            <v>0</v>
          </cell>
        </row>
        <row r="156">
          <cell r="F156" t="str">
            <v>Argentina Revenues</v>
          </cell>
          <cell r="IC156" t="str">
            <v>mstag:argentinaRevenues</v>
          </cell>
          <cell r="ID156">
            <v>6</v>
          </cell>
          <cell r="IE156" t="str">
            <v>ISO4217:USD</v>
          </cell>
          <cell r="IF156" t="b">
            <v>0</v>
          </cell>
          <cell r="IG156" t="b">
            <v>0</v>
          </cell>
        </row>
        <row r="157">
          <cell r="F157" t="str">
            <v>Brazil Revenues</v>
          </cell>
          <cell r="IC157" t="str">
            <v>mstag:brazilRevenues</v>
          </cell>
          <cell r="ID157">
            <v>6</v>
          </cell>
          <cell r="IE157" t="str">
            <v>ISO4217:USD</v>
          </cell>
          <cell r="IF157" t="b">
            <v>0</v>
          </cell>
          <cell r="IG157" t="b">
            <v>0</v>
          </cell>
        </row>
        <row r="158">
          <cell r="F158" t="str">
            <v>Chile Revenues</v>
          </cell>
          <cell r="IC158" t="str">
            <v>mstag:chileRevenues</v>
          </cell>
          <cell r="ID158">
            <v>6</v>
          </cell>
          <cell r="IE158" t="str">
            <v>ISO4217:USD</v>
          </cell>
          <cell r="IF158" t="b">
            <v>0</v>
          </cell>
          <cell r="IG158" t="b">
            <v>0</v>
          </cell>
        </row>
        <row r="159">
          <cell r="F159" t="str">
            <v>Colombia Revenues</v>
          </cell>
          <cell r="IC159" t="str">
            <v>mstag:colombiaRevenues</v>
          </cell>
          <cell r="ID159">
            <v>6</v>
          </cell>
          <cell r="IE159" t="str">
            <v>ISO4217:USD</v>
          </cell>
          <cell r="IF159" t="b">
            <v>0</v>
          </cell>
          <cell r="IG159" t="b">
            <v>0</v>
          </cell>
        </row>
        <row r="160">
          <cell r="F160" t="str">
            <v>Mexico Revenues (LatAm)</v>
          </cell>
          <cell r="IC160" t="str">
            <v>mstag:mexicoRevenuesLatam</v>
          </cell>
          <cell r="ID160">
            <v>6</v>
          </cell>
          <cell r="IE160" t="str">
            <v>ISO4217:USD</v>
          </cell>
          <cell r="IF160" t="b">
            <v>0</v>
          </cell>
          <cell r="IG160" t="b">
            <v>0</v>
          </cell>
        </row>
        <row r="161">
          <cell r="F161" t="str">
            <v>Venezuela Revenues</v>
          </cell>
          <cell r="IC161" t="str">
            <v>mstag:venezuelaRevenues</v>
          </cell>
          <cell r="ID161">
            <v>6</v>
          </cell>
          <cell r="IE161" t="str">
            <v>ISO4217:USD</v>
          </cell>
          <cell r="IF161" t="b">
            <v>0</v>
          </cell>
          <cell r="IG161" t="b">
            <v>0</v>
          </cell>
        </row>
        <row r="162">
          <cell r="F162" t="str">
            <v>Other Latin America Revenues</v>
          </cell>
          <cell r="IC162" t="str">
            <v>mstag:otherLatinAmericaRevenues</v>
          </cell>
          <cell r="ID162">
            <v>6</v>
          </cell>
          <cell r="IE162" t="str">
            <v>ISO4217:USD</v>
          </cell>
          <cell r="IF162" t="b">
            <v>0</v>
          </cell>
          <cell r="IG162" t="b">
            <v>0</v>
          </cell>
        </row>
        <row r="163">
          <cell r="D163" t="str">
            <v>Europe, Middle East and Africa (EMEA) Revenues</v>
          </cell>
          <cell r="G163" t="str">
            <v/>
          </cell>
          <cell r="H163" t="str">
            <v/>
          </cell>
          <cell r="I163">
            <v>2862.5</v>
          </cell>
          <cell r="J163">
            <v>2881.8</v>
          </cell>
          <cell r="K163">
            <v>2548.1</v>
          </cell>
          <cell r="L163">
            <v>2471.1999999999998</v>
          </cell>
          <cell r="M163">
            <v>2544.6999999999998</v>
          </cell>
          <cell r="N163">
            <v>2201.6999999999998</v>
          </cell>
          <cell r="O163">
            <v>2341.3000000000002</v>
          </cell>
          <cell r="P163">
            <v>2482.8000000000002</v>
          </cell>
          <cell r="Q163">
            <v>2892.5</v>
          </cell>
          <cell r="IC163" t="str">
            <v>mstag:europeMiddleEastAndAfricaEmeaRevenues</v>
          </cell>
          <cell r="ID163">
            <v>6</v>
          </cell>
          <cell r="IE163" t="str">
            <v>ISO4217:USD</v>
          </cell>
          <cell r="IF163" t="b">
            <v>0</v>
          </cell>
          <cell r="IG163" t="b">
            <v>0</v>
          </cell>
        </row>
        <row r="164">
          <cell r="E164" t="str">
            <v>Europe Revenues</v>
          </cell>
          <cell r="G164" t="str">
            <v>ND</v>
          </cell>
          <cell r="H164" t="str">
            <v>ND</v>
          </cell>
          <cell r="I164">
            <v>2862.5</v>
          </cell>
          <cell r="J164">
            <v>2881.8</v>
          </cell>
          <cell r="K164">
            <v>2548.1</v>
          </cell>
          <cell r="L164">
            <v>2471.1999999999998</v>
          </cell>
          <cell r="M164">
            <v>2544.6999999999998</v>
          </cell>
          <cell r="N164">
            <v>2201.6999999999998</v>
          </cell>
          <cell r="O164">
            <v>2341.3000000000002</v>
          </cell>
          <cell r="P164">
            <v>2482.8000000000002</v>
          </cell>
          <cell r="Q164">
            <v>2892.5</v>
          </cell>
          <cell r="IC164" t="str">
            <v>mstag:europeRevenues</v>
          </cell>
          <cell r="ID164">
            <v>6</v>
          </cell>
          <cell r="IE164" t="str">
            <v>ISO4217:USD</v>
          </cell>
          <cell r="IF164" t="b">
            <v>0</v>
          </cell>
          <cell r="IG164" t="b">
            <v>0</v>
          </cell>
        </row>
        <row r="165">
          <cell r="E165" t="str">
            <v>Africa and Middle East Revenues</v>
          </cell>
          <cell r="G165" t="str">
            <v/>
          </cell>
          <cell r="H165" t="str">
            <v/>
          </cell>
          <cell r="I165" t="str">
            <v/>
          </cell>
          <cell r="J165" t="str">
            <v/>
          </cell>
          <cell r="K165" t="str">
            <v/>
          </cell>
          <cell r="L165" t="str">
            <v/>
          </cell>
          <cell r="M165" t="str">
            <v/>
          </cell>
          <cell r="N165" t="str">
            <v/>
          </cell>
          <cell r="O165" t="str">
            <v/>
          </cell>
          <cell r="P165" t="str">
            <v/>
          </cell>
          <cell r="Q165" t="str">
            <v/>
          </cell>
          <cell r="IC165" t="str">
            <v>mstag:africaAndMiddleEastRevenues</v>
          </cell>
          <cell r="ID165">
            <v>6</v>
          </cell>
          <cell r="IE165" t="str">
            <v>ISO4217:USD</v>
          </cell>
          <cell r="IF165" t="b">
            <v>0</v>
          </cell>
          <cell r="IG165" t="b">
            <v>0</v>
          </cell>
        </row>
        <row r="166">
          <cell r="F166" t="str">
            <v>Africa Revenues</v>
          </cell>
          <cell r="IC166" t="str">
            <v>mstag:africaRevenues</v>
          </cell>
          <cell r="ID166">
            <v>6</v>
          </cell>
          <cell r="IE166" t="str">
            <v>ISO4217:USD</v>
          </cell>
          <cell r="IF166" t="b">
            <v>0</v>
          </cell>
          <cell r="IG166" t="b">
            <v>0</v>
          </cell>
        </row>
        <row r="167">
          <cell r="F167" t="str">
            <v>Middle East Revenues</v>
          </cell>
          <cell r="IC167" t="str">
            <v>mstag:middleEastRevenues</v>
          </cell>
          <cell r="ID167">
            <v>6</v>
          </cell>
          <cell r="IE167" t="str">
            <v>ISO4217:USD</v>
          </cell>
          <cell r="IF167" t="b">
            <v>0</v>
          </cell>
          <cell r="IG167" t="b">
            <v>0</v>
          </cell>
        </row>
        <row r="168">
          <cell r="D168" t="str">
            <v>Asia Revenues</v>
          </cell>
          <cell r="G168" t="str">
            <v/>
          </cell>
          <cell r="H168" t="str">
            <v/>
          </cell>
          <cell r="I168" t="str">
            <v/>
          </cell>
          <cell r="J168" t="str">
            <v/>
          </cell>
          <cell r="K168" t="str">
            <v/>
          </cell>
          <cell r="L168" t="str">
            <v/>
          </cell>
          <cell r="M168" t="str">
            <v/>
          </cell>
          <cell r="N168" t="str">
            <v/>
          </cell>
          <cell r="O168" t="str">
            <v/>
          </cell>
          <cell r="P168" t="str">
            <v/>
          </cell>
          <cell r="Q168" t="str">
            <v/>
          </cell>
          <cell r="IC168" t="str">
            <v>mstag:asiaRevenues</v>
          </cell>
          <cell r="ID168">
            <v>6</v>
          </cell>
          <cell r="IE168" t="str">
            <v>ISO4217:USD</v>
          </cell>
          <cell r="IF168" t="b">
            <v>0</v>
          </cell>
          <cell r="IG168" t="b">
            <v>0</v>
          </cell>
        </row>
        <row r="169">
          <cell r="E169" t="str">
            <v>Japan Revenues</v>
          </cell>
          <cell r="IC169" t="str">
            <v>mstag:japanRevenues</v>
          </cell>
          <cell r="ID169">
            <v>6</v>
          </cell>
          <cell r="IE169" t="str">
            <v>ISO4217:USD</v>
          </cell>
          <cell r="IF169" t="b">
            <v>0</v>
          </cell>
          <cell r="IG169" t="b">
            <v>0</v>
          </cell>
        </row>
        <row r="170">
          <cell r="E170" t="str">
            <v>Non Japan Asia Revenues</v>
          </cell>
          <cell r="G170" t="str">
            <v/>
          </cell>
          <cell r="H170" t="str">
            <v/>
          </cell>
          <cell r="I170" t="str">
            <v/>
          </cell>
          <cell r="J170" t="str">
            <v/>
          </cell>
          <cell r="K170" t="str">
            <v/>
          </cell>
          <cell r="L170" t="str">
            <v/>
          </cell>
          <cell r="M170" t="str">
            <v/>
          </cell>
          <cell r="N170" t="str">
            <v/>
          </cell>
          <cell r="O170" t="str">
            <v/>
          </cell>
          <cell r="P170" t="str">
            <v/>
          </cell>
          <cell r="Q170" t="str">
            <v/>
          </cell>
          <cell r="IC170" t="str">
            <v>mstag:nonJapanAsiaRevenues</v>
          </cell>
          <cell r="ID170">
            <v>6</v>
          </cell>
          <cell r="IE170" t="str">
            <v>ISO4217:USD</v>
          </cell>
          <cell r="IF170" t="b">
            <v>0</v>
          </cell>
          <cell r="IG170" t="b">
            <v>0</v>
          </cell>
        </row>
        <row r="171">
          <cell r="F171" t="str">
            <v>China Revenues</v>
          </cell>
          <cell r="IC171" t="str">
            <v>mstag:chinaRevenues</v>
          </cell>
          <cell r="ID171">
            <v>6</v>
          </cell>
          <cell r="IE171" t="str">
            <v>ISO4217:USD</v>
          </cell>
          <cell r="IF171" t="b">
            <v>0</v>
          </cell>
          <cell r="IG171" t="b">
            <v>0</v>
          </cell>
        </row>
        <row r="172">
          <cell r="F172" t="str">
            <v>Australia Revenues</v>
          </cell>
          <cell r="IC172" t="str">
            <v>mstag:australiaRevenues</v>
          </cell>
          <cell r="ID172">
            <v>6</v>
          </cell>
          <cell r="IE172" t="str">
            <v>ISO4217:USD</v>
          </cell>
          <cell r="IF172" t="b">
            <v>0</v>
          </cell>
          <cell r="IG172" t="b">
            <v>0</v>
          </cell>
        </row>
        <row r="173">
          <cell r="F173" t="str">
            <v>Other Non Japan Asia Revenues</v>
          </cell>
          <cell r="IC173" t="str">
            <v>mstag:otherNonJapanAsiaRevenues</v>
          </cell>
          <cell r="ID173">
            <v>6</v>
          </cell>
          <cell r="IE173" t="str">
            <v>ISO4217:USD</v>
          </cell>
          <cell r="IF173" t="b">
            <v>0</v>
          </cell>
          <cell r="IG173" t="b">
            <v>0</v>
          </cell>
        </row>
        <row r="174">
          <cell r="D174" t="str">
            <v>Other Revenue (region)</v>
          </cell>
          <cell r="IC174" t="str">
            <v>mstag:otherRevenueRegion</v>
          </cell>
          <cell r="ID174">
            <v>6</v>
          </cell>
          <cell r="IE174" t="str">
            <v>ISO4217:USD</v>
          </cell>
          <cell r="IF174" t="b">
            <v>0</v>
          </cell>
          <cell r="IG174" t="b">
            <v>0</v>
          </cell>
        </row>
        <row r="175">
          <cell r="D175" t="str">
            <v>Intercompany Eliminations</v>
          </cell>
          <cell r="IC175" t="str">
            <v>mstag:intercompanyEliminations</v>
          </cell>
          <cell r="ID175">
            <v>6</v>
          </cell>
          <cell r="IE175" t="str">
            <v>ISO4217:USD</v>
          </cell>
          <cell r="IF175" t="b">
            <v>0</v>
          </cell>
          <cell r="IG175" t="b">
            <v>0</v>
          </cell>
        </row>
        <row r="176">
          <cell r="C176" t="str">
            <v>Royalty, Licensee Income</v>
          </cell>
          <cell r="IC176" t="str">
            <v>mstag:royaltyLicenseeIncome</v>
          </cell>
          <cell r="ID176">
            <v>6</v>
          </cell>
          <cell r="IE176" t="str">
            <v>ISO4217:USD</v>
          </cell>
          <cell r="IF176" t="b">
            <v>0</v>
          </cell>
          <cell r="IG176" t="b">
            <v>0</v>
          </cell>
        </row>
        <row r="177">
          <cell r="C177" t="str">
            <v>Cost of Sales (with depreciation)</v>
          </cell>
          <cell r="G177" t="str">
            <v/>
          </cell>
          <cell r="H177" t="str">
            <v/>
          </cell>
          <cell r="I177" t="str">
            <v/>
          </cell>
          <cell r="J177" t="str">
            <v/>
          </cell>
          <cell r="K177" t="str">
            <v/>
          </cell>
          <cell r="L177" t="str">
            <v/>
          </cell>
          <cell r="M177" t="str">
            <v/>
          </cell>
          <cell r="N177" t="str">
            <v/>
          </cell>
          <cell r="O177" t="str">
            <v/>
          </cell>
          <cell r="P177" t="str">
            <v/>
          </cell>
          <cell r="Q177" t="str">
            <v/>
          </cell>
          <cell r="IC177" t="str">
            <v>mstag:costOfSalesWithDepreciation</v>
          </cell>
          <cell r="ID177">
            <v>6</v>
          </cell>
          <cell r="IE177" t="str">
            <v>ISO4217:USD</v>
          </cell>
          <cell r="IF177" t="b">
            <v>0</v>
          </cell>
          <cell r="IG177" t="b">
            <v>0</v>
          </cell>
        </row>
        <row r="178">
          <cell r="D178" t="str">
            <v>Cost of sales, Raw Materials</v>
          </cell>
          <cell r="IC178" t="str">
            <v>mstag:costOfSalesRawMaterials</v>
          </cell>
          <cell r="ID178">
            <v>6</v>
          </cell>
          <cell r="IE178" t="str">
            <v>ISO4217:USD</v>
          </cell>
          <cell r="IF178" t="b">
            <v>0</v>
          </cell>
          <cell r="IG178" t="b">
            <v>0</v>
          </cell>
        </row>
        <row r="179">
          <cell r="D179" t="str">
            <v>Cost of sales, Pack Materials</v>
          </cell>
          <cell r="IC179" t="str">
            <v>mstag:costOfSalesPackMaterials</v>
          </cell>
          <cell r="ID179">
            <v>6</v>
          </cell>
          <cell r="IE179" t="str">
            <v>ISO4217:USD</v>
          </cell>
          <cell r="IF179" t="b">
            <v>0</v>
          </cell>
          <cell r="IG179" t="b">
            <v>0</v>
          </cell>
        </row>
        <row r="180">
          <cell r="D180" t="str">
            <v>Cost of sales, Overhead/Depreciation</v>
          </cell>
          <cell r="IC180" t="str">
            <v>mstag:costOfSalesOverheaddepreciation</v>
          </cell>
          <cell r="ID180">
            <v>6</v>
          </cell>
          <cell r="IE180" t="str">
            <v>ISO4217:USD</v>
          </cell>
          <cell r="IF180" t="b">
            <v>0</v>
          </cell>
          <cell r="IG180" t="b">
            <v>0</v>
          </cell>
        </row>
        <row r="181">
          <cell r="D181" t="str">
            <v>Cost of sales, Labor</v>
          </cell>
          <cell r="IC181" t="str">
            <v>mstag:costOfSalesLabor</v>
          </cell>
          <cell r="ID181">
            <v>6</v>
          </cell>
          <cell r="IE181" t="str">
            <v>ISO4217:USD</v>
          </cell>
          <cell r="IF181" t="b">
            <v>0</v>
          </cell>
          <cell r="IG181" t="b">
            <v>0</v>
          </cell>
        </row>
        <row r="182">
          <cell r="D182" t="str">
            <v>Cost of sales, Other</v>
          </cell>
          <cell r="IC182" t="str">
            <v>mstag:costOfSalesOther</v>
          </cell>
          <cell r="ID182">
            <v>6</v>
          </cell>
          <cell r="IE182" t="str">
            <v>ISO4217:USD</v>
          </cell>
          <cell r="IF182" t="b">
            <v>0</v>
          </cell>
          <cell r="IG182" t="b">
            <v>0</v>
          </cell>
        </row>
        <row r="183">
          <cell r="C183" t="str">
            <v>Cost of Sales (without depreciation)</v>
          </cell>
          <cell r="IC183" t="str">
            <v>mstag:costOfSalesWithoutDepreciation</v>
          </cell>
          <cell r="ID183">
            <v>6</v>
          </cell>
          <cell r="IE183" t="str">
            <v>ISO4217:USD</v>
          </cell>
          <cell r="IF183" t="b">
            <v>0</v>
          </cell>
          <cell r="IG183" t="b">
            <v>0</v>
          </cell>
        </row>
        <row r="184">
          <cell r="C184" t="str">
            <v>Cost of Materials</v>
          </cell>
          <cell r="G184">
            <v>4581.3999999999996</v>
          </cell>
          <cell r="H184">
            <v>7793.7</v>
          </cell>
          <cell r="I184">
            <v>8828.1</v>
          </cell>
          <cell r="J184">
            <v>8460.6</v>
          </cell>
          <cell r="K184">
            <v>7939</v>
          </cell>
          <cell r="L184">
            <v>7700.2</v>
          </cell>
          <cell r="M184">
            <v>7685.5</v>
          </cell>
          <cell r="N184">
            <v>8232.7999999999993</v>
          </cell>
          <cell r="O184">
            <v>8618</v>
          </cell>
          <cell r="P184">
            <v>8750.7000000000007</v>
          </cell>
          <cell r="Q184">
            <v>9448.1</v>
          </cell>
          <cell r="IC184" t="str">
            <v>mstag:costOfMaterials</v>
          </cell>
          <cell r="ID184">
            <v>6</v>
          </cell>
          <cell r="IE184" t="str">
            <v>ISO4217:USD</v>
          </cell>
          <cell r="IF184" t="b">
            <v>0</v>
          </cell>
          <cell r="IG184" t="b">
            <v>0</v>
          </cell>
        </row>
        <row r="185">
          <cell r="C185" t="str">
            <v>Cost of Services Sold</v>
          </cell>
          <cell r="IC185" t="str">
            <v>mstag:costOfServicesSold</v>
          </cell>
          <cell r="ID185">
            <v>6</v>
          </cell>
          <cell r="IE185" t="str">
            <v>ISO4217:USD</v>
          </cell>
          <cell r="IF185" t="b">
            <v>0</v>
          </cell>
          <cell r="IG185" t="b">
            <v>0</v>
          </cell>
        </row>
        <row r="186">
          <cell r="C186" t="str">
            <v>Selling General and Administrative Expenses</v>
          </cell>
          <cell r="G186">
            <v>1439.5</v>
          </cell>
          <cell r="H186">
            <v>2348.3000000000002</v>
          </cell>
          <cell r="I186">
            <v>2684.7</v>
          </cell>
          <cell r="J186">
            <v>2632.7</v>
          </cell>
          <cell r="K186">
            <v>2561.1</v>
          </cell>
          <cell r="L186">
            <v>1618</v>
          </cell>
          <cell r="M186">
            <v>1695.5</v>
          </cell>
          <cell r="N186">
            <v>1788</v>
          </cell>
          <cell r="O186">
            <v>1863</v>
          </cell>
          <cell r="P186">
            <v>1989.5</v>
          </cell>
          <cell r="Q186" t="str">
            <v/>
          </cell>
          <cell r="IC186" t="str">
            <v>mstag:sellingGeneralAndAdministrativeExpenses</v>
          </cell>
          <cell r="ID186">
            <v>6</v>
          </cell>
          <cell r="IE186" t="str">
            <v>ISO4217:USD</v>
          </cell>
          <cell r="IF186" t="b">
            <v>0</v>
          </cell>
          <cell r="IG186" t="b">
            <v>0</v>
          </cell>
        </row>
        <row r="187">
          <cell r="D187" t="str">
            <v>Marketing and Distribution Costs</v>
          </cell>
          <cell r="G187">
            <v>1068.3</v>
          </cell>
          <cell r="H187">
            <v>1792.7</v>
          </cell>
          <cell r="I187">
            <v>2080.9</v>
          </cell>
          <cell r="J187">
            <v>2029.7</v>
          </cell>
          <cell r="K187">
            <v>1937.1999999999998</v>
          </cell>
          <cell r="L187">
            <v>901</v>
          </cell>
          <cell r="M187">
            <v>988.10000000000014</v>
          </cell>
          <cell r="N187">
            <v>1045.9000000000001</v>
          </cell>
          <cell r="O187">
            <v>1095.1000000000001</v>
          </cell>
          <cell r="P187">
            <v>406.9</v>
          </cell>
          <cell r="Q187" t="str">
            <v/>
          </cell>
          <cell r="IC187" t="str">
            <v>mstag:marketingAndDistributionCosts</v>
          </cell>
          <cell r="ID187">
            <v>6</v>
          </cell>
          <cell r="IE187" t="str">
            <v>ISO4217:USD</v>
          </cell>
          <cell r="IF187" t="b">
            <v>0</v>
          </cell>
          <cell r="IG187" t="b">
            <v>0</v>
          </cell>
        </row>
        <row r="188">
          <cell r="E188" t="str">
            <v>Advertising Costs</v>
          </cell>
          <cell r="G188">
            <v>1068.3</v>
          </cell>
          <cell r="H188">
            <v>1792.7</v>
          </cell>
          <cell r="I188">
            <v>2080.9</v>
          </cell>
          <cell r="J188">
            <v>2029.7</v>
          </cell>
          <cell r="K188">
            <v>306.60000000000002</v>
          </cell>
          <cell r="L188">
            <v>295.3</v>
          </cell>
          <cell r="M188">
            <v>336.5</v>
          </cell>
          <cell r="N188">
            <v>370.2</v>
          </cell>
          <cell r="O188">
            <v>405.5</v>
          </cell>
          <cell r="P188">
            <v>406.9</v>
          </cell>
          <cell r="IC188" t="str">
            <v>mstag:advertisingCosts</v>
          </cell>
          <cell r="ID188">
            <v>6</v>
          </cell>
          <cell r="IE188" t="str">
            <v>ISO4217:USD</v>
          </cell>
          <cell r="IF188" t="b">
            <v>0</v>
          </cell>
          <cell r="IG188" t="b">
            <v>0</v>
          </cell>
        </row>
        <row r="189">
          <cell r="E189" t="str">
            <v>Marketing Costs</v>
          </cell>
          <cell r="K189">
            <v>1630.6</v>
          </cell>
          <cell r="L189">
            <v>605.70000000000005</v>
          </cell>
          <cell r="M189">
            <v>651.60000000000014</v>
          </cell>
          <cell r="N189">
            <v>675.7</v>
          </cell>
          <cell r="O189">
            <v>689.60000000000014</v>
          </cell>
          <cell r="IC189" t="str">
            <v>mstag:marketingCosts1</v>
          </cell>
          <cell r="ID189">
            <v>6</v>
          </cell>
          <cell r="IE189" t="str">
            <v>ISO4217:USD</v>
          </cell>
          <cell r="IF189" t="b">
            <v>0</v>
          </cell>
          <cell r="IG189" t="b">
            <v>0</v>
          </cell>
        </row>
        <row r="190">
          <cell r="E190" t="str">
            <v>Consumer and Trade Promotions Costs</v>
          </cell>
          <cell r="IC190" t="str">
            <v>mstag:consumerAndTradePromotionsCosts</v>
          </cell>
          <cell r="ID190">
            <v>6</v>
          </cell>
          <cell r="IE190" t="str">
            <v>ISO4217:USD</v>
          </cell>
          <cell r="IF190" t="b">
            <v>0</v>
          </cell>
          <cell r="IG190" t="b">
            <v>0</v>
          </cell>
        </row>
        <row r="191">
          <cell r="D191" t="str">
            <v>General and Administrative Expenses</v>
          </cell>
          <cell r="G191">
            <v>371.2</v>
          </cell>
          <cell r="H191">
            <v>555.6</v>
          </cell>
          <cell r="I191">
            <v>603.79999999999995</v>
          </cell>
          <cell r="J191">
            <v>603</v>
          </cell>
          <cell r="K191">
            <v>623.9</v>
          </cell>
          <cell r="L191">
            <v>717</v>
          </cell>
          <cell r="M191">
            <v>707.4</v>
          </cell>
          <cell r="N191">
            <v>742.1</v>
          </cell>
          <cell r="O191">
            <v>767.9</v>
          </cell>
          <cell r="P191">
            <v>1582.6</v>
          </cell>
          <cell r="IC191" t="str">
            <v>mstag:generalAndAdministrativeExpenses</v>
          </cell>
          <cell r="ID191">
            <v>6</v>
          </cell>
          <cell r="IE191" t="str">
            <v>ISO4217:USD</v>
          </cell>
          <cell r="IF191" t="b">
            <v>0</v>
          </cell>
          <cell r="IG191" t="b">
            <v>0</v>
          </cell>
        </row>
        <row r="192">
          <cell r="C192" t="str">
            <v>Stock Compensation</v>
          </cell>
          <cell r="IC192" t="str">
            <v>mstag:stockCompensation</v>
          </cell>
          <cell r="ID192">
            <v>6</v>
          </cell>
          <cell r="IE192" t="str">
            <v>ISO4217:USD</v>
          </cell>
          <cell r="IF192" t="b">
            <v>0</v>
          </cell>
          <cell r="IG192" t="b">
            <v>0</v>
          </cell>
        </row>
        <row r="193">
          <cell r="C193" t="str">
            <v>Employee Expenses</v>
          </cell>
          <cell r="IC193" t="str">
            <v>mstag:employeeExpenses</v>
          </cell>
          <cell r="ID193">
            <v>6</v>
          </cell>
          <cell r="IE193" t="str">
            <v>ISO4217:USD</v>
          </cell>
          <cell r="IF193" t="b">
            <v>0</v>
          </cell>
          <cell r="IG193" t="b">
            <v>0</v>
          </cell>
        </row>
        <row r="194">
          <cell r="C194" t="str">
            <v>Marketing Costs</v>
          </cell>
          <cell r="Q194">
            <v>2375.6</v>
          </cell>
          <cell r="IC194" t="str">
            <v>mstag:marketingCosts</v>
          </cell>
          <cell r="ID194">
            <v>6</v>
          </cell>
          <cell r="IE194" t="str">
            <v>ISO4217:USD</v>
          </cell>
          <cell r="IF194" t="b">
            <v>0</v>
          </cell>
          <cell r="IG194" t="b">
            <v>0</v>
          </cell>
        </row>
        <row r="195">
          <cell r="C195" t="str">
            <v>Research and Development</v>
          </cell>
          <cell r="G195">
            <v>158.5</v>
          </cell>
          <cell r="H195">
            <v>208.8</v>
          </cell>
          <cell r="I195">
            <v>207.2</v>
          </cell>
          <cell r="J195">
            <v>207.9</v>
          </cell>
          <cell r="K195">
            <v>211.8</v>
          </cell>
          <cell r="L195">
            <v>224.8</v>
          </cell>
          <cell r="M195">
            <v>249.8</v>
          </cell>
          <cell r="N195">
            <v>277.39999999999998</v>
          </cell>
          <cell r="O195">
            <v>295.3</v>
          </cell>
          <cell r="P195">
            <v>289</v>
          </cell>
          <cell r="IC195" t="str">
            <v>mstag:researchAndDevelopment</v>
          </cell>
          <cell r="ID195">
            <v>6</v>
          </cell>
          <cell r="IE195" t="str">
            <v>ISO4217:USD</v>
          </cell>
          <cell r="IF195" t="b">
            <v>0</v>
          </cell>
          <cell r="IG195" t="b">
            <v>0</v>
          </cell>
        </row>
        <row r="196">
          <cell r="C196" t="str">
            <v>Depreciation (in Income Statement)</v>
          </cell>
          <cell r="IC196" t="str">
            <v>mstag:depreciationInIncomeStatement</v>
          </cell>
          <cell r="ID196">
            <v>6</v>
          </cell>
          <cell r="IE196" t="str">
            <v>ISO4217:USD</v>
          </cell>
          <cell r="IF196" t="b">
            <v>0</v>
          </cell>
          <cell r="IG196" t="b">
            <v>0</v>
          </cell>
        </row>
        <row r="197">
          <cell r="C197" t="str">
            <v>Amortization of Goodwill (in Income Statement)</v>
          </cell>
          <cell r="G197">
            <v>0</v>
          </cell>
          <cell r="H197">
            <v>0</v>
          </cell>
          <cell r="I197">
            <v>0</v>
          </cell>
          <cell r="J197">
            <v>13.4</v>
          </cell>
          <cell r="K197">
            <v>16.8</v>
          </cell>
          <cell r="L197">
            <v>33.299999999999997</v>
          </cell>
          <cell r="M197">
            <v>41.8</v>
          </cell>
          <cell r="N197">
            <v>81.7</v>
          </cell>
          <cell r="O197">
            <v>89.4</v>
          </cell>
          <cell r="P197">
            <v>0</v>
          </cell>
          <cell r="Q197">
            <v>0</v>
          </cell>
          <cell r="IC197" t="str">
            <v>mstag:amortizationOfGoodwillInIncomeStatement</v>
          </cell>
          <cell r="ID197">
            <v>6</v>
          </cell>
          <cell r="IE197" t="str">
            <v>ISO4217:USD</v>
          </cell>
          <cell r="IF197" t="b">
            <v>0</v>
          </cell>
          <cell r="IG197" t="b">
            <v>0</v>
          </cell>
        </row>
        <row r="198">
          <cell r="D198" t="str">
            <v>Amortization of Goodwill (Operating) (in Income Statement)</v>
          </cell>
          <cell r="G198">
            <v>0</v>
          </cell>
          <cell r="H198">
            <v>0</v>
          </cell>
          <cell r="I198">
            <v>0</v>
          </cell>
          <cell r="J198">
            <v>13.4</v>
          </cell>
          <cell r="K198">
            <v>16.8</v>
          </cell>
          <cell r="L198">
            <v>33.299999999999997</v>
          </cell>
          <cell r="M198">
            <v>41.8</v>
          </cell>
          <cell r="N198">
            <v>81.7</v>
          </cell>
          <cell r="O198">
            <v>89.4</v>
          </cell>
          <cell r="P198">
            <v>0</v>
          </cell>
          <cell r="IC198" t="str">
            <v>mstag:amortizationOfGoodwillOperatingInIncomeStatement</v>
          </cell>
          <cell r="ID198">
            <v>6</v>
          </cell>
          <cell r="IE198" t="str">
            <v>ISO4217:USD</v>
          </cell>
          <cell r="IF198" t="b">
            <v>0</v>
          </cell>
          <cell r="IG198" t="b">
            <v>0</v>
          </cell>
        </row>
        <row r="199">
          <cell r="D199" t="str">
            <v>Amortization of Goodwill (Non Operating) (in Income Statement)</v>
          </cell>
          <cell r="IC199" t="str">
            <v>mstag:amortizationOfGoodwillNonOperatingInIncomeStatement</v>
          </cell>
          <cell r="ID199">
            <v>6</v>
          </cell>
          <cell r="IE199" t="str">
            <v>ISO4217:USD</v>
          </cell>
          <cell r="IF199" t="b">
            <v>0</v>
          </cell>
          <cell r="IG199" t="b">
            <v>0</v>
          </cell>
        </row>
        <row r="200">
          <cell r="C200" t="str">
            <v>Amortization of Intangibles Assumed to Have Indefinite Life (in Income Statement)</v>
          </cell>
          <cell r="IC200" t="str">
            <v>mstag:amortizationOfIntangiblesAssumedToHaveIndefiniteLifeIncomeStatement</v>
          </cell>
          <cell r="ID200">
            <v>6</v>
          </cell>
          <cell r="IE200" t="str">
            <v>ISO4217:USD</v>
          </cell>
          <cell r="IF200" t="b">
            <v>0</v>
          </cell>
          <cell r="IG200" t="b">
            <v>0</v>
          </cell>
        </row>
        <row r="201">
          <cell r="C201" t="str">
            <v>Amortization of Other Intangibles (in Income Statement)</v>
          </cell>
          <cell r="G201" t="str">
            <v/>
          </cell>
          <cell r="H201" t="str">
            <v/>
          </cell>
          <cell r="I201" t="str">
            <v/>
          </cell>
          <cell r="J201" t="str">
            <v/>
          </cell>
          <cell r="K201" t="str">
            <v/>
          </cell>
          <cell r="L201" t="str">
            <v/>
          </cell>
          <cell r="M201" t="str">
            <v/>
          </cell>
          <cell r="N201" t="str">
            <v/>
          </cell>
          <cell r="O201" t="str">
            <v/>
          </cell>
          <cell r="P201" t="str">
            <v/>
          </cell>
          <cell r="Q201" t="str">
            <v/>
          </cell>
          <cell r="IC201" t="str">
            <v>mstag:amortizationOfOtherIntangiblesInIncomeStatement</v>
          </cell>
          <cell r="ID201">
            <v>6</v>
          </cell>
          <cell r="IE201" t="str">
            <v>ISO4217:USD</v>
          </cell>
          <cell r="IF201" t="b">
            <v>0</v>
          </cell>
          <cell r="IG201" t="b">
            <v>0</v>
          </cell>
        </row>
        <row r="202">
          <cell r="D202" t="str">
            <v>Amortization of Taxable Other Intangibles (in Income Statement)</v>
          </cell>
          <cell r="IC202" t="str">
            <v>mstag:amortizationOfTaxableOtherIntangiblesInIncomeStatement</v>
          </cell>
          <cell r="ID202">
            <v>6</v>
          </cell>
          <cell r="IE202" t="str">
            <v>ISO4217:USD</v>
          </cell>
          <cell r="IF202" t="b">
            <v>0</v>
          </cell>
          <cell r="IG202" t="b">
            <v>0</v>
          </cell>
        </row>
        <row r="203">
          <cell r="D203" t="str">
            <v>Amortization of Non-Taxable Other Intangibles (in Income Statement)</v>
          </cell>
          <cell r="IC203" t="str">
            <v>mstag:amortizationOfNonTaxableOtherIntangiblesInIncomeStatement</v>
          </cell>
          <cell r="ID203">
            <v>6</v>
          </cell>
          <cell r="IE203" t="str">
            <v>ISO4217:USD</v>
          </cell>
          <cell r="IF203" t="b">
            <v>0</v>
          </cell>
          <cell r="IG203" t="b">
            <v>0</v>
          </cell>
        </row>
        <row r="204">
          <cell r="C204" t="str">
            <v>Goodwill Impairment</v>
          </cell>
          <cell r="IC204" t="str">
            <v>mstag:goodwillImpairment</v>
          </cell>
          <cell r="ID204">
            <v>6</v>
          </cell>
          <cell r="IE204" t="str">
            <v>ISO4217:USD</v>
          </cell>
          <cell r="IF204" t="b">
            <v>0</v>
          </cell>
          <cell r="IG204" t="b">
            <v>0</v>
          </cell>
        </row>
        <row r="205">
          <cell r="C205" t="str">
            <v>Indefinite Life Intangible Impairment</v>
          </cell>
          <cell r="IC205" t="str">
            <v>mstag:indefiniteLifeIntangibleImpairment</v>
          </cell>
          <cell r="ID205">
            <v>6</v>
          </cell>
          <cell r="IE205" t="str">
            <v>ISO4217:USD</v>
          </cell>
          <cell r="IF205" t="b">
            <v>0</v>
          </cell>
          <cell r="IG205" t="b">
            <v>0</v>
          </cell>
        </row>
        <row r="206">
          <cell r="C206" t="str">
            <v>Asset Impairment (Non Goodwill) (One Time)</v>
          </cell>
          <cell r="G206" t="str">
            <v/>
          </cell>
          <cell r="H206" t="str">
            <v/>
          </cell>
          <cell r="I206" t="str">
            <v/>
          </cell>
          <cell r="J206" t="str">
            <v/>
          </cell>
          <cell r="K206" t="str">
            <v/>
          </cell>
          <cell r="L206" t="str">
            <v/>
          </cell>
          <cell r="M206" t="str">
            <v/>
          </cell>
          <cell r="N206" t="str">
            <v/>
          </cell>
          <cell r="O206" t="str">
            <v/>
          </cell>
          <cell r="P206" t="str">
            <v/>
          </cell>
          <cell r="Q206" t="str">
            <v/>
          </cell>
          <cell r="IC206" t="str">
            <v>mstag:assetImpairmentNonGoodwillOneTimeIncomeStatement</v>
          </cell>
          <cell r="ID206">
            <v>6</v>
          </cell>
          <cell r="IE206" t="str">
            <v>ISO4217:USD</v>
          </cell>
          <cell r="IF206" t="b">
            <v>0</v>
          </cell>
          <cell r="IG206" t="b">
            <v>0</v>
          </cell>
        </row>
        <row r="207">
          <cell r="D207" t="str">
            <v>Asset Impairment (Non Goodwill) (One Time), gross of tax</v>
          </cell>
          <cell r="IC207" t="str">
            <v>mstag:assetImpairmentNonGoodwillOneTimeGrossOfTax</v>
          </cell>
          <cell r="ID207">
            <v>6</v>
          </cell>
          <cell r="IE207" t="str">
            <v>ISO4217:USD</v>
          </cell>
          <cell r="IF207" t="b">
            <v>0</v>
          </cell>
          <cell r="IG207" t="b">
            <v>0</v>
          </cell>
        </row>
        <row r="208">
          <cell r="D208" t="str">
            <v>Tax on Asset Impairment (Non Goodwill) (One Time)</v>
          </cell>
          <cell r="IC208" t="str">
            <v>mstag:taxOnAssetImpairmentNonGoodwillOneTime</v>
          </cell>
          <cell r="ID208">
            <v>6</v>
          </cell>
          <cell r="IE208" t="str">
            <v>ISO4217:USD</v>
          </cell>
          <cell r="IF208" t="b">
            <v>0</v>
          </cell>
          <cell r="IG208" t="b">
            <v>0</v>
          </cell>
        </row>
        <row r="209">
          <cell r="C209" t="str">
            <v>Other Operating Expense (Income)</v>
          </cell>
          <cell r="IC209" t="str">
            <v>mstag:otherOperatingExpense</v>
          </cell>
          <cell r="ID209">
            <v>6</v>
          </cell>
          <cell r="IE209" t="str">
            <v>ISO4217:USD</v>
          </cell>
          <cell r="IF209" t="b">
            <v>0</v>
          </cell>
          <cell r="IG209" t="b">
            <v>0</v>
          </cell>
        </row>
        <row r="210">
          <cell r="C210" t="str">
            <v>Interest and Dividend Income</v>
          </cell>
          <cell r="G210">
            <v>0</v>
          </cell>
          <cell r="H210">
            <v>24.1</v>
          </cell>
          <cell r="I210">
            <v>33.299999999999997</v>
          </cell>
          <cell r="J210">
            <v>28.1</v>
          </cell>
          <cell r="K210">
            <v>31.4</v>
          </cell>
          <cell r="L210">
            <v>24.3</v>
          </cell>
          <cell r="M210">
            <v>29.4</v>
          </cell>
          <cell r="N210">
            <v>24</v>
          </cell>
          <cell r="O210">
            <v>17.8</v>
          </cell>
          <cell r="P210">
            <v>15.7</v>
          </cell>
          <cell r="Q210">
            <v>18</v>
          </cell>
          <cell r="IC210" t="str">
            <v>mstag:interestAndDividendIncome</v>
          </cell>
          <cell r="ID210">
            <v>6</v>
          </cell>
          <cell r="IE210" t="str">
            <v>ISO4217:USD</v>
          </cell>
          <cell r="IF210" t="b">
            <v>0</v>
          </cell>
          <cell r="IG210" t="b">
            <v>0</v>
          </cell>
        </row>
        <row r="211">
          <cell r="D211" t="str">
            <v>Interest Income</v>
          </cell>
          <cell r="G211">
            <v>0</v>
          </cell>
          <cell r="H211">
            <v>24.1</v>
          </cell>
          <cell r="I211">
            <v>33.299999999999997</v>
          </cell>
          <cell r="J211">
            <v>28.1</v>
          </cell>
          <cell r="K211">
            <v>31.4</v>
          </cell>
          <cell r="L211">
            <v>24.3</v>
          </cell>
          <cell r="M211">
            <v>29.4</v>
          </cell>
          <cell r="N211">
            <v>24</v>
          </cell>
          <cell r="O211">
            <v>17.8</v>
          </cell>
          <cell r="P211">
            <v>15.7</v>
          </cell>
          <cell r="Q211">
            <v>18</v>
          </cell>
          <cell r="IC211" t="str">
            <v>mstag:interestIncome</v>
          </cell>
          <cell r="ID211">
            <v>6</v>
          </cell>
          <cell r="IE211" t="str">
            <v>ISO4217:USD</v>
          </cell>
          <cell r="IF211" t="b">
            <v>0</v>
          </cell>
          <cell r="IG211" t="b">
            <v>0</v>
          </cell>
        </row>
        <row r="212">
          <cell r="D212" t="str">
            <v>Dividend Income</v>
          </cell>
          <cell r="IC212" t="str">
            <v>mstag:dividendIncome</v>
          </cell>
          <cell r="ID212">
            <v>6</v>
          </cell>
          <cell r="IE212" t="str">
            <v>ISO4217:USD</v>
          </cell>
          <cell r="IF212" t="b">
            <v>0</v>
          </cell>
          <cell r="IG212" t="b">
            <v>0</v>
          </cell>
        </row>
        <row r="213">
          <cell r="C213" t="str">
            <v>Interest Expense</v>
          </cell>
          <cell r="G213">
            <v>112.6</v>
          </cell>
          <cell r="H213">
            <v>270.5</v>
          </cell>
          <cell r="I213">
            <v>245.5</v>
          </cell>
          <cell r="J213">
            <v>186.7</v>
          </cell>
          <cell r="K213">
            <v>164.8</v>
          </cell>
          <cell r="L213">
            <v>198.7</v>
          </cell>
          <cell r="M213">
            <v>213.1</v>
          </cell>
          <cell r="N213">
            <v>221.79999999999998</v>
          </cell>
          <cell r="O213">
            <v>191.6</v>
          </cell>
          <cell r="P213">
            <v>182.1</v>
          </cell>
          <cell r="Q213">
            <v>167.9</v>
          </cell>
          <cell r="IC213" t="str">
            <v>mstag:interestExpense</v>
          </cell>
          <cell r="ID213">
            <v>6</v>
          </cell>
          <cell r="IE213" t="str">
            <v>ISO4217:USD</v>
          </cell>
          <cell r="IF213" t="b">
            <v>0</v>
          </cell>
          <cell r="IG213" t="b">
            <v>0</v>
          </cell>
        </row>
        <row r="214">
          <cell r="D214" t="str">
            <v>Interest Paid or Payable</v>
          </cell>
          <cell r="G214">
            <v>131.6</v>
          </cell>
          <cell r="H214">
            <v>291.10000000000002</v>
          </cell>
          <cell r="I214">
            <v>254.3</v>
          </cell>
          <cell r="J214">
            <v>200.6</v>
          </cell>
          <cell r="K214">
            <v>181.8</v>
          </cell>
          <cell r="L214">
            <v>211.1</v>
          </cell>
          <cell r="M214">
            <v>226</v>
          </cell>
          <cell r="N214">
            <v>242.7</v>
          </cell>
          <cell r="O214">
            <v>211.2</v>
          </cell>
          <cell r="P214">
            <v>193.1</v>
          </cell>
          <cell r="IC214" t="str">
            <v>mstag:interestPaid</v>
          </cell>
          <cell r="ID214">
            <v>6</v>
          </cell>
          <cell r="IE214" t="str">
            <v>ISO4217:USD</v>
          </cell>
          <cell r="IF214" t="b">
            <v>0</v>
          </cell>
          <cell r="IG214" t="b">
            <v>0</v>
          </cell>
        </row>
        <row r="215">
          <cell r="D215" t="str">
            <v>Interest Capitalized</v>
          </cell>
          <cell r="G215">
            <v>19</v>
          </cell>
          <cell r="H215">
            <v>20.6</v>
          </cell>
          <cell r="I215">
            <v>8.8000000000000007</v>
          </cell>
          <cell r="J215">
            <v>13.9</v>
          </cell>
          <cell r="K215">
            <v>17</v>
          </cell>
          <cell r="L215">
            <v>12.4</v>
          </cell>
          <cell r="M215">
            <v>12.9</v>
          </cell>
          <cell r="N215">
            <v>20.9</v>
          </cell>
          <cell r="O215">
            <v>19.600000000000001</v>
          </cell>
          <cell r="P215">
            <v>11</v>
          </cell>
          <cell r="IC215" t="str">
            <v>mstag:interestCapitalized</v>
          </cell>
          <cell r="ID215">
            <v>6</v>
          </cell>
          <cell r="IE215" t="str">
            <v>ISO4217:USD</v>
          </cell>
          <cell r="IF215" t="b">
            <v>0</v>
          </cell>
          <cell r="IG215" t="b">
            <v>0</v>
          </cell>
        </row>
        <row r="216">
          <cell r="D216" t="str">
            <v>Net interest cost, FRS 17</v>
          </cell>
          <cell r="IC216" t="str">
            <v>mstag:netInterestCostFrs17</v>
          </cell>
          <cell r="ID216">
            <v>6</v>
          </cell>
          <cell r="IE216" t="str">
            <v>ISO4217:USD</v>
          </cell>
          <cell r="IF216" t="b">
            <v>0</v>
          </cell>
          <cell r="IG216" t="b">
            <v>0</v>
          </cell>
        </row>
        <row r="217">
          <cell r="C217" t="str">
            <v>Income (Losses) from Investments (Non Operating)</v>
          </cell>
          <cell r="IC217" t="str">
            <v>mstag:incomeLossesFromInvestmentsNonOperating</v>
          </cell>
          <cell r="ID217">
            <v>6</v>
          </cell>
          <cell r="IE217" t="str">
            <v>ISO4217:USD</v>
          </cell>
          <cell r="IF217" t="b">
            <v>0</v>
          </cell>
          <cell r="IG217" t="b">
            <v>0</v>
          </cell>
        </row>
        <row r="218">
          <cell r="C218" t="str">
            <v>Income (Loss) from Investments Under the Equity Method (Operating)</v>
          </cell>
          <cell r="G218">
            <v>98</v>
          </cell>
          <cell r="H218">
            <v>110.5</v>
          </cell>
          <cell r="I218">
            <v>113.3</v>
          </cell>
          <cell r="J218">
            <v>152.4</v>
          </cell>
          <cell r="K218">
            <v>157.30000000000001</v>
          </cell>
          <cell r="L218">
            <v>137.1</v>
          </cell>
          <cell r="M218">
            <v>189.6</v>
          </cell>
          <cell r="N218">
            <v>186.4</v>
          </cell>
          <cell r="O218">
            <v>154.4</v>
          </cell>
          <cell r="P218">
            <v>113.3</v>
          </cell>
          <cell r="Q218" t="str">
            <v/>
          </cell>
          <cell r="IC218" t="str">
            <v>mstag:incomeLossFromInvestmentsAccountedForUnderTheEquityMethodOperatingIncomeStatement</v>
          </cell>
          <cell r="ID218">
            <v>6</v>
          </cell>
          <cell r="IE218" t="str">
            <v>ISO4217:USD</v>
          </cell>
          <cell r="IF218" t="b">
            <v>0</v>
          </cell>
          <cell r="IG218" t="b">
            <v>0</v>
          </cell>
        </row>
        <row r="219">
          <cell r="D219" t="str">
            <v>Share of Associate Company's or Joint Venture's Operating Profit (Pre-goodwill, Pre-tax and Pre-interest)</v>
          </cell>
          <cell r="IC219" t="str">
            <v>mstag:shareOfAssociateCompanysOrJointVenturesOperatingProfitPreGoodwillPreTaxAndPreInterest</v>
          </cell>
          <cell r="ID219">
            <v>6</v>
          </cell>
          <cell r="IE219" t="str">
            <v>ISO4217:USD</v>
          </cell>
          <cell r="IF219" t="b">
            <v>0</v>
          </cell>
          <cell r="IG219" t="b">
            <v>0</v>
          </cell>
        </row>
        <row r="220">
          <cell r="D220" t="str">
            <v>Share of Associate Company's or Joint Venture's Operating Profit (Post-goodwill, Pre-tax and Pre-interest)</v>
          </cell>
          <cell r="IC220" t="str">
            <v>mstag:shareOfAssociateCompanysOrJointVenturesOperatingProfitPostGoodwillPreTaxAndPreInterest</v>
          </cell>
          <cell r="ID220">
            <v>6</v>
          </cell>
          <cell r="IE220" t="str">
            <v>ISO4217:USD</v>
          </cell>
          <cell r="IF220" t="b">
            <v>0</v>
          </cell>
          <cell r="IG220" t="b">
            <v>0</v>
          </cell>
        </row>
        <row r="221">
          <cell r="D221" t="str">
            <v>Share of Associate Company's or Joint Venture's Amortization of Goodwill</v>
          </cell>
          <cell r="IC221" t="str">
            <v>mstag:shareOfAssociateAmortizationOfGoodwill</v>
          </cell>
          <cell r="ID221">
            <v>6</v>
          </cell>
          <cell r="IE221" t="str">
            <v>ISO4217:USD</v>
          </cell>
          <cell r="IF221" t="b">
            <v>0</v>
          </cell>
          <cell r="IG221" t="b">
            <v>0</v>
          </cell>
        </row>
        <row r="222">
          <cell r="D222" t="str">
            <v>Share of Associate Company's or Joint Venture's Interest Expense</v>
          </cell>
          <cell r="IC222" t="str">
            <v>mstag:jointVentureInterestExpense</v>
          </cell>
          <cell r="ID222">
            <v>6</v>
          </cell>
          <cell r="IE222" t="str">
            <v>ISO4217:USD</v>
          </cell>
          <cell r="IF222" t="b">
            <v>0</v>
          </cell>
          <cell r="IG222" t="b">
            <v>0</v>
          </cell>
        </row>
        <row r="223">
          <cell r="D223" t="str">
            <v>Share of Associate Company's or Joint Venture's Tax</v>
          </cell>
          <cell r="IC223" t="str">
            <v>mstag:shareOfAssociateCompanysOrJointVenturesTax</v>
          </cell>
          <cell r="ID223">
            <v>6</v>
          </cell>
          <cell r="IE223" t="str">
            <v>ISO4217:USD</v>
          </cell>
          <cell r="IF223" t="b">
            <v>0</v>
          </cell>
          <cell r="IG223" t="b">
            <v>0</v>
          </cell>
        </row>
        <row r="224">
          <cell r="D224" t="str">
            <v>Other Associate Company or Joint Venture Net Income</v>
          </cell>
          <cell r="IC224" t="str">
            <v>mstag:otherJointVenureNetIncome</v>
          </cell>
          <cell r="ID224">
            <v>6</v>
          </cell>
          <cell r="IE224" t="str">
            <v>ISO4217:USD</v>
          </cell>
          <cell r="IF224" t="b">
            <v>0</v>
          </cell>
          <cell r="IG224" t="b">
            <v>0</v>
          </cell>
        </row>
        <row r="225">
          <cell r="C225" t="str">
            <v>Income (Loss) from Investments Under the Equity Method (Operating), Pre tax</v>
          </cell>
          <cell r="IC225" t="str">
            <v>mstag:incomeLossFromInvestmentsUnderTheEquityMethodOperatingPreTax</v>
          </cell>
          <cell r="ID225">
            <v>6</v>
          </cell>
          <cell r="IE225" t="str">
            <v>ISO4217:USD</v>
          </cell>
          <cell r="IF225" t="b">
            <v>0</v>
          </cell>
          <cell r="IG225" t="b">
            <v>0</v>
          </cell>
        </row>
        <row r="226">
          <cell r="C226" t="str">
            <v>Income (Loss) from Investments Under the Equity Method (Non Operating)</v>
          </cell>
          <cell r="IC226" t="str">
            <v>mstag:incomeLossFromInvestmentsAccountedForUnderTheEquityMethodNonOperatingIncomeStatement</v>
          </cell>
          <cell r="ID226">
            <v>6</v>
          </cell>
          <cell r="IE226" t="str">
            <v>ISO4217:USD</v>
          </cell>
          <cell r="IF226" t="b">
            <v>0</v>
          </cell>
          <cell r="IG226" t="b">
            <v>0</v>
          </cell>
        </row>
        <row r="227">
          <cell r="C227" t="str">
            <v>Income (Loss) from Investments Under the Equity Method (Non Operating), Pre tax</v>
          </cell>
          <cell r="IC227" t="str">
            <v>mstag:incomeLossFromInvestmentsUnderTheEquityMethodNonOperatingPreTax</v>
          </cell>
          <cell r="ID227">
            <v>6</v>
          </cell>
          <cell r="IE227" t="str">
            <v>ISO4217:USD</v>
          </cell>
          <cell r="IF227" t="b">
            <v>0</v>
          </cell>
          <cell r="IG227" t="b">
            <v>0</v>
          </cell>
        </row>
        <row r="228">
          <cell r="C228" t="str">
            <v>Gains (Losses) from Sale of PPE and Intangibles (Recurring)</v>
          </cell>
          <cell r="IC228" t="str">
            <v>mstag:gainsLossesFromSaleOfOperatingAssetsRecurringIncomeStatement</v>
          </cell>
          <cell r="ID228">
            <v>6</v>
          </cell>
          <cell r="IE228" t="str">
            <v>ISO4217:USD</v>
          </cell>
          <cell r="IF228" t="b">
            <v>0</v>
          </cell>
          <cell r="IG228" t="b">
            <v>0</v>
          </cell>
        </row>
        <row r="229">
          <cell r="C229" t="str">
            <v>Gains (Losses) from Sale of PPE and Intangibles (One Time)</v>
          </cell>
          <cell r="G229" t="str">
            <v/>
          </cell>
          <cell r="H229" t="str">
            <v/>
          </cell>
          <cell r="I229" t="str">
            <v/>
          </cell>
          <cell r="J229" t="str">
            <v/>
          </cell>
          <cell r="K229" t="str">
            <v/>
          </cell>
          <cell r="L229" t="str">
            <v/>
          </cell>
          <cell r="M229" t="str">
            <v/>
          </cell>
          <cell r="N229" t="str">
            <v/>
          </cell>
          <cell r="O229" t="str">
            <v/>
          </cell>
          <cell r="P229" t="str">
            <v/>
          </cell>
          <cell r="Q229" t="str">
            <v/>
          </cell>
          <cell r="IC229" t="str">
            <v>mstag:gainsLossesFromSaleOfOperatingAssetsOneTimeIncomeStatement</v>
          </cell>
          <cell r="ID229">
            <v>6</v>
          </cell>
          <cell r="IE229" t="str">
            <v>ISO4217:USD</v>
          </cell>
          <cell r="IF229" t="b">
            <v>0</v>
          </cell>
          <cell r="IG229" t="b">
            <v>0</v>
          </cell>
        </row>
        <row r="230">
          <cell r="D230" t="str">
            <v>Gains (Losses) from Sale of PPE and Intangibles (One Time), gross of tax</v>
          </cell>
          <cell r="IC230" t="str">
            <v>mstag:gainsLossesFromSaleOfOperatingAssetsOneTimeGrossOfTax</v>
          </cell>
          <cell r="ID230">
            <v>6</v>
          </cell>
          <cell r="IE230" t="str">
            <v>ISO4217:USD</v>
          </cell>
          <cell r="IF230" t="b">
            <v>0</v>
          </cell>
          <cell r="IG230" t="b">
            <v>0</v>
          </cell>
        </row>
        <row r="231">
          <cell r="D231" t="str">
            <v>Tax on Gains (Losses) from Sale of PPE and Intangibles (One Time)</v>
          </cell>
          <cell r="IC231" t="str">
            <v>mstag:taxOnGainsLossesFromSaleOfOperatingAssetsOneTime</v>
          </cell>
          <cell r="ID231">
            <v>6</v>
          </cell>
          <cell r="IE231" t="str">
            <v>ISO4217:USD</v>
          </cell>
          <cell r="IF231" t="b">
            <v>0</v>
          </cell>
          <cell r="IG231" t="b">
            <v>0</v>
          </cell>
        </row>
        <row r="232">
          <cell r="C232" t="str">
            <v>Net Monetary Gains (Losses) from Inflationary Accounting</v>
          </cell>
          <cell r="IC232" t="str">
            <v>mstag:netMonetaryGainsLossesFromInflationaryAccounting</v>
          </cell>
          <cell r="ID232">
            <v>6</v>
          </cell>
          <cell r="IE232" t="str">
            <v>ISO4217:USD</v>
          </cell>
          <cell r="IF232" t="b">
            <v>0</v>
          </cell>
          <cell r="IG232" t="b">
            <v>0</v>
          </cell>
        </row>
        <row r="233">
          <cell r="C233" t="str">
            <v>Gain (Loss) on Redemption and Extinguishment of Debt</v>
          </cell>
          <cell r="IC233" t="str">
            <v>mstag:gainLossOnRedemptionAndExtinguishmentOfDebt</v>
          </cell>
          <cell r="ID233">
            <v>6</v>
          </cell>
          <cell r="IE233" t="str">
            <v>ISO4217:USD</v>
          </cell>
          <cell r="IF233" t="b">
            <v>0</v>
          </cell>
          <cell r="IG233" t="b">
            <v>0</v>
          </cell>
        </row>
        <row r="234">
          <cell r="C234" t="str">
            <v>Foreign Currency Exchange Gains (Losses)</v>
          </cell>
          <cell r="G234" t="str">
            <v/>
          </cell>
          <cell r="H234" t="str">
            <v/>
          </cell>
          <cell r="I234" t="str">
            <v/>
          </cell>
          <cell r="J234" t="str">
            <v/>
          </cell>
          <cell r="K234" t="str">
            <v/>
          </cell>
          <cell r="L234" t="str">
            <v/>
          </cell>
          <cell r="M234" t="str">
            <v/>
          </cell>
          <cell r="N234" t="str">
            <v/>
          </cell>
          <cell r="O234" t="str">
            <v/>
          </cell>
          <cell r="P234" t="str">
            <v/>
          </cell>
          <cell r="Q234" t="str">
            <v/>
          </cell>
          <cell r="IC234" t="str">
            <v>mstag:foreignCurrencyExchangeGainsLosses</v>
          </cell>
          <cell r="ID234">
            <v>6</v>
          </cell>
          <cell r="IE234" t="str">
            <v>ISO4217:USD</v>
          </cell>
          <cell r="IF234" t="b">
            <v>0</v>
          </cell>
          <cell r="IG234" t="b">
            <v>0</v>
          </cell>
        </row>
        <row r="235">
          <cell r="D235" t="str">
            <v>Foreign Currency Exchange Gains (Losses) (Operating)</v>
          </cell>
          <cell r="G235" t="str">
            <v/>
          </cell>
          <cell r="H235" t="str">
            <v/>
          </cell>
          <cell r="I235" t="str">
            <v/>
          </cell>
          <cell r="J235" t="str">
            <v/>
          </cell>
          <cell r="K235" t="str">
            <v/>
          </cell>
          <cell r="L235" t="str">
            <v/>
          </cell>
          <cell r="M235" t="str">
            <v/>
          </cell>
          <cell r="N235" t="str">
            <v/>
          </cell>
          <cell r="O235" t="str">
            <v/>
          </cell>
          <cell r="P235" t="str">
            <v/>
          </cell>
          <cell r="Q235" t="str">
            <v/>
          </cell>
          <cell r="IC235" t="str">
            <v>mstag:foreignCurrencyExchangeGainsLossesOperating</v>
          </cell>
          <cell r="ID235">
            <v>6</v>
          </cell>
          <cell r="IE235" t="str">
            <v>ISO4217:USD</v>
          </cell>
          <cell r="IF235" t="b">
            <v>0</v>
          </cell>
          <cell r="IG235" t="b">
            <v>0</v>
          </cell>
        </row>
        <row r="236">
          <cell r="E236" t="str">
            <v>Realized Foreign Currency Exchange Gains (Losses) in Net Operating Assets</v>
          </cell>
          <cell r="IC236" t="str">
            <v>mstag:realizedForeignCurrencyExchangeGainsLossesInNetOperatingAssets</v>
          </cell>
          <cell r="ID236">
            <v>6</v>
          </cell>
          <cell r="IE236" t="str">
            <v>ISO4217:USD</v>
          </cell>
          <cell r="IF236" t="b">
            <v>0</v>
          </cell>
          <cell r="IG236" t="b">
            <v>0</v>
          </cell>
        </row>
        <row r="237">
          <cell r="E237" t="str">
            <v>Unrealized Foreign Currency Exchange Gains (Losses) in Net Operating Assets</v>
          </cell>
          <cell r="IC237" t="str">
            <v>mstag:unrealizedForeignCurrencyExchangeGainsLossesInNetOperatingAssets</v>
          </cell>
          <cell r="ID237">
            <v>6</v>
          </cell>
          <cell r="IE237" t="str">
            <v>ISO4217:USD</v>
          </cell>
          <cell r="IF237" t="b">
            <v>0</v>
          </cell>
          <cell r="IG237" t="b">
            <v>0</v>
          </cell>
        </row>
        <row r="238">
          <cell r="D238" t="str">
            <v>Foreign Currency Exchange Gains (Losses) (Financing)</v>
          </cell>
          <cell r="G238" t="str">
            <v/>
          </cell>
          <cell r="H238" t="str">
            <v/>
          </cell>
          <cell r="I238" t="str">
            <v/>
          </cell>
          <cell r="J238" t="str">
            <v/>
          </cell>
          <cell r="K238" t="str">
            <v/>
          </cell>
          <cell r="L238" t="str">
            <v/>
          </cell>
          <cell r="M238" t="str">
            <v/>
          </cell>
          <cell r="N238" t="str">
            <v/>
          </cell>
          <cell r="O238" t="str">
            <v/>
          </cell>
          <cell r="P238" t="str">
            <v/>
          </cell>
          <cell r="Q238" t="str">
            <v/>
          </cell>
          <cell r="IC238" t="str">
            <v>mstag:foreignCurrencyExchangeGainsLossesFinancing</v>
          </cell>
          <cell r="ID238">
            <v>6</v>
          </cell>
          <cell r="IE238" t="str">
            <v>ISO4217:USD</v>
          </cell>
          <cell r="IF238" t="b">
            <v>0</v>
          </cell>
          <cell r="IG238" t="b">
            <v>0</v>
          </cell>
        </row>
        <row r="239">
          <cell r="E239" t="str">
            <v>Realized Foreign Currency Exchange Gains (Losses) in Net Financing Obligations</v>
          </cell>
          <cell r="IC239" t="str">
            <v>mstag:realizedForeignCurrencyExchangeGainsLossesInNetFinancingObligations</v>
          </cell>
          <cell r="ID239">
            <v>6</v>
          </cell>
          <cell r="IE239" t="str">
            <v>ISO4217:USD</v>
          </cell>
          <cell r="IF239" t="b">
            <v>0</v>
          </cell>
          <cell r="IG239" t="b">
            <v>0</v>
          </cell>
        </row>
        <row r="240">
          <cell r="E240" t="str">
            <v>Unrealized Foreign Currency Exchange Gains (Losses) in Net Financing Obligations</v>
          </cell>
          <cell r="IC240" t="str">
            <v>mstag:unrealizedForeignCurrencyExchangeGainsLossesInNetFinancingObligations</v>
          </cell>
          <cell r="ID240">
            <v>6</v>
          </cell>
          <cell r="IE240" t="str">
            <v>ISO4217:USD</v>
          </cell>
          <cell r="IF240" t="b">
            <v>0</v>
          </cell>
          <cell r="IG240" t="b">
            <v>0</v>
          </cell>
        </row>
        <row r="241">
          <cell r="C241" t="str">
            <v>Restructuring Costs (Recurring)</v>
          </cell>
          <cell r="IC241" t="str">
            <v>mstag:restructuringCostsRecurring</v>
          </cell>
          <cell r="ID241">
            <v>6</v>
          </cell>
          <cell r="IE241" t="str">
            <v>ISO4217:USD</v>
          </cell>
          <cell r="IF241" t="b">
            <v>0</v>
          </cell>
          <cell r="IG241" t="b">
            <v>0</v>
          </cell>
        </row>
        <row r="242">
          <cell r="C242" t="str">
            <v>Restructuring Costs  (One Time)</v>
          </cell>
          <cell r="G242">
            <v>0</v>
          </cell>
          <cell r="H242">
            <v>0</v>
          </cell>
          <cell r="I242">
            <v>1440</v>
          </cell>
          <cell r="J242">
            <v>275.7</v>
          </cell>
          <cell r="K242">
            <v>349.5</v>
          </cell>
          <cell r="L242">
            <v>111.8</v>
          </cell>
          <cell r="M242">
            <v>0</v>
          </cell>
          <cell r="N242">
            <v>0</v>
          </cell>
          <cell r="O242">
            <v>0</v>
          </cell>
          <cell r="P242">
            <v>0</v>
          </cell>
          <cell r="Q242">
            <v>0</v>
          </cell>
          <cell r="IC242" t="str">
            <v>mstag:restructuringCostsOneTime</v>
          </cell>
          <cell r="ID242">
            <v>6</v>
          </cell>
          <cell r="IE242" t="str">
            <v>ISO4217:USD</v>
          </cell>
          <cell r="IF242" t="b">
            <v>0</v>
          </cell>
          <cell r="IG242" t="b">
            <v>0</v>
          </cell>
        </row>
        <row r="243">
          <cell r="D243" t="str">
            <v>Restructuring Costs (One Time), gross of tax</v>
          </cell>
          <cell r="G243">
            <v>0</v>
          </cell>
          <cell r="H243">
            <v>0</v>
          </cell>
          <cell r="I243">
            <v>1440</v>
          </cell>
          <cell r="J243">
            <v>275.7</v>
          </cell>
          <cell r="K243">
            <v>349.5</v>
          </cell>
          <cell r="L243">
            <v>111.8</v>
          </cell>
          <cell r="M243">
            <v>0</v>
          </cell>
          <cell r="N243">
            <v>0</v>
          </cell>
          <cell r="O243">
            <v>0</v>
          </cell>
          <cell r="P243">
            <v>0</v>
          </cell>
          <cell r="IC243" t="str">
            <v>mstag:restructuringCostsOneTimeGrossOfTax</v>
          </cell>
          <cell r="ID243">
            <v>6</v>
          </cell>
          <cell r="IE243" t="str">
            <v>ISO4217:USD</v>
          </cell>
          <cell r="IF243" t="b">
            <v>0</v>
          </cell>
          <cell r="IG243" t="b">
            <v>0</v>
          </cell>
        </row>
        <row r="244">
          <cell r="D244" t="str">
            <v>Tax on Restructuring Costs (One Time)</v>
          </cell>
          <cell r="IC244" t="str">
            <v>mstag:taxOnRestructuringCostsOneTime</v>
          </cell>
          <cell r="ID244">
            <v>6</v>
          </cell>
          <cell r="IE244" t="str">
            <v>ISO4217:USD</v>
          </cell>
          <cell r="IF244" t="b">
            <v>0</v>
          </cell>
          <cell r="IG244" t="b">
            <v>0</v>
          </cell>
        </row>
        <row r="245">
          <cell r="C245" t="str">
            <v>Legal Provision (Recurring)</v>
          </cell>
          <cell r="IC245" t="str">
            <v>mstag:legalProvisionRecurring</v>
          </cell>
          <cell r="ID245">
            <v>6</v>
          </cell>
          <cell r="IE245" t="str">
            <v>ISO4217:USD</v>
          </cell>
          <cell r="IF245" t="b">
            <v>0</v>
          </cell>
          <cell r="IG245" t="b">
            <v>0</v>
          </cell>
        </row>
        <row r="246">
          <cell r="C246" t="str">
            <v>Legal Provision (One Time)</v>
          </cell>
          <cell r="G246" t="str">
            <v/>
          </cell>
          <cell r="H246" t="str">
            <v/>
          </cell>
          <cell r="I246" t="str">
            <v/>
          </cell>
          <cell r="J246" t="str">
            <v/>
          </cell>
          <cell r="K246" t="str">
            <v/>
          </cell>
          <cell r="L246" t="str">
            <v/>
          </cell>
          <cell r="M246" t="str">
            <v/>
          </cell>
          <cell r="N246" t="str">
            <v/>
          </cell>
          <cell r="O246" t="str">
            <v/>
          </cell>
          <cell r="P246" t="str">
            <v/>
          </cell>
          <cell r="Q246">
            <v>11.1</v>
          </cell>
          <cell r="IC246" t="str">
            <v>mstag:legalProvisionOneTime</v>
          </cell>
          <cell r="ID246">
            <v>6</v>
          </cell>
          <cell r="IE246" t="str">
            <v>ISO4217:USD</v>
          </cell>
          <cell r="IF246" t="b">
            <v>0</v>
          </cell>
          <cell r="IG246" t="b">
            <v>0</v>
          </cell>
        </row>
        <row r="247">
          <cell r="D247" t="str">
            <v>Legal Provision (One Time), gross of tax</v>
          </cell>
          <cell r="IC247" t="str">
            <v>mstag:legalProvisionOneTimeGrossOfTax</v>
          </cell>
          <cell r="ID247">
            <v>6</v>
          </cell>
          <cell r="IE247" t="str">
            <v>ISO4217:USD</v>
          </cell>
          <cell r="IF247" t="b">
            <v>0</v>
          </cell>
          <cell r="IG247" t="b">
            <v>0</v>
          </cell>
        </row>
        <row r="248">
          <cell r="D248" t="str">
            <v>Tax on Legal Provision (One Time)</v>
          </cell>
          <cell r="IC248" t="str">
            <v>mstag:taxOnLegalProvisionOneTime</v>
          </cell>
          <cell r="ID248">
            <v>6</v>
          </cell>
          <cell r="IE248" t="str">
            <v>ISO4217:USD</v>
          </cell>
          <cell r="IF248" t="b">
            <v>0</v>
          </cell>
          <cell r="IG248" t="b">
            <v>0</v>
          </cell>
        </row>
        <row r="249">
          <cell r="C249" t="str">
            <v>Environmental Provision (Recurring)</v>
          </cell>
          <cell r="IC249" t="str">
            <v>mstag:environmentalProvisionRecurring</v>
          </cell>
          <cell r="ID249">
            <v>6</v>
          </cell>
          <cell r="IE249" t="str">
            <v>ISO4217:USD</v>
          </cell>
          <cell r="IF249" t="b">
            <v>0</v>
          </cell>
          <cell r="IG249" t="b">
            <v>0</v>
          </cell>
        </row>
        <row r="250">
          <cell r="C250" t="str">
            <v>Environmental Provision (One Time)</v>
          </cell>
          <cell r="G250" t="str">
            <v/>
          </cell>
          <cell r="H250" t="str">
            <v/>
          </cell>
          <cell r="I250" t="str">
            <v/>
          </cell>
          <cell r="J250" t="str">
            <v/>
          </cell>
          <cell r="K250" t="str">
            <v/>
          </cell>
          <cell r="L250" t="str">
            <v/>
          </cell>
          <cell r="M250" t="str">
            <v/>
          </cell>
          <cell r="N250" t="str">
            <v/>
          </cell>
          <cell r="O250" t="str">
            <v/>
          </cell>
          <cell r="P250" t="str">
            <v/>
          </cell>
          <cell r="Q250" t="str">
            <v/>
          </cell>
          <cell r="IC250" t="str">
            <v>mstag:environmentalProvisionOneTime</v>
          </cell>
          <cell r="ID250">
            <v>6</v>
          </cell>
          <cell r="IE250" t="str">
            <v>ISO4217:USD</v>
          </cell>
          <cell r="IF250" t="b">
            <v>0</v>
          </cell>
          <cell r="IG250" t="b">
            <v>0</v>
          </cell>
        </row>
        <row r="251">
          <cell r="D251" t="str">
            <v>Environmental Provision (One Time), Gross of Tax</v>
          </cell>
          <cell r="IC251" t="str">
            <v>mstag:environmentalProvisionOneTimeGrossOfTax</v>
          </cell>
          <cell r="ID251">
            <v>6</v>
          </cell>
          <cell r="IE251" t="str">
            <v>ISO4217:USD</v>
          </cell>
          <cell r="IF251" t="b">
            <v>0</v>
          </cell>
          <cell r="IG251" t="b">
            <v>0</v>
          </cell>
        </row>
        <row r="252">
          <cell r="D252" t="str">
            <v>Tax on Environmental Provision (One Time)</v>
          </cell>
          <cell r="IC252" t="str">
            <v>mstag:taxOnEnvironmentalProvisionOneTime</v>
          </cell>
          <cell r="ID252">
            <v>6</v>
          </cell>
          <cell r="IE252" t="str">
            <v>ISO4217:USD</v>
          </cell>
          <cell r="IF252" t="b">
            <v>0</v>
          </cell>
          <cell r="IG252" t="b">
            <v>0</v>
          </cell>
        </row>
        <row r="253">
          <cell r="C253" t="str">
            <v>Other Provisions (Recurring)</v>
          </cell>
          <cell r="IC253" t="str">
            <v>mstag:otherProvisionsRecurring</v>
          </cell>
          <cell r="ID253">
            <v>6</v>
          </cell>
          <cell r="IE253" t="str">
            <v>ISO4217:USD</v>
          </cell>
          <cell r="IF253" t="b">
            <v>0</v>
          </cell>
          <cell r="IG253" t="b">
            <v>0</v>
          </cell>
        </row>
        <row r="254">
          <cell r="C254" t="str">
            <v>Other Provisions (One Time)</v>
          </cell>
          <cell r="G254" t="str">
            <v/>
          </cell>
          <cell r="H254" t="str">
            <v/>
          </cell>
          <cell r="I254" t="str">
            <v/>
          </cell>
          <cell r="J254" t="str">
            <v/>
          </cell>
          <cell r="K254" t="str">
            <v/>
          </cell>
          <cell r="L254" t="str">
            <v/>
          </cell>
          <cell r="M254" t="str">
            <v/>
          </cell>
          <cell r="N254" t="str">
            <v/>
          </cell>
          <cell r="O254" t="str">
            <v/>
          </cell>
          <cell r="P254" t="str">
            <v/>
          </cell>
          <cell r="Q254" t="str">
            <v/>
          </cell>
          <cell r="IC254" t="str">
            <v>mstag:otherProvisionsOneTime</v>
          </cell>
          <cell r="ID254">
            <v>6</v>
          </cell>
          <cell r="IE254" t="str">
            <v>ISO4217:USD</v>
          </cell>
          <cell r="IF254" t="b">
            <v>0</v>
          </cell>
          <cell r="IG254" t="b">
            <v>0</v>
          </cell>
        </row>
        <row r="255">
          <cell r="D255" t="str">
            <v>Other Provisions (One Time), Gross of Tax</v>
          </cell>
          <cell r="IC255" t="str">
            <v>mstag:otherProvisionsOneTimeGrossOfTax</v>
          </cell>
          <cell r="ID255">
            <v>6</v>
          </cell>
          <cell r="IE255" t="str">
            <v>ISO4217:USD</v>
          </cell>
          <cell r="IF255" t="b">
            <v>0</v>
          </cell>
          <cell r="IG255" t="b">
            <v>0</v>
          </cell>
        </row>
        <row r="256">
          <cell r="D256" t="str">
            <v>Tax on Other Provisions (One Time)</v>
          </cell>
          <cell r="IC256" t="str">
            <v>mstag:taxOnOtherProvisionsOneTime</v>
          </cell>
          <cell r="ID256">
            <v>6</v>
          </cell>
          <cell r="IE256" t="str">
            <v>ISO4217:USD</v>
          </cell>
          <cell r="IF256" t="b">
            <v>0</v>
          </cell>
          <cell r="IG256" t="b">
            <v>0</v>
          </cell>
        </row>
        <row r="257">
          <cell r="C257" t="str">
            <v>Pension Settlement and Curtailment Gains (Losses) (One Time)</v>
          </cell>
          <cell r="G257" t="str">
            <v/>
          </cell>
          <cell r="H257" t="str">
            <v/>
          </cell>
          <cell r="I257" t="str">
            <v/>
          </cell>
          <cell r="J257" t="str">
            <v/>
          </cell>
          <cell r="K257" t="str">
            <v/>
          </cell>
          <cell r="L257" t="str">
            <v/>
          </cell>
          <cell r="M257" t="str">
            <v/>
          </cell>
          <cell r="N257" t="str">
            <v/>
          </cell>
          <cell r="O257" t="str">
            <v/>
          </cell>
          <cell r="P257" t="str">
            <v/>
          </cell>
          <cell r="Q257" t="str">
            <v/>
          </cell>
          <cell r="IC257" t="str">
            <v>mstag:pensionSettlementAndCurtailmentGainsLossesOneTime</v>
          </cell>
          <cell r="ID257">
            <v>6</v>
          </cell>
          <cell r="IE257" t="str">
            <v>ISO4217:USD</v>
          </cell>
          <cell r="IF257" t="b">
            <v>0</v>
          </cell>
          <cell r="IG257" t="b">
            <v>0</v>
          </cell>
        </row>
        <row r="258">
          <cell r="D258" t="str">
            <v>Daiko Henjo: Special Settlement Gain (Loss) (Japan)</v>
          </cell>
          <cell r="IC258" t="str">
            <v>mstag:daikoHenjoSpecialSettlementGainLossJapan</v>
          </cell>
          <cell r="ID258">
            <v>6</v>
          </cell>
          <cell r="IE258" t="str">
            <v>ISO4217:USD</v>
          </cell>
          <cell r="IF258" t="b">
            <v>0</v>
          </cell>
          <cell r="IG258" t="b">
            <v>0</v>
          </cell>
        </row>
        <row r="259">
          <cell r="D259" t="str">
            <v>Other Pension Settlement and Curtailment Gains (Losses) (One Time)</v>
          </cell>
          <cell r="IC259" t="str">
            <v>mstag:otherPensionSettlementAndCurtailmentGainsLossesOneTime</v>
          </cell>
          <cell r="ID259">
            <v>6</v>
          </cell>
          <cell r="IE259" t="str">
            <v>ISO4217:USD</v>
          </cell>
          <cell r="IF259" t="b">
            <v>0</v>
          </cell>
          <cell r="IG259" t="b">
            <v>0</v>
          </cell>
        </row>
        <row r="260">
          <cell r="C260" t="str">
            <v>Other Non Operating Income (Expense)</v>
          </cell>
          <cell r="G260">
            <v>32.1</v>
          </cell>
          <cell r="H260">
            <v>117.20000000000002</v>
          </cell>
          <cell r="I260">
            <v>103.6</v>
          </cell>
          <cell r="J260">
            <v>107.2</v>
          </cell>
          <cell r="K260">
            <v>17.7</v>
          </cell>
          <cell r="L260">
            <v>124.4</v>
          </cell>
          <cell r="M260">
            <v>207</v>
          </cell>
          <cell r="N260">
            <v>104.2</v>
          </cell>
          <cell r="O260">
            <v>-83.7</v>
          </cell>
          <cell r="P260">
            <v>-73.3</v>
          </cell>
          <cell r="Q260">
            <v>-183.4</v>
          </cell>
          <cell r="IC260" t="str">
            <v>mstag:otherNonOperatingIncomeExpense</v>
          </cell>
          <cell r="ID260">
            <v>6</v>
          </cell>
          <cell r="IE260" t="str">
            <v>ISO4217:USD</v>
          </cell>
          <cell r="IF260" t="b">
            <v>0</v>
          </cell>
          <cell r="IG260" t="b">
            <v>0</v>
          </cell>
        </row>
        <row r="261">
          <cell r="C261" t="str">
            <v>Tax Expense (Income)</v>
          </cell>
          <cell r="G261">
            <v>284.40000000000003</v>
          </cell>
          <cell r="H261">
            <v>464.9</v>
          </cell>
          <cell r="I261">
            <v>153.5</v>
          </cell>
          <cell r="J261">
            <v>575.79999999999995</v>
          </cell>
          <cell r="K261">
            <v>493.30000000000007</v>
          </cell>
          <cell r="L261">
            <v>522.20000000000005</v>
          </cell>
          <cell r="M261">
            <v>730.2</v>
          </cell>
          <cell r="N261">
            <v>758.5</v>
          </cell>
          <cell r="O261">
            <v>645.70000000000005</v>
          </cell>
          <cell r="P261">
            <v>666.6</v>
          </cell>
          <cell r="Q261">
            <v>523.79999999999995</v>
          </cell>
          <cell r="IC261" t="str">
            <v>mstag:taxExpenseIncome</v>
          </cell>
          <cell r="ID261">
            <v>6</v>
          </cell>
          <cell r="IE261" t="str">
            <v>ISO4217:USD</v>
          </cell>
          <cell r="IF261" t="b">
            <v>0</v>
          </cell>
          <cell r="IG261" t="b">
            <v>0</v>
          </cell>
        </row>
        <row r="262">
          <cell r="D262" t="str">
            <v>Current Income Tax</v>
          </cell>
          <cell r="G262">
            <v>260.8</v>
          </cell>
          <cell r="H262">
            <v>543.5</v>
          </cell>
          <cell r="I262">
            <v>483.5</v>
          </cell>
          <cell r="J262">
            <v>668.3</v>
          </cell>
          <cell r="K262">
            <v>586.80000000000007</v>
          </cell>
          <cell r="L262">
            <v>515.20000000000005</v>
          </cell>
          <cell r="M262">
            <v>604</v>
          </cell>
          <cell r="N262">
            <v>674.4</v>
          </cell>
          <cell r="O262">
            <v>606</v>
          </cell>
          <cell r="P262">
            <v>469</v>
          </cell>
          <cell r="IC262" t="str">
            <v>mstag:currentIncomeTax</v>
          </cell>
          <cell r="ID262">
            <v>6</v>
          </cell>
          <cell r="IE262" t="str">
            <v>ISO4217:USD</v>
          </cell>
          <cell r="IF262" t="b">
            <v>0</v>
          </cell>
          <cell r="IG262" t="b">
            <v>0</v>
          </cell>
        </row>
        <row r="263">
          <cell r="D263" t="str">
            <v>Deferred Income Tax</v>
          </cell>
          <cell r="G263">
            <v>23.6</v>
          </cell>
          <cell r="H263">
            <v>-78.599999999999994</v>
          </cell>
          <cell r="I263">
            <v>-330</v>
          </cell>
          <cell r="J263">
            <v>-92.5</v>
          </cell>
          <cell r="K263">
            <v>-93.5</v>
          </cell>
          <cell r="L263">
            <v>7</v>
          </cell>
          <cell r="M263">
            <v>126.2</v>
          </cell>
          <cell r="N263">
            <v>84.1</v>
          </cell>
          <cell r="O263">
            <v>39.700000000000003</v>
          </cell>
          <cell r="P263">
            <v>197.6</v>
          </cell>
          <cell r="Q263" t="str">
            <v/>
          </cell>
          <cell r="IC263" t="str">
            <v>mstag:deferredIncomeTax</v>
          </cell>
          <cell r="ID263">
            <v>6</v>
          </cell>
          <cell r="IE263" t="str">
            <v>ISO4217:USD</v>
          </cell>
          <cell r="IF263" t="b">
            <v>0</v>
          </cell>
          <cell r="IG263" t="b">
            <v>0</v>
          </cell>
        </row>
        <row r="264">
          <cell r="E264" t="str">
            <v>Deferred Income Tax, Benefit for NOLs</v>
          </cell>
          <cell r="IC264" t="str">
            <v>mstag:deferredIncomeTaxBenefitForNols</v>
          </cell>
          <cell r="ID264">
            <v>6</v>
          </cell>
          <cell r="IE264" t="str">
            <v>ISO4217:USD</v>
          </cell>
          <cell r="IF264" t="b">
            <v>0</v>
          </cell>
          <cell r="IG264" t="b">
            <v>0</v>
          </cell>
        </row>
        <row r="265">
          <cell r="E265" t="str">
            <v>Other Deferred Income Tax</v>
          </cell>
          <cell r="G265">
            <v>23.6</v>
          </cell>
          <cell r="H265">
            <v>-78.599999999999994</v>
          </cell>
          <cell r="I265">
            <v>-330</v>
          </cell>
          <cell r="J265">
            <v>-92.5</v>
          </cell>
          <cell r="K265">
            <v>-93.5</v>
          </cell>
          <cell r="L265">
            <v>7</v>
          </cell>
          <cell r="M265">
            <v>126.2</v>
          </cell>
          <cell r="N265">
            <v>84.1</v>
          </cell>
          <cell r="O265">
            <v>39.700000000000003</v>
          </cell>
          <cell r="P265">
            <v>197.6</v>
          </cell>
          <cell r="IC265" t="str">
            <v>mstag:otherDeferredIncomeTax</v>
          </cell>
          <cell r="ID265">
            <v>6</v>
          </cell>
          <cell r="IE265" t="str">
            <v>ISO4217:USD</v>
          </cell>
          <cell r="IF265" t="b">
            <v>0</v>
          </cell>
          <cell r="IG265" t="b">
            <v>0</v>
          </cell>
        </row>
        <row r="266">
          <cell r="C266" t="str">
            <v>Minority Interests in Net Income</v>
          </cell>
          <cell r="G266">
            <v>15.7</v>
          </cell>
          <cell r="H266">
            <v>27</v>
          </cell>
          <cell r="I266">
            <v>31</v>
          </cell>
          <cell r="J266">
            <v>48.4</v>
          </cell>
          <cell r="K266">
            <v>31.3</v>
          </cell>
          <cell r="L266">
            <v>23.9</v>
          </cell>
          <cell r="M266">
            <v>43</v>
          </cell>
          <cell r="N266">
            <v>63.3</v>
          </cell>
          <cell r="O266">
            <v>63.2</v>
          </cell>
          <cell r="P266">
            <v>58.1</v>
          </cell>
          <cell r="Q266">
            <v>-51.4</v>
          </cell>
          <cell r="IC266" t="str">
            <v>mstag:minorityInterestsInNetIncome</v>
          </cell>
          <cell r="ID266">
            <v>6</v>
          </cell>
          <cell r="IE266" t="str">
            <v>ISO4217:USD</v>
          </cell>
          <cell r="IF266" t="b">
            <v>0</v>
          </cell>
          <cell r="IG266" t="b">
            <v>0</v>
          </cell>
        </row>
        <row r="267">
          <cell r="C267" t="str">
            <v>Cumulative Effect of Change in Accounting Principle (Net of Tax)</v>
          </cell>
          <cell r="I267">
            <v>0</v>
          </cell>
          <cell r="J267">
            <v>0</v>
          </cell>
          <cell r="L267">
            <v>-11.2</v>
          </cell>
          <cell r="M267">
            <v>0</v>
          </cell>
          <cell r="N267">
            <v>0</v>
          </cell>
          <cell r="O267">
            <v>0</v>
          </cell>
          <cell r="P267">
            <v>-11.4</v>
          </cell>
          <cell r="Q267">
            <v>-11.4</v>
          </cell>
          <cell r="IC267" t="str">
            <v>mstag:cumulativeEffectOfChangeInAccountingPrincipleNetOfTax</v>
          </cell>
          <cell r="ID267">
            <v>6</v>
          </cell>
          <cell r="IE267" t="str">
            <v>ISO4217:USD</v>
          </cell>
          <cell r="IF267" t="b">
            <v>0</v>
          </cell>
          <cell r="IG267" t="b">
            <v>0</v>
          </cell>
        </row>
        <row r="268">
          <cell r="C268" t="str">
            <v>Income (Loss) from Extraordinary Items (net of tax)</v>
          </cell>
          <cell r="G268">
            <v>0</v>
          </cell>
          <cell r="H268">
            <v>48.399999999999991</v>
          </cell>
          <cell r="I268">
            <v>0</v>
          </cell>
          <cell r="J268">
            <v>0</v>
          </cell>
          <cell r="K268">
            <v>17.5</v>
          </cell>
          <cell r="L268">
            <v>0</v>
          </cell>
          <cell r="M268">
            <v>0</v>
          </cell>
          <cell r="N268">
            <v>0</v>
          </cell>
          <cell r="O268">
            <v>0</v>
          </cell>
          <cell r="P268">
            <v>0</v>
          </cell>
          <cell r="Q268" t="str">
            <v/>
          </cell>
          <cell r="IC268" t="str">
            <v>mstag:incomeLossFromExtraordinaryItemsNetOfTax</v>
          </cell>
          <cell r="ID268">
            <v>6</v>
          </cell>
          <cell r="IE268" t="str">
            <v>ISO4217:USD</v>
          </cell>
          <cell r="IF268" t="b">
            <v>0</v>
          </cell>
          <cell r="IG268" t="b">
            <v>0</v>
          </cell>
        </row>
        <row r="269">
          <cell r="D269" t="str">
            <v>Income (Loss) from Extraordinary Items (pretax)</v>
          </cell>
          <cell r="G269">
            <v>0</v>
          </cell>
          <cell r="H269">
            <v>84.199999999999989</v>
          </cell>
          <cell r="I269">
            <v>0</v>
          </cell>
          <cell r="J269">
            <v>0</v>
          </cell>
          <cell r="K269">
            <v>0</v>
          </cell>
          <cell r="L269">
            <v>0</v>
          </cell>
          <cell r="M269">
            <v>0</v>
          </cell>
          <cell r="N269">
            <v>0</v>
          </cell>
          <cell r="O269">
            <v>0</v>
          </cell>
          <cell r="P269">
            <v>0</v>
          </cell>
          <cell r="IC269" t="str">
            <v>mstag:incomeLossFromExtraordinaryItemsPretax</v>
          </cell>
          <cell r="ID269">
            <v>6</v>
          </cell>
          <cell r="IE269" t="str">
            <v>ISO4217:USD</v>
          </cell>
          <cell r="IF269" t="b">
            <v>0</v>
          </cell>
          <cell r="IG269" t="b">
            <v>0</v>
          </cell>
        </row>
        <row r="270">
          <cell r="D270" t="str">
            <v>Tax on Income (Loss) from Extraordinary Items</v>
          </cell>
          <cell r="G270">
            <v>0</v>
          </cell>
          <cell r="H270">
            <v>35.799999999999997</v>
          </cell>
          <cell r="I270">
            <v>0</v>
          </cell>
          <cell r="J270">
            <v>0</v>
          </cell>
          <cell r="K270">
            <v>0</v>
          </cell>
          <cell r="L270">
            <v>0</v>
          </cell>
          <cell r="M270">
            <v>0</v>
          </cell>
          <cell r="N270">
            <v>0</v>
          </cell>
          <cell r="O270">
            <v>0</v>
          </cell>
          <cell r="P270">
            <v>0</v>
          </cell>
          <cell r="IC270" t="str">
            <v>mstag:taxOnIncomeLossFromExtraordinaryItems</v>
          </cell>
          <cell r="ID270">
            <v>6</v>
          </cell>
          <cell r="IE270" t="str">
            <v>ISO4217:USD</v>
          </cell>
          <cell r="IF270" t="b">
            <v>0</v>
          </cell>
          <cell r="IG270" t="b">
            <v>0</v>
          </cell>
        </row>
        <row r="271">
          <cell r="C271" t="str">
            <v>Income (Loss) from Discontinued Operations (net of tax)</v>
          </cell>
          <cell r="G271">
            <v>0</v>
          </cell>
          <cell r="H271">
            <v>-61.1</v>
          </cell>
          <cell r="I271">
            <v>0</v>
          </cell>
          <cell r="J271">
            <v>0</v>
          </cell>
          <cell r="K271">
            <v>0</v>
          </cell>
          <cell r="L271">
            <v>0</v>
          </cell>
          <cell r="M271">
            <v>0</v>
          </cell>
          <cell r="N271">
            <v>0</v>
          </cell>
          <cell r="O271">
            <v>0</v>
          </cell>
          <cell r="P271">
            <v>0</v>
          </cell>
          <cell r="Q271" t="str">
            <v/>
          </cell>
          <cell r="IC271" t="str">
            <v>mstag:incomeLossFromDiscontinuedOperationsNetOfTax</v>
          </cell>
          <cell r="ID271">
            <v>6</v>
          </cell>
          <cell r="IE271" t="str">
            <v>ISO4217:USD</v>
          </cell>
          <cell r="IF271" t="b">
            <v>0</v>
          </cell>
          <cell r="IG271" t="b">
            <v>0</v>
          </cell>
        </row>
        <row r="272">
          <cell r="D272" t="str">
            <v>Income (Loss) from Discontinued Operations (pretax)</v>
          </cell>
          <cell r="G272">
            <v>0</v>
          </cell>
          <cell r="H272">
            <v>-32.6</v>
          </cell>
          <cell r="I272">
            <v>0</v>
          </cell>
          <cell r="J272">
            <v>0</v>
          </cell>
          <cell r="K272">
            <v>0</v>
          </cell>
          <cell r="L272">
            <v>0</v>
          </cell>
          <cell r="M272">
            <v>0</v>
          </cell>
          <cell r="N272">
            <v>0</v>
          </cell>
          <cell r="O272">
            <v>0</v>
          </cell>
          <cell r="P272">
            <v>0</v>
          </cell>
          <cell r="IC272" t="str">
            <v>mstag:incomeLossFromDiscontinuedOperationsPretax</v>
          </cell>
          <cell r="ID272">
            <v>6</v>
          </cell>
          <cell r="IE272" t="str">
            <v>ISO4217:USD</v>
          </cell>
          <cell r="IF272" t="b">
            <v>0</v>
          </cell>
          <cell r="IG272" t="b">
            <v>0</v>
          </cell>
        </row>
        <row r="273">
          <cell r="D273" t="str">
            <v>Tax on Income (Loss) from Discontinued Operations</v>
          </cell>
          <cell r="G273">
            <v>0</v>
          </cell>
          <cell r="H273">
            <v>28.5</v>
          </cell>
          <cell r="I273">
            <v>0</v>
          </cell>
          <cell r="J273">
            <v>0</v>
          </cell>
          <cell r="K273">
            <v>0</v>
          </cell>
          <cell r="L273">
            <v>0</v>
          </cell>
          <cell r="M273">
            <v>0</v>
          </cell>
          <cell r="N273">
            <v>0</v>
          </cell>
          <cell r="O273">
            <v>0</v>
          </cell>
          <cell r="P273">
            <v>0</v>
          </cell>
          <cell r="IC273" t="str">
            <v>mstag:taxOnIncomeLossFromDiscontinuedOperations</v>
          </cell>
          <cell r="ID273">
            <v>6</v>
          </cell>
          <cell r="IE273" t="str">
            <v>ISO4217:USD</v>
          </cell>
          <cell r="IF273" t="b">
            <v>0</v>
          </cell>
          <cell r="IG273" t="b">
            <v>0</v>
          </cell>
        </row>
        <row r="274">
          <cell r="C274" t="str">
            <v>Preferred Dividends Paid</v>
          </cell>
          <cell r="IC274" t="str">
            <v>mstag:preferredDividendsPaid</v>
          </cell>
          <cell r="ID274">
            <v>6</v>
          </cell>
          <cell r="IE274" t="str">
            <v>ISO4217:USD</v>
          </cell>
          <cell r="IF274" t="b">
            <v>0</v>
          </cell>
          <cell r="IG274" t="b">
            <v>0</v>
          </cell>
        </row>
        <row r="275">
          <cell r="C275" t="str">
            <v>Preferred Dividends Attributable to Current Period Earnings</v>
          </cell>
          <cell r="IC275" t="str">
            <v>mstag:preferredDividendsAttributableToCurrentPeriodEarnings</v>
          </cell>
          <cell r="ID275">
            <v>6</v>
          </cell>
          <cell r="IE275" t="str">
            <v>ISO4217:USD</v>
          </cell>
          <cell r="IF275" t="b">
            <v>0</v>
          </cell>
          <cell r="IG275" t="b">
            <v>0</v>
          </cell>
        </row>
        <row r="276">
          <cell r="C276" t="str">
            <v>Adjustment to Net Income for Dilutive Items</v>
          </cell>
          <cell r="G276" t="str">
            <v/>
          </cell>
          <cell r="H276" t="str">
            <v/>
          </cell>
          <cell r="I276" t="str">
            <v/>
          </cell>
          <cell r="J276" t="str">
            <v/>
          </cell>
          <cell r="K276" t="str">
            <v/>
          </cell>
          <cell r="L276" t="str">
            <v/>
          </cell>
          <cell r="M276" t="str">
            <v/>
          </cell>
          <cell r="N276" t="str">
            <v/>
          </cell>
          <cell r="O276" t="str">
            <v/>
          </cell>
          <cell r="P276" t="str">
            <v/>
          </cell>
          <cell r="Q276" t="str">
            <v/>
          </cell>
          <cell r="IC276" t="str">
            <v>mstag:adjustmentToNetIncomeForDilutiveItems</v>
          </cell>
          <cell r="ID276">
            <v>6</v>
          </cell>
          <cell r="IE276" t="str">
            <v>ISO4217:USD</v>
          </cell>
          <cell r="IF276" t="b">
            <v>0</v>
          </cell>
          <cell r="IG276" t="b">
            <v>0</v>
          </cell>
        </row>
        <row r="277">
          <cell r="D277" t="str">
            <v>Impact of Assumed Conversion of Preferred Stock</v>
          </cell>
          <cell r="IC277" t="str">
            <v>mstag:impactOfAssumedConversionOfPreferredStock</v>
          </cell>
          <cell r="ID277">
            <v>6</v>
          </cell>
          <cell r="IE277" t="str">
            <v>ISO4217:USD</v>
          </cell>
          <cell r="IF277" t="b">
            <v>0</v>
          </cell>
          <cell r="IG277" t="b">
            <v>0</v>
          </cell>
        </row>
        <row r="278">
          <cell r="D278" t="str">
            <v>Impact of Assumed Conversion of Convertible Bonds</v>
          </cell>
          <cell r="IC278" t="str">
            <v>mstag:impactOfAssumedConversionOfConvertibleBonds</v>
          </cell>
          <cell r="ID278">
            <v>6</v>
          </cell>
          <cell r="IE278" t="str">
            <v>ISO4217:USD</v>
          </cell>
          <cell r="IF278" t="b">
            <v>0</v>
          </cell>
          <cell r="IG278" t="b">
            <v>0</v>
          </cell>
        </row>
        <row r="279">
          <cell r="D279" t="str">
            <v>Impact of Stock Options Compensation</v>
          </cell>
          <cell r="IC279" t="str">
            <v>mstag:impactOfStockOptionsCompensation</v>
          </cell>
          <cell r="ID279">
            <v>6</v>
          </cell>
          <cell r="IE279" t="str">
            <v>ISO4217:USD</v>
          </cell>
          <cell r="IF279" t="b">
            <v>0</v>
          </cell>
          <cell r="IG279" t="b">
            <v>0</v>
          </cell>
        </row>
        <row r="280">
          <cell r="C280" t="str">
            <v>Company Reported Revenue</v>
          </cell>
          <cell r="G280">
            <v>6972.9</v>
          </cell>
          <cell r="H280">
            <v>11627.9</v>
          </cell>
          <cell r="I280">
            <v>13373</v>
          </cell>
          <cell r="J280">
            <v>13149.1</v>
          </cell>
          <cell r="K280">
            <v>12546.6</v>
          </cell>
          <cell r="L280">
            <v>11261.4</v>
          </cell>
          <cell r="M280">
            <v>11901</v>
          </cell>
          <cell r="N280">
            <v>12909.5</v>
          </cell>
          <cell r="O280">
            <v>13287.6</v>
          </cell>
          <cell r="P280">
            <v>13566.3</v>
          </cell>
          <cell r="IC280" t="str">
            <v>mstag:companyReportedRevenue</v>
          </cell>
          <cell r="ID280">
            <v>6</v>
          </cell>
          <cell r="IE280" t="str">
            <v>ISO4217:USD</v>
          </cell>
          <cell r="IF280" t="b">
            <v>0</v>
          </cell>
          <cell r="IG280" t="b">
            <v>0</v>
          </cell>
        </row>
        <row r="281">
          <cell r="C281" t="str">
            <v>Japan-Specific Operating Metrics</v>
          </cell>
          <cell r="IC281" t="str">
            <v>mstag:japanSpecificOperatingMetrics</v>
          </cell>
          <cell r="ID281">
            <v>6</v>
          </cell>
          <cell r="IE281" t="str">
            <v>ISO4217:USD</v>
          </cell>
          <cell r="IF281" t="b">
            <v>0</v>
          </cell>
          <cell r="IG281" t="b">
            <v>0</v>
          </cell>
        </row>
        <row r="282">
          <cell r="D282" t="str">
            <v>Operating Income (Expense) Classified by Company as Non Operating (Japan)</v>
          </cell>
          <cell r="IC282" t="str">
            <v>mstag:operatingIncomeExpenseClassifiedByCompanyAsNonOperatingJapan</v>
          </cell>
          <cell r="ID282">
            <v>6</v>
          </cell>
          <cell r="IE282" t="str">
            <v>ISO4217:USD</v>
          </cell>
          <cell r="IF282" t="b">
            <v>0</v>
          </cell>
          <cell r="IG282" t="b">
            <v>0</v>
          </cell>
        </row>
        <row r="283">
          <cell r="D283" t="str">
            <v>Operating Income (Expense) Classified by Company as Extraordinary (Japan)</v>
          </cell>
          <cell r="IC283" t="str">
            <v>mstag:operatingIncomeExpenseClassifiedByCompanyAsExtraordinaryJapan</v>
          </cell>
          <cell r="ID283">
            <v>6</v>
          </cell>
          <cell r="IE283" t="str">
            <v>ISO4217:USD</v>
          </cell>
          <cell r="IF283" t="b">
            <v>0</v>
          </cell>
          <cell r="IG283" t="b">
            <v>0</v>
          </cell>
        </row>
        <row r="284">
          <cell r="D284" t="str">
            <v>Non-Operating Income (Expense) Classified by Company as Operating (Japan)</v>
          </cell>
          <cell r="IC284" t="str">
            <v>mstag:nonOperatingIncomeExpenseClassifiedByCompanyAsOperatingJapan</v>
          </cell>
          <cell r="ID284">
            <v>6</v>
          </cell>
          <cell r="IE284" t="str">
            <v>ISO4217:USD</v>
          </cell>
          <cell r="IF284" t="b">
            <v>0</v>
          </cell>
          <cell r="IG284" t="b">
            <v>0</v>
          </cell>
        </row>
        <row r="285">
          <cell r="D285" t="str">
            <v>Non-Operating Income (Expense) Classified by Company as Extraordinary (Japan)</v>
          </cell>
          <cell r="IC285" t="str">
            <v>mstag:recurringIncomeExpenseClassifiedByCompanyAsExtraordinaryJapan</v>
          </cell>
          <cell r="ID285">
            <v>6</v>
          </cell>
          <cell r="IE285" t="str">
            <v>ISO4217:USD</v>
          </cell>
          <cell r="IF285" t="b">
            <v>0</v>
          </cell>
          <cell r="IG285" t="b">
            <v>0</v>
          </cell>
        </row>
        <row r="286">
          <cell r="D286" t="str">
            <v>One-Time Income (Expense) (Gross of Tax) Classified by Company as Operating (Japan)</v>
          </cell>
          <cell r="IC286" t="str">
            <v>mstag:oneTimeIncomeExpenseGrossOfTaxClassifiedByCompanyAsOperatingJapan</v>
          </cell>
          <cell r="ID286">
            <v>6</v>
          </cell>
          <cell r="IE286" t="str">
            <v>ISO4217:USD</v>
          </cell>
          <cell r="IF286" t="b">
            <v>0</v>
          </cell>
          <cell r="IG286" t="b">
            <v>0</v>
          </cell>
        </row>
        <row r="287">
          <cell r="D287" t="str">
            <v>One-Time Income (Expense) (Gross of Tax) Classified by Company as Non Operating (Japan)</v>
          </cell>
          <cell r="IC287" t="str">
            <v>mstag:oneTimeIncomeExpenseGrossOfTaxClassifiedByCompanyAsNonOperatingJapan</v>
          </cell>
          <cell r="ID287">
            <v>6</v>
          </cell>
          <cell r="IE287" t="str">
            <v>ISO4217:USD</v>
          </cell>
          <cell r="IF287" t="b">
            <v>0</v>
          </cell>
          <cell r="IG287" t="b">
            <v>0</v>
          </cell>
        </row>
        <row r="288">
          <cell r="D288" t="str">
            <v>Recurring Profit (Japan)</v>
          </cell>
          <cell r="IC288" t="str">
            <v>mstag:recurringProfitJapan</v>
          </cell>
          <cell r="ID288">
            <v>6</v>
          </cell>
          <cell r="IE288" t="str">
            <v>ISO4217:USD</v>
          </cell>
          <cell r="IF288" t="b">
            <v>0</v>
          </cell>
          <cell r="IG288" t="b">
            <v>0</v>
          </cell>
        </row>
        <row r="289">
          <cell r="C289" t="str">
            <v>EPS Adjusted for Consensus</v>
          </cell>
          <cell r="IC289" t="str">
            <v>mstag:adjEpsForConsensus</v>
          </cell>
          <cell r="ID289">
            <v>0</v>
          </cell>
          <cell r="IE289" t="str">
            <v>ISO4217:USD</v>
          </cell>
          <cell r="IF289" t="b">
            <v>0</v>
          </cell>
          <cell r="IG289" t="b">
            <v>0</v>
          </cell>
        </row>
        <row r="290">
          <cell r="C290" t="str">
            <v>Period End Diluted Shares Outstanding</v>
          </cell>
          <cell r="IC290" t="str">
            <v>mstag:periodEndDilutedSharesOutstanding</v>
          </cell>
          <cell r="ID290">
            <v>6</v>
          </cell>
          <cell r="IE290" t="str">
            <v>ms_eqr_gcim_Decimal:ms_eqr_gcim_decimal</v>
          </cell>
          <cell r="IF290" t="b">
            <v>0</v>
          </cell>
          <cell r="IG290" t="b">
            <v>0</v>
          </cell>
        </row>
        <row r="291">
          <cell r="C291" t="str">
            <v>Period End Basic Shares Outstanding</v>
          </cell>
          <cell r="G291">
            <v>552.87591600000007</v>
          </cell>
          <cell r="H291">
            <v>556.24202600000001</v>
          </cell>
          <cell r="I291">
            <v>561.60078800000008</v>
          </cell>
          <cell r="J291">
            <v>563.37361599999997</v>
          </cell>
          <cell r="K291">
            <v>556.30000000000007</v>
          </cell>
          <cell r="L291">
            <v>538.30000000000007</v>
          </cell>
          <cell r="M291">
            <v>540.6</v>
          </cell>
          <cell r="N291">
            <v>533.4</v>
          </cell>
          <cell r="O291">
            <v>521</v>
          </cell>
          <cell r="P291">
            <v>510.8</v>
          </cell>
          <cell r="Q291">
            <v>500.4</v>
          </cell>
          <cell r="IC291" t="str">
            <v>mstag:periodEndBasicSharesOutstanding</v>
          </cell>
          <cell r="ID291">
            <v>6</v>
          </cell>
          <cell r="IE291" t="str">
            <v>ms_eqr_gcim_Decimal:ms_eqr_gcim_decimal</v>
          </cell>
          <cell r="IF291" t="b">
            <v>0</v>
          </cell>
          <cell r="IG291" t="b">
            <v>0</v>
          </cell>
        </row>
        <row r="292">
          <cell r="C292" t="str">
            <v>Current Diluted Shares Outstanding</v>
          </cell>
          <cell r="IC292" t="str">
            <v>mstag:currentDilutedSharesOutstanding</v>
          </cell>
          <cell r="ID292">
            <v>6</v>
          </cell>
          <cell r="IE292" t="str">
            <v>ms_eqr_gcim_Decimal:ms_eqr_gcim_decimal</v>
          </cell>
          <cell r="IF292" t="b">
            <v>0</v>
          </cell>
          <cell r="IG292" t="b">
            <v>0</v>
          </cell>
        </row>
        <row r="293">
          <cell r="C293" t="str">
            <v>Current Basic Shares Outstanding</v>
          </cell>
          <cell r="IC293" t="str">
            <v>mstag:currentBasicSharesOutstanding</v>
          </cell>
          <cell r="ID293">
            <v>6</v>
          </cell>
          <cell r="IE293" t="str">
            <v>ms_eqr_gcim_Decimal:ms_eqr_gcim_decimal</v>
          </cell>
          <cell r="IF293" t="b">
            <v>0</v>
          </cell>
          <cell r="IG293" t="b">
            <v>0</v>
          </cell>
        </row>
        <row r="294">
          <cell r="C294" t="str">
            <v>Average Diluted Shares Outstanding</v>
          </cell>
          <cell r="G294">
            <v>563.41463414634154</v>
          </cell>
          <cell r="H294">
            <v>562.53731343283573</v>
          </cell>
          <cell r="I294">
            <v>563.70000000000005</v>
          </cell>
          <cell r="J294">
            <v>567.1</v>
          </cell>
          <cell r="K294">
            <v>559.29999999999995</v>
          </cell>
          <cell r="L294">
            <v>553.1</v>
          </cell>
          <cell r="M294">
            <v>540.1</v>
          </cell>
          <cell r="N294">
            <v>543.79999999999995</v>
          </cell>
          <cell r="O294">
            <v>533.20000000000005</v>
          </cell>
          <cell r="P294">
            <v>520</v>
          </cell>
          <cell r="Q294">
            <v>508.6</v>
          </cell>
          <cell r="IC294" t="str">
            <v>mstag:averageDilutedSharesOutstanding</v>
          </cell>
          <cell r="ID294">
            <v>6</v>
          </cell>
          <cell r="IE294" t="str">
            <v>ms_eqr_gcim_Decimal:ms_eqr_gcim_decimal</v>
          </cell>
          <cell r="IF294" t="b">
            <v>0</v>
          </cell>
          <cell r="IG294" t="b">
            <v>0</v>
          </cell>
        </row>
        <row r="295">
          <cell r="C295" t="str">
            <v>Average Basic Shares Outstanding</v>
          </cell>
          <cell r="G295">
            <v>550</v>
          </cell>
          <cell r="H295">
            <v>556.4</v>
          </cell>
          <cell r="I295">
            <v>559</v>
          </cell>
          <cell r="J295">
            <v>564</v>
          </cell>
          <cell r="K295">
            <v>555.9</v>
          </cell>
          <cell r="L295">
            <v>550.29999999999995</v>
          </cell>
          <cell r="M295">
            <v>536.29999999999995</v>
          </cell>
          <cell r="N295">
            <v>539.5</v>
          </cell>
          <cell r="O295">
            <v>529.6</v>
          </cell>
          <cell r="P295">
            <v>517.20000000000005</v>
          </cell>
          <cell r="Q295">
            <v>505.92500000000001</v>
          </cell>
          <cell r="IC295" t="str">
            <v>mstag:averageBasicSharesOutstanding</v>
          </cell>
          <cell r="ID295">
            <v>6</v>
          </cell>
          <cell r="IE295" t="str">
            <v>ms_eqr_gcim_Decimal:ms_eqr_gcim_decimal</v>
          </cell>
          <cell r="IF295" t="b">
            <v>0</v>
          </cell>
          <cell r="IG295" t="b">
            <v>0</v>
          </cell>
        </row>
        <row r="296">
          <cell r="C296" t="str">
            <v>ADR Ratio</v>
          </cell>
          <cell r="IC296" t="str">
            <v>mstag:adrRatioNew</v>
          </cell>
          <cell r="ID296">
            <v>0</v>
          </cell>
          <cell r="IE296" t="str">
            <v>ms_eqr_gcim_Decimal:ms_eqr_gcim_decimal</v>
          </cell>
          <cell r="IF296" t="b">
            <v>0</v>
          </cell>
          <cell r="IG296" t="b">
            <v>0</v>
          </cell>
        </row>
        <row r="297">
          <cell r="C297" t="str">
            <v>Current ADR Ratio</v>
          </cell>
          <cell r="IC297" t="str">
            <v>mstag:currentAdrRatio</v>
          </cell>
          <cell r="ID297">
            <v>0</v>
          </cell>
          <cell r="IE297" t="str">
            <v>ms_eqr_gcim_Decimal:ms_eqr_gcim_decimal</v>
          </cell>
          <cell r="IF297" t="b">
            <v>0</v>
          </cell>
          <cell r="IG297" t="b">
            <v>0</v>
          </cell>
        </row>
        <row r="298">
          <cell r="C298" t="str">
            <v>Analyst's Average FX Rate</v>
          </cell>
          <cell r="IC298" t="str">
            <v>mstag:analystsAverageFxRate</v>
          </cell>
          <cell r="ID298">
            <v>0</v>
          </cell>
          <cell r="IE298" t="str">
            <v>ms_eqr_gcim_Decimal:ms_eqr_gcim_decimal</v>
          </cell>
          <cell r="IF298" t="b">
            <v>0</v>
          </cell>
          <cell r="IG298" t="b">
            <v>0</v>
          </cell>
        </row>
        <row r="299">
          <cell r="C299" t="str">
            <v>Analyst's Period End FX Rate</v>
          </cell>
          <cell r="IC299" t="str">
            <v>mstag:analystsPeriodEndFxRate</v>
          </cell>
          <cell r="ID299">
            <v>0</v>
          </cell>
          <cell r="IE299" t="str">
            <v>ms_eqr_gcim_Decimal:ms_eqr_gcim_decimal</v>
          </cell>
          <cell r="IF299" t="b">
            <v>0</v>
          </cell>
          <cell r="IG299" t="b">
            <v>0</v>
          </cell>
        </row>
        <row r="300">
          <cell r="C300" t="str">
            <v>Percent Ownership</v>
          </cell>
          <cell r="IC300" t="str">
            <v>mstag:percentOwnership</v>
          </cell>
          <cell r="ID300">
            <v>0</v>
          </cell>
          <cell r="IE300" t="str">
            <v>ms_eqr_gcim_Decimal:ms_eqr_gcim_decimal</v>
          </cell>
          <cell r="IF300" t="b">
            <v>0</v>
          </cell>
          <cell r="IG300" t="b">
            <v>0</v>
          </cell>
        </row>
        <row r="301">
          <cell r="C301" t="str">
            <v>Statutory Tax Rate</v>
          </cell>
          <cell r="G301">
            <v>0.38</v>
          </cell>
          <cell r="H301">
            <v>0.375</v>
          </cell>
          <cell r="I301">
            <v>0.37200000000000005</v>
          </cell>
          <cell r="J301">
            <v>0.36899999999999999</v>
          </cell>
          <cell r="K301">
            <v>0.36899999999999999</v>
          </cell>
          <cell r="L301">
            <v>0.36</v>
          </cell>
          <cell r="M301">
            <v>0.36399999999999999</v>
          </cell>
          <cell r="N301">
            <v>0.36299999999999999</v>
          </cell>
          <cell r="O301">
            <v>0.36</v>
          </cell>
          <cell r="P301">
            <v>0.35699999999999998</v>
          </cell>
          <cell r="Q301">
            <v>0.35199999999999998</v>
          </cell>
          <cell r="IC301" t="str">
            <v>mstag:statutoryTaxRate</v>
          </cell>
          <cell r="ID301">
            <v>0</v>
          </cell>
          <cell r="IE301" t="str">
            <v>ms_eqr_gcim_Decimal:ms_eqr_gcim_decimal</v>
          </cell>
          <cell r="IF301" t="b">
            <v>0</v>
          </cell>
          <cell r="IG301" t="b">
            <v>0</v>
          </cell>
        </row>
        <row r="302">
          <cell r="C302" t="str">
            <v>Dividends Per Share (Dollar per share)</v>
          </cell>
          <cell r="G302">
            <v>0.85</v>
          </cell>
          <cell r="H302">
            <v>0.88</v>
          </cell>
          <cell r="I302">
            <v>0.9</v>
          </cell>
          <cell r="J302">
            <v>0.92</v>
          </cell>
          <cell r="K302">
            <v>0.95</v>
          </cell>
          <cell r="L302">
            <v>0.99</v>
          </cell>
          <cell r="M302">
            <v>1.03</v>
          </cell>
          <cell r="N302">
            <v>1.07</v>
          </cell>
          <cell r="O302">
            <v>1.1100000000000001</v>
          </cell>
          <cell r="P302">
            <v>1.18</v>
          </cell>
          <cell r="IC302" t="str">
            <v>mstag:dividendsPerShare</v>
          </cell>
          <cell r="ID302">
            <v>0</v>
          </cell>
          <cell r="IE302" t="str">
            <v>ISO4217:USD</v>
          </cell>
          <cell r="IF302" t="b">
            <v>0</v>
          </cell>
          <cell r="IG302" t="b">
            <v>0</v>
          </cell>
        </row>
        <row r="303">
          <cell r="B303" t="str">
            <v>Balance sheet</v>
          </cell>
          <cell r="ID303">
            <v>0</v>
          </cell>
          <cell r="IE303" t="str">
            <v>ms_eqr_gcim_String:ms_eqr_gcim_string</v>
          </cell>
          <cell r="IF303" t="b">
            <v>0</v>
          </cell>
          <cell r="IG303" t="b">
            <v>0</v>
          </cell>
        </row>
        <row r="304">
          <cell r="C304" t="str">
            <v>Assets</v>
          </cell>
          <cell r="Q304">
            <v>16779.900000000001</v>
          </cell>
          <cell r="IC304" t="str">
            <v>mstag:assets</v>
          </cell>
          <cell r="ID304">
            <v>6</v>
          </cell>
          <cell r="IE304" t="str">
            <v>ISO4217:USD</v>
          </cell>
          <cell r="IF304" t="b">
            <v>0</v>
          </cell>
          <cell r="IG304" t="b">
            <v>0</v>
          </cell>
        </row>
        <row r="305">
          <cell r="D305" t="str">
            <v>Cash and Cash Equivalents</v>
          </cell>
          <cell r="G305">
            <v>34.799999999999997</v>
          </cell>
          <cell r="H305">
            <v>1137.8</v>
          </cell>
          <cell r="I305">
            <v>221.6</v>
          </cell>
          <cell r="J305">
            <v>83.2</v>
          </cell>
          <cell r="K305">
            <v>90.8</v>
          </cell>
          <cell r="L305">
            <v>144</v>
          </cell>
          <cell r="M305">
            <v>322.8</v>
          </cell>
          <cell r="N305">
            <v>206.5</v>
          </cell>
          <cell r="O305">
            <v>364.5</v>
          </cell>
          <cell r="P305">
            <v>494.5</v>
          </cell>
          <cell r="Q305">
            <v>290.60000000000002</v>
          </cell>
          <cell r="IC305" t="str">
            <v>mstag:cashAndCashEquivalents</v>
          </cell>
          <cell r="ID305">
            <v>6</v>
          </cell>
          <cell r="IE305" t="str">
            <v>ISO4217:USD</v>
          </cell>
          <cell r="IF305" t="b">
            <v>0</v>
          </cell>
          <cell r="IG305" t="b">
            <v>0</v>
          </cell>
        </row>
        <row r="306">
          <cell r="D306" t="str">
            <v>Restricted Cash Required for Operations</v>
          </cell>
          <cell r="IC306" t="str">
            <v>mstag:restrictedCashRequiredForOperations</v>
          </cell>
          <cell r="ID306">
            <v>6</v>
          </cell>
          <cell r="IE306" t="str">
            <v>ISO4217:USD</v>
          </cell>
          <cell r="IF306" t="b">
            <v>0</v>
          </cell>
          <cell r="IG306" t="b">
            <v>0</v>
          </cell>
        </row>
        <row r="307">
          <cell r="D307" t="str">
            <v>Trade Receivables</v>
          </cell>
          <cell r="G307">
            <v>738.7</v>
          </cell>
          <cell r="H307">
            <v>1468.1</v>
          </cell>
          <cell r="I307">
            <v>1678</v>
          </cell>
          <cell r="J307">
            <v>1660.9</v>
          </cell>
          <cell r="K307">
            <v>1606.3</v>
          </cell>
          <cell r="L307">
            <v>1465.2</v>
          </cell>
          <cell r="M307">
            <v>1600.6</v>
          </cell>
          <cell r="N307">
            <v>1809.6</v>
          </cell>
          <cell r="O307">
            <v>1672.4</v>
          </cell>
          <cell r="P307">
            <v>2005.9</v>
          </cell>
          <cell r="Q307">
            <v>1955.1</v>
          </cell>
          <cell r="IC307" t="str">
            <v>mstag:tradeReceivables</v>
          </cell>
          <cell r="ID307">
            <v>6</v>
          </cell>
          <cell r="IE307" t="str">
            <v>ISO4217:USD</v>
          </cell>
          <cell r="IF307" t="b">
            <v>0</v>
          </cell>
          <cell r="IG307" t="b">
            <v>0</v>
          </cell>
        </row>
        <row r="308">
          <cell r="E308" t="str">
            <v>Trade Receivables, Current</v>
          </cell>
          <cell r="G308">
            <v>738.7</v>
          </cell>
          <cell r="H308">
            <v>1468.1</v>
          </cell>
          <cell r="I308">
            <v>1678</v>
          </cell>
          <cell r="J308">
            <v>1660.9</v>
          </cell>
          <cell r="K308">
            <v>1606.3</v>
          </cell>
          <cell r="L308">
            <v>1465.2</v>
          </cell>
          <cell r="M308">
            <v>1600.6</v>
          </cell>
          <cell r="N308">
            <v>1809.6</v>
          </cell>
          <cell r="O308">
            <v>1672.4</v>
          </cell>
          <cell r="P308">
            <v>2005.9</v>
          </cell>
          <cell r="Q308" t="str">
            <v/>
          </cell>
          <cell r="IC308" t="str">
            <v>mstag:tradeReceivablesCurrent</v>
          </cell>
          <cell r="ID308">
            <v>6</v>
          </cell>
          <cell r="IE308" t="str">
            <v>ISO4217:USD</v>
          </cell>
          <cell r="IF308" t="b">
            <v>0</v>
          </cell>
          <cell r="IG308" t="b">
            <v>0</v>
          </cell>
        </row>
        <row r="309">
          <cell r="F309" t="str">
            <v>Trade Receivables, Gross, Current</v>
          </cell>
          <cell r="G309">
            <v>753.5</v>
          </cell>
          <cell r="H309">
            <v>1513.6999999999998</v>
          </cell>
          <cell r="I309">
            <v>1762.7</v>
          </cell>
          <cell r="J309">
            <v>1707.2</v>
          </cell>
          <cell r="K309">
            <v>1666.2</v>
          </cell>
          <cell r="L309">
            <v>1532.5</v>
          </cell>
          <cell r="M309">
            <v>1672.1999999999998</v>
          </cell>
          <cell r="N309">
            <v>1882.6999999999998</v>
          </cell>
          <cell r="O309">
            <v>1742.2</v>
          </cell>
          <cell r="P309">
            <v>2073.5</v>
          </cell>
          <cell r="IC309" t="str">
            <v>mstag:tradeReceivablesGrossCurrent</v>
          </cell>
          <cell r="ID309">
            <v>6</v>
          </cell>
          <cell r="IE309" t="str">
            <v>ISO4217:USD</v>
          </cell>
          <cell r="IF309" t="b">
            <v>0</v>
          </cell>
          <cell r="IG309" t="b">
            <v>0</v>
          </cell>
        </row>
        <row r="310">
          <cell r="A310" t="str">
            <v xml:space="preserve"> </v>
          </cell>
          <cell r="F310" t="str">
            <v>Allowance for Doubtful Accounts, Current</v>
          </cell>
          <cell r="G310">
            <v>14.8</v>
          </cell>
          <cell r="H310">
            <v>45.6</v>
          </cell>
          <cell r="I310">
            <v>84.7</v>
          </cell>
          <cell r="J310">
            <v>46.3</v>
          </cell>
          <cell r="K310">
            <v>59.9</v>
          </cell>
          <cell r="L310">
            <v>67.3</v>
          </cell>
          <cell r="M310">
            <v>71.599999999999994</v>
          </cell>
          <cell r="N310">
            <v>73.099999999999994</v>
          </cell>
          <cell r="O310">
            <v>69.8</v>
          </cell>
          <cell r="P310">
            <v>67.599999999999994</v>
          </cell>
          <cell r="IC310" t="str">
            <v>mstag:allowanceForDoubtfulAccountsCurrent</v>
          </cell>
          <cell r="ID310">
            <v>6</v>
          </cell>
          <cell r="IE310" t="str">
            <v>ISO4217:USD</v>
          </cell>
          <cell r="IF310" t="b">
            <v>0</v>
          </cell>
          <cell r="IG310" t="b">
            <v>0</v>
          </cell>
        </row>
        <row r="311">
          <cell r="E311" t="str">
            <v>Trade Receivables, Non Current</v>
          </cell>
          <cell r="G311" t="str">
            <v/>
          </cell>
          <cell r="H311" t="str">
            <v/>
          </cell>
          <cell r="I311" t="str">
            <v/>
          </cell>
          <cell r="J311" t="str">
            <v/>
          </cell>
          <cell r="K311" t="str">
            <v/>
          </cell>
          <cell r="L311" t="str">
            <v/>
          </cell>
          <cell r="M311" t="str">
            <v/>
          </cell>
          <cell r="N311" t="str">
            <v/>
          </cell>
          <cell r="O311" t="str">
            <v/>
          </cell>
          <cell r="P311" t="str">
            <v/>
          </cell>
          <cell r="Q311" t="str">
            <v/>
          </cell>
          <cell r="IC311" t="str">
            <v>mstag:tradeReceivablesNonCurrent</v>
          </cell>
          <cell r="ID311">
            <v>6</v>
          </cell>
          <cell r="IE311" t="str">
            <v>ISO4217:USD</v>
          </cell>
          <cell r="IF311" t="b">
            <v>0</v>
          </cell>
          <cell r="IG311" t="b">
            <v>0</v>
          </cell>
        </row>
        <row r="312">
          <cell r="F312" t="str">
            <v>Trade Receivables, Gross, Non Current</v>
          </cell>
          <cell r="IC312" t="str">
            <v>mstag:tradeReceivablesGrossNonCurrent</v>
          </cell>
          <cell r="ID312">
            <v>6</v>
          </cell>
          <cell r="IE312" t="str">
            <v>ISO4217:USD</v>
          </cell>
          <cell r="IF312" t="b">
            <v>0</v>
          </cell>
          <cell r="IG312" t="b">
            <v>0</v>
          </cell>
        </row>
        <row r="313">
          <cell r="F313" t="str">
            <v>Allowance for Doubtful Accounts, Non Current</v>
          </cell>
          <cell r="IC313" t="str">
            <v>mstag:allowanceForDoubtfulAccountsNonCurrent</v>
          </cell>
          <cell r="ID313">
            <v>6</v>
          </cell>
          <cell r="IE313" t="str">
            <v>ISO4217:USD</v>
          </cell>
          <cell r="IF313" t="b">
            <v>0</v>
          </cell>
          <cell r="IG313" t="b">
            <v>0</v>
          </cell>
        </row>
        <row r="314">
          <cell r="D314" t="str">
            <v>Finance Lease Receivables</v>
          </cell>
          <cell r="G314" t="str">
            <v/>
          </cell>
          <cell r="H314" t="str">
            <v/>
          </cell>
          <cell r="I314" t="str">
            <v/>
          </cell>
          <cell r="J314" t="str">
            <v/>
          </cell>
          <cell r="K314" t="str">
            <v/>
          </cell>
          <cell r="L314" t="str">
            <v/>
          </cell>
          <cell r="M314" t="str">
            <v/>
          </cell>
          <cell r="N314" t="str">
            <v/>
          </cell>
          <cell r="O314" t="str">
            <v/>
          </cell>
          <cell r="P314" t="str">
            <v/>
          </cell>
          <cell r="Q314" t="str">
            <v/>
          </cell>
          <cell r="IC314" t="str">
            <v>mstag:financeLeaseReceivables</v>
          </cell>
          <cell r="ID314">
            <v>6</v>
          </cell>
          <cell r="IE314" t="str">
            <v>ISO4217:USD</v>
          </cell>
          <cell r="IF314" t="b">
            <v>0</v>
          </cell>
          <cell r="IG314" t="b">
            <v>0</v>
          </cell>
        </row>
        <row r="315">
          <cell r="E315" t="str">
            <v>Finance Lease Receivables, Current</v>
          </cell>
          <cell r="IC315" t="str">
            <v>mstag:financeLeaseReceivablesCurrent</v>
          </cell>
          <cell r="ID315">
            <v>6</v>
          </cell>
          <cell r="IE315" t="str">
            <v>ISO4217:USD</v>
          </cell>
          <cell r="IF315" t="b">
            <v>0</v>
          </cell>
          <cell r="IG315" t="b">
            <v>0</v>
          </cell>
        </row>
        <row r="316">
          <cell r="E316" t="str">
            <v>Finance Lease Receivables, Non Current</v>
          </cell>
          <cell r="IC316" t="str">
            <v>mstag:financeLeaseReceivablesNonCurrent</v>
          </cell>
          <cell r="ID316">
            <v>6</v>
          </cell>
          <cell r="IE316" t="str">
            <v>ISO4217:USD</v>
          </cell>
          <cell r="IF316" t="b">
            <v>0</v>
          </cell>
          <cell r="IG316" t="b">
            <v>0</v>
          </cell>
        </row>
        <row r="317">
          <cell r="D317" t="str">
            <v>Notes Receivable</v>
          </cell>
          <cell r="G317" t="str">
            <v/>
          </cell>
          <cell r="H317" t="str">
            <v/>
          </cell>
          <cell r="I317" t="str">
            <v/>
          </cell>
          <cell r="J317" t="str">
            <v/>
          </cell>
          <cell r="K317" t="str">
            <v/>
          </cell>
          <cell r="L317" t="str">
            <v/>
          </cell>
          <cell r="M317" t="str">
            <v/>
          </cell>
          <cell r="N317" t="str">
            <v/>
          </cell>
          <cell r="O317" t="str">
            <v/>
          </cell>
          <cell r="P317" t="str">
            <v/>
          </cell>
          <cell r="Q317" t="str">
            <v/>
          </cell>
          <cell r="IC317" t="str">
            <v>mstag:notesReceivable</v>
          </cell>
          <cell r="ID317">
            <v>6</v>
          </cell>
          <cell r="IE317" t="str">
            <v>ISO4217:USD</v>
          </cell>
          <cell r="IF317" t="b">
            <v>0</v>
          </cell>
          <cell r="IG317" t="b">
            <v>0</v>
          </cell>
        </row>
        <row r="318">
          <cell r="E318" t="str">
            <v>Notes Receivable, Current</v>
          </cell>
          <cell r="IC318" t="str">
            <v>mstag:notesReceivableCurrent</v>
          </cell>
          <cell r="ID318">
            <v>6</v>
          </cell>
          <cell r="IE318" t="str">
            <v>ISO4217:USD</v>
          </cell>
          <cell r="IF318" t="b">
            <v>0</v>
          </cell>
          <cell r="IG318" t="b">
            <v>0</v>
          </cell>
        </row>
        <row r="319">
          <cell r="E319" t="str">
            <v>Notes Receivable, Non Current</v>
          </cell>
          <cell r="IC319" t="str">
            <v>mstag:notesReceivableNonCurrent</v>
          </cell>
          <cell r="ID319">
            <v>6</v>
          </cell>
          <cell r="IE319" t="str">
            <v>ISO4217:USD</v>
          </cell>
          <cell r="IF319" t="b">
            <v>0</v>
          </cell>
          <cell r="IG319" t="b">
            <v>0</v>
          </cell>
        </row>
        <row r="320">
          <cell r="D320" t="str">
            <v>Unbilled Receivables</v>
          </cell>
          <cell r="G320" t="str">
            <v/>
          </cell>
          <cell r="H320" t="str">
            <v/>
          </cell>
          <cell r="I320" t="str">
            <v/>
          </cell>
          <cell r="J320" t="str">
            <v/>
          </cell>
          <cell r="K320" t="str">
            <v/>
          </cell>
          <cell r="L320" t="str">
            <v/>
          </cell>
          <cell r="M320" t="str">
            <v/>
          </cell>
          <cell r="N320" t="str">
            <v/>
          </cell>
          <cell r="O320" t="str">
            <v/>
          </cell>
          <cell r="P320" t="str">
            <v/>
          </cell>
          <cell r="Q320" t="str">
            <v/>
          </cell>
          <cell r="IC320" t="str">
            <v>mstag:unbilledReceivables</v>
          </cell>
          <cell r="ID320">
            <v>6</v>
          </cell>
          <cell r="IE320" t="str">
            <v>ISO4217:USD</v>
          </cell>
          <cell r="IF320" t="b">
            <v>0</v>
          </cell>
          <cell r="IG320" t="b">
            <v>0</v>
          </cell>
        </row>
        <row r="321">
          <cell r="E321" t="str">
            <v>Unbilled Receivables, Current</v>
          </cell>
          <cell r="IC321" t="str">
            <v>mstag:unbilledReceivablesCurrent</v>
          </cell>
          <cell r="ID321">
            <v>6</v>
          </cell>
          <cell r="IE321" t="str">
            <v>ISO4217:USD</v>
          </cell>
          <cell r="IF321" t="b">
            <v>0</v>
          </cell>
          <cell r="IG321" t="b">
            <v>0</v>
          </cell>
        </row>
        <row r="322">
          <cell r="E322" t="str">
            <v>Unbilled Receivables, Non Current</v>
          </cell>
          <cell r="IC322" t="str">
            <v>mstag:unbilledReceivablesNonCurrent</v>
          </cell>
          <cell r="ID322">
            <v>6</v>
          </cell>
          <cell r="IE322" t="str">
            <v>ISO4217:USD</v>
          </cell>
          <cell r="IF322" t="b">
            <v>0</v>
          </cell>
          <cell r="IG322" t="b">
            <v>0</v>
          </cell>
        </row>
        <row r="323">
          <cell r="D323" t="str">
            <v>Other Receivables</v>
          </cell>
          <cell r="G323" t="str">
            <v/>
          </cell>
          <cell r="H323" t="str">
            <v/>
          </cell>
          <cell r="I323" t="str">
            <v/>
          </cell>
          <cell r="J323" t="str">
            <v/>
          </cell>
          <cell r="K323" t="str">
            <v/>
          </cell>
          <cell r="L323" t="str">
            <v/>
          </cell>
          <cell r="M323" t="str">
            <v/>
          </cell>
          <cell r="N323" t="str">
            <v/>
          </cell>
          <cell r="O323" t="str">
            <v/>
          </cell>
          <cell r="P323" t="str">
            <v/>
          </cell>
          <cell r="Q323" t="str">
            <v/>
          </cell>
          <cell r="IC323" t="str">
            <v>mstag:otherReceivables</v>
          </cell>
          <cell r="ID323">
            <v>6</v>
          </cell>
          <cell r="IE323" t="str">
            <v>ISO4217:USD</v>
          </cell>
          <cell r="IF323" t="b">
            <v>0</v>
          </cell>
          <cell r="IG323" t="b">
            <v>0</v>
          </cell>
        </row>
        <row r="324">
          <cell r="E324" t="str">
            <v>Other Receivables, Current</v>
          </cell>
          <cell r="IC324" t="str">
            <v>mstag:otherReceivablesCurrent</v>
          </cell>
          <cell r="ID324">
            <v>6</v>
          </cell>
          <cell r="IE324" t="str">
            <v>ISO4217:USD</v>
          </cell>
          <cell r="IF324" t="b">
            <v>0</v>
          </cell>
          <cell r="IG324" t="b">
            <v>0</v>
          </cell>
        </row>
        <row r="325">
          <cell r="E325" t="str">
            <v>Other Receivables, Non Current</v>
          </cell>
          <cell r="IC325" t="str">
            <v>mstag:otherReceivablesNonCurrent</v>
          </cell>
          <cell r="ID325">
            <v>6</v>
          </cell>
          <cell r="IE325" t="str">
            <v>ISO4217:USD</v>
          </cell>
          <cell r="IF325" t="b">
            <v>0</v>
          </cell>
          <cell r="IG325" t="b">
            <v>0</v>
          </cell>
        </row>
        <row r="326">
          <cell r="D326" t="str">
            <v>Prepaid Expenses</v>
          </cell>
          <cell r="G326">
            <v>32.1</v>
          </cell>
          <cell r="H326">
            <v>99</v>
          </cell>
          <cell r="I326">
            <v>152.80000000000001</v>
          </cell>
          <cell r="J326">
            <v>119.4</v>
          </cell>
          <cell r="K326">
            <v>130.80000000000001</v>
          </cell>
          <cell r="L326">
            <v>117.5</v>
          </cell>
          <cell r="M326">
            <v>81.5</v>
          </cell>
          <cell r="N326">
            <v>96.3</v>
          </cell>
          <cell r="O326">
            <v>142.19999999999999</v>
          </cell>
          <cell r="P326">
            <v>0</v>
          </cell>
          <cell r="Q326" t="str">
            <v/>
          </cell>
          <cell r="IC326" t="str">
            <v>mstag:prepaidExpenses</v>
          </cell>
          <cell r="ID326">
            <v>6</v>
          </cell>
          <cell r="IE326" t="str">
            <v>ISO4217:USD</v>
          </cell>
          <cell r="IF326" t="b">
            <v>0</v>
          </cell>
          <cell r="IG326" t="b">
            <v>0</v>
          </cell>
        </row>
        <row r="327">
          <cell r="E327" t="str">
            <v>Prepaid Expenses, Current</v>
          </cell>
          <cell r="G327">
            <v>32.1</v>
          </cell>
          <cell r="H327">
            <v>99</v>
          </cell>
          <cell r="I327">
            <v>152.80000000000001</v>
          </cell>
          <cell r="J327">
            <v>119.4</v>
          </cell>
          <cell r="K327">
            <v>130.80000000000001</v>
          </cell>
          <cell r="L327">
            <v>117.5</v>
          </cell>
          <cell r="M327">
            <v>81.5</v>
          </cell>
          <cell r="N327">
            <v>96.3</v>
          </cell>
          <cell r="O327">
            <v>142.19999999999999</v>
          </cell>
          <cell r="P327">
            <v>0</v>
          </cell>
          <cell r="IC327" t="str">
            <v>mstag:prepaidExpensesCurrent</v>
          </cell>
          <cell r="ID327">
            <v>6</v>
          </cell>
          <cell r="IE327" t="str">
            <v>ISO4217:USD</v>
          </cell>
          <cell r="IF327" t="b">
            <v>0</v>
          </cell>
          <cell r="IG327" t="b">
            <v>0</v>
          </cell>
        </row>
        <row r="328">
          <cell r="E328" t="str">
            <v>Prepaid Expenses, Non Current</v>
          </cell>
          <cell r="IC328" t="str">
            <v>mstag:prepaidExpensesNonCurrent</v>
          </cell>
          <cell r="ID328">
            <v>6</v>
          </cell>
          <cell r="IE328" t="str">
            <v>ISO4217:USD</v>
          </cell>
          <cell r="IF328" t="b">
            <v>0</v>
          </cell>
          <cell r="IG328" t="b">
            <v>0</v>
          </cell>
        </row>
        <row r="329">
          <cell r="D329" t="str">
            <v>Income Tax Receivable</v>
          </cell>
          <cell r="G329" t="str">
            <v/>
          </cell>
          <cell r="H329" t="str">
            <v/>
          </cell>
          <cell r="I329" t="str">
            <v/>
          </cell>
          <cell r="J329" t="str">
            <v/>
          </cell>
          <cell r="K329" t="str">
            <v/>
          </cell>
          <cell r="L329" t="str">
            <v/>
          </cell>
          <cell r="M329" t="str">
            <v/>
          </cell>
          <cell r="N329" t="str">
            <v/>
          </cell>
          <cell r="O329" t="str">
            <v/>
          </cell>
          <cell r="P329" t="str">
            <v/>
          </cell>
          <cell r="Q329" t="str">
            <v/>
          </cell>
          <cell r="IC329" t="str">
            <v>mstag:incomeTaxReceivable</v>
          </cell>
          <cell r="ID329">
            <v>6</v>
          </cell>
          <cell r="IE329" t="str">
            <v>ISO4217:USD</v>
          </cell>
          <cell r="IF329" t="b">
            <v>0</v>
          </cell>
          <cell r="IG329" t="b">
            <v>0</v>
          </cell>
        </row>
        <row r="330">
          <cell r="E330" t="str">
            <v>Income Tax Receivable (Operating)</v>
          </cell>
          <cell r="IC330" t="str">
            <v>mstag:incomeTaxReceivableOperating</v>
          </cell>
          <cell r="ID330">
            <v>6</v>
          </cell>
          <cell r="IE330" t="str">
            <v>ISO4217:USD</v>
          </cell>
          <cell r="IF330" t="b">
            <v>0</v>
          </cell>
          <cell r="IG330" t="b">
            <v>0</v>
          </cell>
        </row>
        <row r="331">
          <cell r="E331" t="str">
            <v>Income Tax Receivable (Financing)</v>
          </cell>
          <cell r="IC331" t="str">
            <v>mstag:incomeTaxReceivableFinancing</v>
          </cell>
          <cell r="ID331">
            <v>6</v>
          </cell>
          <cell r="IE331" t="str">
            <v>ISO4217:USD</v>
          </cell>
          <cell r="IF331" t="b">
            <v>0</v>
          </cell>
          <cell r="IG331" t="b">
            <v>0</v>
          </cell>
        </row>
        <row r="332">
          <cell r="E332" t="str">
            <v>Income Tax Receivable (Other)</v>
          </cell>
          <cell r="IC332" t="str">
            <v>mstag:incomeTaxReceivableOther</v>
          </cell>
          <cell r="ID332">
            <v>6</v>
          </cell>
          <cell r="IE332" t="str">
            <v>ISO4217:USD</v>
          </cell>
          <cell r="IF332" t="b">
            <v>0</v>
          </cell>
          <cell r="IG332" t="b">
            <v>0</v>
          </cell>
        </row>
        <row r="333">
          <cell r="D333" t="str">
            <v>Inventories</v>
          </cell>
          <cell r="G333">
            <v>775.90000000000009</v>
          </cell>
          <cell r="H333">
            <v>1258.4000000000001</v>
          </cell>
          <cell r="I333">
            <v>1426.1</v>
          </cell>
          <cell r="J333">
            <v>1348.3</v>
          </cell>
          <cell r="K333">
            <v>1319.5</v>
          </cell>
          <cell r="L333">
            <v>1283.7999999999997</v>
          </cell>
          <cell r="M333">
            <v>1239.9000000000001</v>
          </cell>
          <cell r="N333">
            <v>1390.4</v>
          </cell>
          <cell r="O333">
            <v>1494.1</v>
          </cell>
          <cell r="P333">
            <v>1430.1</v>
          </cell>
          <cell r="Q333">
            <v>1563.4</v>
          </cell>
          <cell r="IC333" t="str">
            <v>mstag:inventories</v>
          </cell>
          <cell r="ID333">
            <v>6</v>
          </cell>
          <cell r="IE333" t="str">
            <v>ISO4217:USD</v>
          </cell>
          <cell r="IF333" t="b">
            <v>0</v>
          </cell>
          <cell r="IG333" t="b">
            <v>0</v>
          </cell>
        </row>
        <row r="334">
          <cell r="E334" t="str">
            <v>Raw Materials</v>
          </cell>
          <cell r="G334">
            <v>155.1</v>
          </cell>
          <cell r="H334">
            <v>298</v>
          </cell>
          <cell r="I334">
            <v>373.7</v>
          </cell>
          <cell r="J334">
            <v>363.7</v>
          </cell>
          <cell r="K334">
            <v>372.4</v>
          </cell>
          <cell r="L334">
            <v>355.4</v>
          </cell>
          <cell r="M334">
            <v>342.3</v>
          </cell>
          <cell r="N334">
            <v>387.2</v>
          </cell>
          <cell r="O334">
            <v>366.1</v>
          </cell>
          <cell r="P334">
            <v>323.2</v>
          </cell>
          <cell r="IC334" t="str">
            <v>mstag:rawMaterials</v>
          </cell>
          <cell r="ID334">
            <v>6</v>
          </cell>
          <cell r="IE334" t="str">
            <v>ISO4217:USD</v>
          </cell>
          <cell r="IF334" t="b">
            <v>0</v>
          </cell>
          <cell r="IG334" t="b">
            <v>0</v>
          </cell>
        </row>
        <row r="335">
          <cell r="E335" t="str">
            <v>Merchandise</v>
          </cell>
          <cell r="IC335" t="str">
            <v>mstag:merchandise</v>
          </cell>
          <cell r="ID335">
            <v>6</v>
          </cell>
          <cell r="IE335" t="str">
            <v>ISO4217:USD</v>
          </cell>
          <cell r="IF335" t="b">
            <v>0</v>
          </cell>
          <cell r="IG335" t="b">
            <v>0</v>
          </cell>
        </row>
        <row r="336">
          <cell r="E336" t="str">
            <v>Production Supplies</v>
          </cell>
          <cell r="G336">
            <v>121.5</v>
          </cell>
          <cell r="H336">
            <v>256.2</v>
          </cell>
          <cell r="I336">
            <v>251.1</v>
          </cell>
          <cell r="J336">
            <v>201.7</v>
          </cell>
          <cell r="K336">
            <v>0</v>
          </cell>
          <cell r="L336">
            <v>195.5</v>
          </cell>
          <cell r="M336">
            <v>215.4</v>
          </cell>
          <cell r="N336">
            <v>220</v>
          </cell>
          <cell r="O336">
            <v>217.5</v>
          </cell>
          <cell r="P336">
            <v>210.7</v>
          </cell>
          <cell r="IC336" t="str">
            <v>mstag:productionSupplies</v>
          </cell>
          <cell r="ID336">
            <v>6</v>
          </cell>
          <cell r="IE336" t="str">
            <v>ISO4217:USD</v>
          </cell>
          <cell r="IF336" t="b">
            <v>0</v>
          </cell>
          <cell r="IG336" t="b">
            <v>0</v>
          </cell>
        </row>
        <row r="337">
          <cell r="E337" t="str">
            <v>Work In Progress</v>
          </cell>
          <cell r="G337">
            <v>169.6</v>
          </cell>
          <cell r="H337">
            <v>223.9</v>
          </cell>
          <cell r="I337">
            <v>281</v>
          </cell>
          <cell r="J337">
            <v>219.7</v>
          </cell>
          <cell r="K337">
            <v>228.5</v>
          </cell>
          <cell r="L337">
            <v>164.2</v>
          </cell>
          <cell r="M337">
            <v>171.2</v>
          </cell>
          <cell r="N337">
            <v>159.1</v>
          </cell>
          <cell r="O337">
            <v>179.5</v>
          </cell>
          <cell r="P337">
            <v>186.7</v>
          </cell>
          <cell r="IC337" t="str">
            <v>mstag:workInProgress</v>
          </cell>
          <cell r="ID337">
            <v>6</v>
          </cell>
          <cell r="IE337" t="str">
            <v>ISO4217:USD</v>
          </cell>
          <cell r="IF337" t="b">
            <v>0</v>
          </cell>
          <cell r="IG337" t="b">
            <v>0</v>
          </cell>
        </row>
        <row r="338">
          <cell r="E338" t="str">
            <v>Finished Goods</v>
          </cell>
          <cell r="G338">
            <v>329.7</v>
          </cell>
          <cell r="H338">
            <v>480.29999999999995</v>
          </cell>
          <cell r="I338">
            <v>520.30000000000007</v>
          </cell>
          <cell r="J338">
            <v>563.20000000000005</v>
          </cell>
          <cell r="K338">
            <v>718.6</v>
          </cell>
          <cell r="L338">
            <v>568.69999999999993</v>
          </cell>
          <cell r="M338">
            <v>511</v>
          </cell>
          <cell r="N338">
            <v>624.1</v>
          </cell>
          <cell r="O338">
            <v>731</v>
          </cell>
          <cell r="P338">
            <v>709.5</v>
          </cell>
          <cell r="IC338" t="str">
            <v>mstag:finishedGoods</v>
          </cell>
          <cell r="ID338">
            <v>6</v>
          </cell>
          <cell r="IE338" t="str">
            <v>ISO4217:USD</v>
          </cell>
          <cell r="IF338" t="b">
            <v>0</v>
          </cell>
          <cell r="IG338" t="b">
            <v>0</v>
          </cell>
        </row>
        <row r="339">
          <cell r="E339" t="str">
            <v>Other Inventories</v>
          </cell>
          <cell r="IC339" t="str">
            <v>mstag:otherInventories</v>
          </cell>
          <cell r="ID339">
            <v>6</v>
          </cell>
          <cell r="IE339" t="str">
            <v>ISO4217:USD</v>
          </cell>
          <cell r="IF339" t="b">
            <v>0</v>
          </cell>
          <cell r="IG339" t="b">
            <v>0</v>
          </cell>
        </row>
        <row r="340">
          <cell r="D340" t="str">
            <v>Property, Plant and Equipment, Net</v>
          </cell>
          <cell r="G340">
            <v>4042.8</v>
          </cell>
          <cell r="H340">
            <v>6874.7999999999993</v>
          </cell>
          <cell r="I340">
            <v>6053.3000000000011</v>
          </cell>
          <cell r="J340">
            <v>6813.2999999999993</v>
          </cell>
          <cell r="K340">
            <v>5760.4000000000005</v>
          </cell>
          <cell r="L340">
            <v>5998.1000000000022</v>
          </cell>
          <cell r="M340">
            <v>6291.6000000000013</v>
          </cell>
          <cell r="N340">
            <v>6918.5000000000009</v>
          </cell>
          <cell r="O340">
            <v>7326.4999999999991</v>
          </cell>
          <cell r="P340">
            <v>7619.4</v>
          </cell>
          <cell r="Q340">
            <v>8263.4</v>
          </cell>
          <cell r="IC340" t="str">
            <v>mstag:propertyPlantAndEquipmentNet</v>
          </cell>
          <cell r="ID340">
            <v>6</v>
          </cell>
          <cell r="IE340" t="str">
            <v>ISO4217:USD</v>
          </cell>
          <cell r="IF340" t="b">
            <v>0</v>
          </cell>
          <cell r="IG340" t="b">
            <v>0</v>
          </cell>
        </row>
        <row r="341">
          <cell r="E341" t="str">
            <v>Property Plant and Equipment, Gross</v>
          </cell>
          <cell r="G341">
            <v>6372.8</v>
          </cell>
          <cell r="H341">
            <v>11599.199999999999</v>
          </cell>
          <cell r="I341">
            <v>10919.900000000001</v>
          </cell>
          <cell r="J341">
            <v>11927.199999999999</v>
          </cell>
          <cell r="K341">
            <v>9692.7000000000007</v>
          </cell>
          <cell r="L341">
            <v>10560.000000000002</v>
          </cell>
          <cell r="M341">
            <v>11150.400000000001</v>
          </cell>
          <cell r="N341">
            <v>12014.800000000001</v>
          </cell>
          <cell r="O341">
            <v>12714.699999999999</v>
          </cell>
          <cell r="P341">
            <v>13564</v>
          </cell>
          <cell r="Q341">
            <v>15179.5</v>
          </cell>
          <cell r="IC341" t="str">
            <v>mstag:propertyPlantAndEquipmentGross</v>
          </cell>
          <cell r="ID341">
            <v>6</v>
          </cell>
          <cell r="IE341" t="str">
            <v>ISO4217:USD</v>
          </cell>
          <cell r="IF341" t="b">
            <v>0</v>
          </cell>
          <cell r="IG341" t="b">
            <v>0</v>
          </cell>
        </row>
        <row r="342">
          <cell r="F342" t="str">
            <v>Property</v>
          </cell>
          <cell r="G342">
            <v>1004.5</v>
          </cell>
          <cell r="H342">
            <v>1743.5</v>
          </cell>
          <cell r="I342">
            <v>1728.6</v>
          </cell>
          <cell r="J342">
            <v>1807.8</v>
          </cell>
          <cell r="K342">
            <v>1465.7</v>
          </cell>
          <cell r="L342">
            <v>1673.1</v>
          </cell>
          <cell r="M342">
            <v>1739.2</v>
          </cell>
          <cell r="N342">
            <v>1854.4</v>
          </cell>
          <cell r="O342">
            <v>1921.8</v>
          </cell>
          <cell r="P342">
            <v>2042.9</v>
          </cell>
          <cell r="Q342">
            <v>2272.4</v>
          </cell>
          <cell r="IC342" t="str">
            <v>mstag:property</v>
          </cell>
          <cell r="ID342">
            <v>6</v>
          </cell>
          <cell r="IE342" t="str">
            <v>ISO4217:USD</v>
          </cell>
          <cell r="IF342" t="b">
            <v>0</v>
          </cell>
          <cell r="IG342" t="b">
            <v>0</v>
          </cell>
        </row>
        <row r="343">
          <cell r="F343" t="str">
            <v>Plant and Equipment</v>
          </cell>
          <cell r="G343">
            <v>5034.6000000000004</v>
          </cell>
          <cell r="H343">
            <v>9130.1</v>
          </cell>
          <cell r="I343">
            <v>8601.1</v>
          </cell>
          <cell r="J343">
            <v>9234</v>
          </cell>
          <cell r="K343">
            <v>7661.1</v>
          </cell>
          <cell r="L343">
            <v>8461.2000000000007</v>
          </cell>
          <cell r="M343">
            <v>8811.7000000000007</v>
          </cell>
          <cell r="N343">
            <v>9135.1</v>
          </cell>
          <cell r="O343">
            <v>10073</v>
          </cell>
          <cell r="P343">
            <v>10812.5</v>
          </cell>
          <cell r="Q343">
            <v>12061.7</v>
          </cell>
          <cell r="IC343" t="str">
            <v>mstag:plantAndEquipment</v>
          </cell>
          <cell r="ID343">
            <v>6</v>
          </cell>
          <cell r="IE343" t="str">
            <v>ISO4217:USD</v>
          </cell>
          <cell r="IF343" t="b">
            <v>0</v>
          </cell>
          <cell r="IG343" t="b">
            <v>0</v>
          </cell>
        </row>
        <row r="344">
          <cell r="F344" t="str">
            <v>Land</v>
          </cell>
          <cell r="G344">
            <v>121</v>
          </cell>
          <cell r="H344">
            <v>283.8</v>
          </cell>
          <cell r="I344">
            <v>289.10000000000002</v>
          </cell>
          <cell r="J344">
            <v>291.89999999999998</v>
          </cell>
          <cell r="K344">
            <v>200.4</v>
          </cell>
          <cell r="L344">
            <v>161.1</v>
          </cell>
          <cell r="M344">
            <v>190.7</v>
          </cell>
          <cell r="N344">
            <v>239.2</v>
          </cell>
          <cell r="O344">
            <v>242.5</v>
          </cell>
          <cell r="P344">
            <v>266</v>
          </cell>
          <cell r="Q344">
            <v>276.5</v>
          </cell>
          <cell r="IC344" t="str">
            <v>mstag:land</v>
          </cell>
          <cell r="ID344">
            <v>6</v>
          </cell>
          <cell r="IE344" t="str">
            <v>ISO4217:USD</v>
          </cell>
          <cell r="IF344" t="b">
            <v>0</v>
          </cell>
          <cell r="IG344" t="b">
            <v>0</v>
          </cell>
        </row>
        <row r="345">
          <cell r="F345" t="str">
            <v>Construction in Progress</v>
          </cell>
          <cell r="G345">
            <v>212.7</v>
          </cell>
          <cell r="H345">
            <v>441.8</v>
          </cell>
          <cell r="I345">
            <v>301.10000000000002</v>
          </cell>
          <cell r="J345">
            <v>593.5</v>
          </cell>
          <cell r="K345">
            <v>365.5</v>
          </cell>
          <cell r="L345">
            <v>264.60000000000002</v>
          </cell>
          <cell r="M345">
            <v>408.8</v>
          </cell>
          <cell r="N345">
            <v>786.1</v>
          </cell>
          <cell r="O345">
            <v>477.4</v>
          </cell>
          <cell r="P345">
            <v>442.6</v>
          </cell>
          <cell r="Q345">
            <v>568.9</v>
          </cell>
          <cell r="IC345" t="str">
            <v>mstag:constructionInProgress</v>
          </cell>
          <cell r="ID345">
            <v>6</v>
          </cell>
          <cell r="IE345" t="str">
            <v>ISO4217:USD</v>
          </cell>
          <cell r="IF345" t="b">
            <v>0</v>
          </cell>
          <cell r="IG345" t="b">
            <v>0</v>
          </cell>
        </row>
        <row r="346">
          <cell r="E346" t="str">
            <v>Accumulated Depreciation</v>
          </cell>
          <cell r="G346">
            <v>2330</v>
          </cell>
          <cell r="H346">
            <v>4724.3999999999996</v>
          </cell>
          <cell r="I346">
            <v>4866.6000000000004</v>
          </cell>
          <cell r="J346">
            <v>5113.8999999999996</v>
          </cell>
          <cell r="K346">
            <v>3932.3</v>
          </cell>
          <cell r="L346">
            <v>4561.8999999999996</v>
          </cell>
          <cell r="M346">
            <v>4858.8</v>
          </cell>
          <cell r="N346">
            <v>5096.3</v>
          </cell>
          <cell r="O346">
            <v>5388.2</v>
          </cell>
          <cell r="P346">
            <v>5944.6</v>
          </cell>
          <cell r="Q346">
            <v>6916.1</v>
          </cell>
          <cell r="IC346" t="str">
            <v>mstag:accumulatedDepreciation</v>
          </cell>
          <cell r="ID346">
            <v>6</v>
          </cell>
          <cell r="IE346" t="str">
            <v>ISO4217:USD</v>
          </cell>
          <cell r="IF346" t="b">
            <v>0</v>
          </cell>
          <cell r="IG346" t="b">
            <v>0</v>
          </cell>
        </row>
        <row r="347">
          <cell r="D347" t="str">
            <v>Goodwill</v>
          </cell>
          <cell r="G347" t="str">
            <v/>
          </cell>
          <cell r="H347" t="str">
            <v/>
          </cell>
          <cell r="I347" t="str">
            <v/>
          </cell>
          <cell r="J347">
            <v>262</v>
          </cell>
          <cell r="K347">
            <v>594.79999999999995</v>
          </cell>
          <cell r="L347">
            <v>589.40000000000009</v>
          </cell>
          <cell r="M347">
            <v>1246.0999999999999</v>
          </cell>
          <cell r="N347">
            <v>1977.7999999999997</v>
          </cell>
          <cell r="O347">
            <v>1949.2000000000003</v>
          </cell>
          <cell r="P347">
            <v>2254.9</v>
          </cell>
          <cell r="Q347">
            <v>2649.1</v>
          </cell>
          <cell r="IC347" t="str">
            <v>mstag:goodwill</v>
          </cell>
          <cell r="ID347">
            <v>6</v>
          </cell>
          <cell r="IE347" t="str">
            <v>ISO4217:USD</v>
          </cell>
          <cell r="IF347" t="b">
            <v>0</v>
          </cell>
          <cell r="IG347" t="b">
            <v>0</v>
          </cell>
        </row>
        <row r="348">
          <cell r="E348" t="str">
            <v>Gross Goodwill</v>
          </cell>
          <cell r="J348">
            <v>337.3</v>
          </cell>
          <cell r="K348">
            <v>688.9</v>
          </cell>
          <cell r="L348">
            <v>740.2</v>
          </cell>
          <cell r="M348">
            <v>1431.8999999999999</v>
          </cell>
          <cell r="N348">
            <v>2209.1999999999998</v>
          </cell>
          <cell r="O348">
            <v>2257.3000000000002</v>
          </cell>
          <cell r="P348">
            <v>2254.9</v>
          </cell>
          <cell r="IC348" t="str">
            <v>mstag:grossGoodwill</v>
          </cell>
          <cell r="ID348">
            <v>6</v>
          </cell>
          <cell r="IE348" t="str">
            <v>ISO4217:USD</v>
          </cell>
          <cell r="IF348" t="b">
            <v>0</v>
          </cell>
          <cell r="IG348" t="b">
            <v>0</v>
          </cell>
        </row>
        <row r="349">
          <cell r="E349" t="str">
            <v>Accumulated Amortization of Goodwill</v>
          </cell>
          <cell r="J349">
            <v>75.3</v>
          </cell>
          <cell r="K349">
            <v>94.1</v>
          </cell>
          <cell r="L349">
            <v>150.80000000000001</v>
          </cell>
          <cell r="M349">
            <v>185.8</v>
          </cell>
          <cell r="N349">
            <v>231.4</v>
          </cell>
          <cell r="O349">
            <v>308.10000000000002</v>
          </cell>
          <cell r="IC349" t="str">
            <v>mstag:accumulatedAmortizationOfGoodwill</v>
          </cell>
          <cell r="ID349">
            <v>6</v>
          </cell>
          <cell r="IE349" t="str">
            <v>ISO4217:USD</v>
          </cell>
          <cell r="IF349" t="b">
            <v>0</v>
          </cell>
          <cell r="IG349" t="b">
            <v>0</v>
          </cell>
        </row>
        <row r="350">
          <cell r="D350" t="str">
            <v>Other Intangible Assets</v>
          </cell>
          <cell r="G350" t="str">
            <v/>
          </cell>
          <cell r="H350" t="str">
            <v/>
          </cell>
          <cell r="I350" t="str">
            <v/>
          </cell>
          <cell r="J350" t="str">
            <v/>
          </cell>
          <cell r="K350" t="str">
            <v/>
          </cell>
          <cell r="L350" t="str">
            <v/>
          </cell>
          <cell r="M350" t="str">
            <v/>
          </cell>
          <cell r="N350" t="str">
            <v/>
          </cell>
          <cell r="O350" t="str">
            <v/>
          </cell>
          <cell r="P350" t="str">
            <v/>
          </cell>
          <cell r="Q350" t="str">
            <v/>
          </cell>
          <cell r="IC350" t="str">
            <v>mstag:otherIntangibleAssets</v>
          </cell>
          <cell r="ID350">
            <v>6</v>
          </cell>
          <cell r="IE350" t="str">
            <v>ISO4217:USD</v>
          </cell>
          <cell r="IF350" t="b">
            <v>0</v>
          </cell>
          <cell r="IG350" t="b">
            <v>0</v>
          </cell>
        </row>
        <row r="351">
          <cell r="E351" t="str">
            <v>Other Finite Life Intangible Assets</v>
          </cell>
          <cell r="IC351" t="str">
            <v>mstag:otherFiniteLifeIntangibleAssets</v>
          </cell>
          <cell r="ID351">
            <v>6</v>
          </cell>
          <cell r="IE351" t="str">
            <v>ISO4217:USD</v>
          </cell>
          <cell r="IF351" t="b">
            <v>0</v>
          </cell>
          <cell r="IG351" t="b">
            <v>0</v>
          </cell>
        </row>
        <row r="352">
          <cell r="E352" t="str">
            <v>Other Indefinite Life Intangible Assets</v>
          </cell>
          <cell r="IC352" t="str">
            <v>mstag:otherIndefiniteLifeIntangibleAssets</v>
          </cell>
          <cell r="ID352">
            <v>6</v>
          </cell>
          <cell r="IE352" t="str">
            <v>ISO4217:USD</v>
          </cell>
          <cell r="IF352" t="b">
            <v>0</v>
          </cell>
          <cell r="IG352" t="b">
            <v>0</v>
          </cell>
        </row>
        <row r="353">
          <cell r="D353" t="str">
            <v>Investments (Non Operating)</v>
          </cell>
          <cell r="G353" t="str">
            <v/>
          </cell>
          <cell r="H353" t="str">
            <v/>
          </cell>
          <cell r="I353" t="str">
            <v/>
          </cell>
          <cell r="J353" t="str">
            <v/>
          </cell>
          <cell r="K353" t="str">
            <v/>
          </cell>
          <cell r="L353" t="str">
            <v/>
          </cell>
          <cell r="M353" t="str">
            <v/>
          </cell>
          <cell r="N353" t="str">
            <v/>
          </cell>
          <cell r="O353" t="str">
            <v/>
          </cell>
          <cell r="P353" t="str">
            <v/>
          </cell>
          <cell r="Q353" t="str">
            <v/>
          </cell>
          <cell r="IC353" t="str">
            <v>mstag:investmentsNonOperating</v>
          </cell>
          <cell r="ID353">
            <v>6</v>
          </cell>
          <cell r="IE353" t="str">
            <v>ISO4217:USD</v>
          </cell>
          <cell r="IF353" t="b">
            <v>0</v>
          </cell>
          <cell r="IG353" t="b">
            <v>0</v>
          </cell>
        </row>
        <row r="354">
          <cell r="E354" t="str">
            <v>Short Term Investments</v>
          </cell>
          <cell r="IC354" t="str">
            <v>mstag:shortTermInvestments</v>
          </cell>
          <cell r="ID354">
            <v>6</v>
          </cell>
          <cell r="IE354" t="str">
            <v>ISO4217:USD</v>
          </cell>
          <cell r="IF354" t="b">
            <v>0</v>
          </cell>
          <cell r="IG354" t="b">
            <v>0</v>
          </cell>
        </row>
        <row r="355">
          <cell r="E355" t="str">
            <v>Long Term Investments (Non Operating)</v>
          </cell>
          <cell r="IC355" t="str">
            <v>mstag:longTermInvestmentsNonOperating</v>
          </cell>
          <cell r="ID355">
            <v>6</v>
          </cell>
          <cell r="IE355" t="str">
            <v>ISO4217:USD</v>
          </cell>
          <cell r="IF355" t="b">
            <v>0</v>
          </cell>
          <cell r="IG355" t="b">
            <v>0</v>
          </cell>
        </row>
        <row r="356">
          <cell r="D356" t="str">
            <v>Investments Under the Equity Method (Operating)</v>
          </cell>
          <cell r="G356">
            <v>398.3</v>
          </cell>
          <cell r="H356">
            <v>555.29999999999995</v>
          </cell>
          <cell r="I356">
            <v>413.4</v>
          </cell>
          <cell r="J356">
            <v>551.1</v>
          </cell>
          <cell r="K356">
            <v>567.70000000000005</v>
          </cell>
          <cell r="L356">
            <v>813.1</v>
          </cell>
          <cell r="M356">
            <v>863.1</v>
          </cell>
          <cell r="N356">
            <v>798.8</v>
          </cell>
          <cell r="O356">
            <v>705.3</v>
          </cell>
          <cell r="P356">
            <v>571.20000000000005</v>
          </cell>
          <cell r="Q356">
            <v>427.7</v>
          </cell>
          <cell r="IC356" t="str">
            <v>mstag:investmentsUnderTheEquityMethodOperating</v>
          </cell>
          <cell r="ID356">
            <v>6</v>
          </cell>
          <cell r="IE356" t="str">
            <v>ISO4217:USD</v>
          </cell>
          <cell r="IF356" t="b">
            <v>0</v>
          </cell>
          <cell r="IG356" t="b">
            <v>0</v>
          </cell>
        </row>
        <row r="357">
          <cell r="E357" t="str">
            <v>Investments in Subsidiaries</v>
          </cell>
          <cell r="IC357" t="str">
            <v>mstag:investmentsInSubsidiaries</v>
          </cell>
          <cell r="ID357">
            <v>6</v>
          </cell>
          <cell r="IE357" t="str">
            <v>ISO4217:USD</v>
          </cell>
          <cell r="IF357" t="b">
            <v>0</v>
          </cell>
          <cell r="IG357" t="b">
            <v>0</v>
          </cell>
        </row>
        <row r="358">
          <cell r="E358" t="str">
            <v>Investments in Associates</v>
          </cell>
          <cell r="IC358" t="str">
            <v>mstag:investmentsInAssociates</v>
          </cell>
          <cell r="ID358">
            <v>6</v>
          </cell>
          <cell r="IE358" t="str">
            <v>ISO4217:USD</v>
          </cell>
          <cell r="IF358" t="b">
            <v>0</v>
          </cell>
          <cell r="IG358" t="b">
            <v>0</v>
          </cell>
        </row>
        <row r="359">
          <cell r="E359" t="str">
            <v>Investments in Joint Ventures</v>
          </cell>
          <cell r="IC359" t="str">
            <v>mstag:investmentsInJointVentures</v>
          </cell>
          <cell r="ID359">
            <v>6</v>
          </cell>
          <cell r="IE359" t="str">
            <v>ISO4217:USD</v>
          </cell>
          <cell r="IF359" t="b">
            <v>0</v>
          </cell>
          <cell r="IG359" t="b">
            <v>0</v>
          </cell>
        </row>
        <row r="360">
          <cell r="D360" t="str">
            <v>Investments Under the Equity Method (Non Operating)</v>
          </cell>
          <cell r="IC360" t="str">
            <v>mstag:investmentsUnderTheEquityMethodNonOperating</v>
          </cell>
          <cell r="ID360">
            <v>6</v>
          </cell>
          <cell r="IE360" t="str">
            <v>ISO4217:USD</v>
          </cell>
          <cell r="IF360" t="b">
            <v>0</v>
          </cell>
          <cell r="IG360" t="b">
            <v>0</v>
          </cell>
        </row>
        <row r="361">
          <cell r="D361" t="str">
            <v>Deferred Tax Assets</v>
          </cell>
          <cell r="G361">
            <v>93.7</v>
          </cell>
          <cell r="H361">
            <v>877.7</v>
          </cell>
          <cell r="I361">
            <v>922.90000000000009</v>
          </cell>
          <cell r="J361">
            <v>908.9</v>
          </cell>
          <cell r="K361">
            <v>897.2</v>
          </cell>
          <cell r="L361">
            <v>992.7</v>
          </cell>
          <cell r="M361">
            <v>967.1</v>
          </cell>
          <cell r="N361">
            <v>778.2</v>
          </cell>
          <cell r="O361">
            <v>865.40000000000009</v>
          </cell>
          <cell r="P361">
            <v>1209.0999999999999</v>
          </cell>
          <cell r="Q361">
            <v>629</v>
          </cell>
          <cell r="IC361" t="str">
            <v>mstag:deferredTaxAssets</v>
          </cell>
          <cell r="ID361">
            <v>6</v>
          </cell>
          <cell r="IE361" t="str">
            <v>ISO4217:USD</v>
          </cell>
          <cell r="IF361" t="b">
            <v>0</v>
          </cell>
          <cell r="IG361" t="b">
            <v>0</v>
          </cell>
        </row>
        <row r="362">
          <cell r="E362" t="str">
            <v>Deferred Tax Assets, Current</v>
          </cell>
          <cell r="G362">
            <v>93.7</v>
          </cell>
          <cell r="H362">
            <v>254.40000000000003</v>
          </cell>
          <cell r="I362">
            <v>335.3</v>
          </cell>
          <cell r="J362">
            <v>327.39999999999998</v>
          </cell>
          <cell r="K362">
            <v>329.5</v>
          </cell>
          <cell r="L362">
            <v>375.3</v>
          </cell>
          <cell r="M362">
            <v>311.39999999999998</v>
          </cell>
          <cell r="N362">
            <v>287.10000000000002</v>
          </cell>
          <cell r="O362">
            <v>239.8</v>
          </cell>
          <cell r="P362">
            <v>191.3</v>
          </cell>
          <cell r="IC362" t="str">
            <v>mstag:deferredTaxAssetsCurrent</v>
          </cell>
          <cell r="ID362">
            <v>6</v>
          </cell>
          <cell r="IE362" t="str">
            <v>ISO4217:USD</v>
          </cell>
          <cell r="IF362" t="b">
            <v>0</v>
          </cell>
          <cell r="IG362" t="b">
            <v>0</v>
          </cell>
        </row>
        <row r="363">
          <cell r="E363" t="str">
            <v>Deferred Tax Assets, Non Current</v>
          </cell>
          <cell r="H363">
            <v>623.29999999999995</v>
          </cell>
          <cell r="I363">
            <v>587.6</v>
          </cell>
          <cell r="J363">
            <v>581.5</v>
          </cell>
          <cell r="K363">
            <v>567.70000000000005</v>
          </cell>
          <cell r="L363">
            <v>617.4</v>
          </cell>
          <cell r="M363">
            <v>655.7</v>
          </cell>
          <cell r="N363">
            <v>491.1</v>
          </cell>
          <cell r="O363">
            <v>625.6</v>
          </cell>
          <cell r="P363">
            <v>1017.8</v>
          </cell>
          <cell r="IC363" t="str">
            <v>mstag:deferredTaxAssetsNonCurrent</v>
          </cell>
          <cell r="ID363">
            <v>6</v>
          </cell>
          <cell r="IE363" t="str">
            <v>ISO4217:USD</v>
          </cell>
          <cell r="IF363" t="b">
            <v>0</v>
          </cell>
          <cell r="IG363" t="b">
            <v>0</v>
          </cell>
        </row>
        <row r="364">
          <cell r="D364" t="str">
            <v>Pension and Other Post Retirement Assets</v>
          </cell>
          <cell r="IC364" t="str">
            <v>mstag:pensionAndOtherPostRetirementAssets</v>
          </cell>
          <cell r="ID364">
            <v>6</v>
          </cell>
          <cell r="IE364" t="str">
            <v>ISO4217:USD</v>
          </cell>
          <cell r="IF364" t="b">
            <v>0</v>
          </cell>
          <cell r="IG364" t="b">
            <v>0</v>
          </cell>
        </row>
        <row r="365">
          <cell r="D365" t="str">
            <v>Investment in Own Shares (Asset)</v>
          </cell>
          <cell r="G365" t="str">
            <v/>
          </cell>
          <cell r="H365" t="str">
            <v/>
          </cell>
          <cell r="I365" t="str">
            <v/>
          </cell>
          <cell r="J365" t="str">
            <v/>
          </cell>
          <cell r="K365" t="str">
            <v/>
          </cell>
          <cell r="L365" t="str">
            <v/>
          </cell>
          <cell r="M365" t="str">
            <v/>
          </cell>
          <cell r="N365" t="str">
            <v/>
          </cell>
          <cell r="O365" t="str">
            <v/>
          </cell>
          <cell r="P365" t="str">
            <v/>
          </cell>
          <cell r="Q365" t="str">
            <v/>
          </cell>
          <cell r="IC365" t="str">
            <v>mstag:investmentInOwnSharesAsset</v>
          </cell>
          <cell r="ID365">
            <v>6</v>
          </cell>
          <cell r="IE365" t="str">
            <v>ISO4217:USD</v>
          </cell>
          <cell r="IF365" t="b">
            <v>0</v>
          </cell>
          <cell r="IG365" t="b">
            <v>0</v>
          </cell>
        </row>
        <row r="366">
          <cell r="E366" t="str">
            <v>Investment in ESOP Trusts</v>
          </cell>
          <cell r="IC366" t="str">
            <v>mstag:investmentInEsopTrusts</v>
          </cell>
          <cell r="ID366">
            <v>6</v>
          </cell>
          <cell r="IE366" t="str">
            <v>ISO4217:USD</v>
          </cell>
          <cell r="IF366" t="b">
            <v>0</v>
          </cell>
          <cell r="IG366" t="b">
            <v>0</v>
          </cell>
        </row>
        <row r="367">
          <cell r="D367" t="str">
            <v>Other Assets (Operating)</v>
          </cell>
          <cell r="G367">
            <v>264.39999999999998</v>
          </cell>
          <cell r="H367">
            <v>907.9</v>
          </cell>
          <cell r="I367">
            <v>828.5</v>
          </cell>
          <cell r="J367">
            <v>680.1</v>
          </cell>
          <cell r="K367">
            <v>739.1</v>
          </cell>
          <cell r="L367">
            <v>784.9</v>
          </cell>
          <cell r="M367">
            <v>858.5</v>
          </cell>
          <cell r="N367">
            <v>892.8</v>
          </cell>
          <cell r="O367">
            <v>952.49999999999989</v>
          </cell>
          <cell r="P367">
            <v>899.9</v>
          </cell>
          <cell r="Q367">
            <v>1001.6</v>
          </cell>
          <cell r="IC367" t="str">
            <v>mstag:otherAssets</v>
          </cell>
          <cell r="ID367">
            <v>6</v>
          </cell>
          <cell r="IE367" t="str">
            <v>ISO4217:USD</v>
          </cell>
          <cell r="IF367" t="b">
            <v>0</v>
          </cell>
          <cell r="IG367" t="b">
            <v>0</v>
          </cell>
        </row>
        <row r="368">
          <cell r="E368" t="str">
            <v>Other Assets (Operating), Current</v>
          </cell>
          <cell r="K368">
            <v>0</v>
          </cell>
          <cell r="L368">
            <v>0</v>
          </cell>
          <cell r="M368">
            <v>0</v>
          </cell>
          <cell r="N368">
            <v>0</v>
          </cell>
          <cell r="O368">
            <v>0</v>
          </cell>
          <cell r="P368">
            <v>205.9</v>
          </cell>
          <cell r="IC368" t="str">
            <v>mstag:otherAssetsOperatingCurrent</v>
          </cell>
          <cell r="ID368">
            <v>6</v>
          </cell>
          <cell r="IE368" t="str">
            <v>ISO4217:USD</v>
          </cell>
          <cell r="IF368" t="b">
            <v>0</v>
          </cell>
          <cell r="IG368" t="b">
            <v>0</v>
          </cell>
        </row>
        <row r="369">
          <cell r="E369" t="str">
            <v>Other Assets (Operating), Non Current</v>
          </cell>
          <cell r="G369">
            <v>264.39999999999998</v>
          </cell>
          <cell r="H369">
            <v>907.9</v>
          </cell>
          <cell r="I369">
            <v>828.5</v>
          </cell>
          <cell r="J369">
            <v>680.1</v>
          </cell>
          <cell r="K369">
            <v>739.1</v>
          </cell>
          <cell r="L369">
            <v>784.9</v>
          </cell>
          <cell r="M369">
            <v>858.5</v>
          </cell>
          <cell r="N369">
            <v>892.8</v>
          </cell>
          <cell r="O369">
            <v>952.49999999999989</v>
          </cell>
          <cell r="P369">
            <v>694</v>
          </cell>
          <cell r="IC369" t="str">
            <v>mstag:otherAssetsOperatingNonCurrent</v>
          </cell>
          <cell r="ID369">
            <v>6</v>
          </cell>
          <cell r="IE369" t="str">
            <v>ISO4217:USD</v>
          </cell>
          <cell r="IF369" t="b">
            <v>0</v>
          </cell>
          <cell r="IG369" t="b">
            <v>0</v>
          </cell>
        </row>
        <row r="370">
          <cell r="D370" t="str">
            <v>Other Assets (Non Operating)</v>
          </cell>
          <cell r="G370">
            <v>0</v>
          </cell>
          <cell r="H370">
            <v>0</v>
          </cell>
          <cell r="I370">
            <v>330.2</v>
          </cell>
          <cell r="J370">
            <v>0</v>
          </cell>
          <cell r="K370">
            <v>280</v>
          </cell>
          <cell r="L370">
            <v>109.5</v>
          </cell>
          <cell r="M370">
            <v>0</v>
          </cell>
          <cell r="N370">
            <v>0</v>
          </cell>
          <cell r="O370">
            <v>0</v>
          </cell>
          <cell r="P370">
            <v>0</v>
          </cell>
          <cell r="Q370" t="str">
            <v/>
          </cell>
          <cell r="IC370" t="str">
            <v>mstag:otherAssetsNonOperating</v>
          </cell>
          <cell r="ID370">
            <v>6</v>
          </cell>
          <cell r="IE370" t="str">
            <v>ISO4217:USD</v>
          </cell>
          <cell r="IF370" t="b">
            <v>0</v>
          </cell>
          <cell r="IG370" t="b">
            <v>0</v>
          </cell>
        </row>
        <row r="371">
          <cell r="E371" t="str">
            <v>Other Assets (Non Operating), Current</v>
          </cell>
          <cell r="IC371" t="str">
            <v>mstag:otherAssetsNonOperatingCurrent</v>
          </cell>
          <cell r="ID371">
            <v>6</v>
          </cell>
          <cell r="IE371" t="str">
            <v>ISO4217:USD</v>
          </cell>
          <cell r="IF371" t="b">
            <v>0</v>
          </cell>
          <cell r="IG371" t="b">
            <v>0</v>
          </cell>
        </row>
        <row r="372">
          <cell r="E372" t="str">
            <v>Other Assets (Non Operating), Non Current</v>
          </cell>
          <cell r="G372">
            <v>0</v>
          </cell>
          <cell r="H372">
            <v>0</v>
          </cell>
          <cell r="I372">
            <v>330.2</v>
          </cell>
          <cell r="J372">
            <v>0</v>
          </cell>
          <cell r="K372">
            <v>280</v>
          </cell>
          <cell r="L372">
            <v>109.5</v>
          </cell>
          <cell r="M372">
            <v>0</v>
          </cell>
          <cell r="N372">
            <v>0</v>
          </cell>
          <cell r="O372">
            <v>0</v>
          </cell>
          <cell r="P372">
            <v>0</v>
          </cell>
          <cell r="IC372" t="str">
            <v>mstag:otherAssetsNonOperatingNonCurrent</v>
          </cell>
          <cell r="ID372">
            <v>6</v>
          </cell>
          <cell r="IE372" t="str">
            <v>ISO4217:USD</v>
          </cell>
          <cell r="IF372" t="b">
            <v>0</v>
          </cell>
          <cell r="IG372" t="b">
            <v>0</v>
          </cell>
        </row>
        <row r="373">
          <cell r="D373" t="str">
            <v>Assets of Discontinued Operations</v>
          </cell>
          <cell r="IC373" t="str">
            <v>mstag:assetsOfDiscontinuedOperations</v>
          </cell>
          <cell r="ID373">
            <v>6</v>
          </cell>
          <cell r="IE373" t="str">
            <v>ISO4217:USD</v>
          </cell>
          <cell r="IF373" t="b">
            <v>0</v>
          </cell>
          <cell r="IG373" t="b">
            <v>0</v>
          </cell>
        </row>
        <row r="374">
          <cell r="C374" t="str">
            <v>Liabilities and Equity</v>
          </cell>
          <cell r="P374">
            <v>15585.8</v>
          </cell>
          <cell r="Q374">
            <v>16779.900000000001</v>
          </cell>
          <cell r="IC374" t="str">
            <v>mstag:liabilitiesAndEquity</v>
          </cell>
          <cell r="ID374">
            <v>6</v>
          </cell>
          <cell r="IE374" t="str">
            <v>ISO4217:USD</v>
          </cell>
          <cell r="IF374" t="b">
            <v>0</v>
          </cell>
          <cell r="IG374" t="b">
            <v>0</v>
          </cell>
        </row>
        <row r="375">
          <cell r="D375" t="str">
            <v>Trade and Other Payables</v>
          </cell>
          <cell r="G375">
            <v>438.1</v>
          </cell>
          <cell r="H375">
            <v>987.3</v>
          </cell>
          <cell r="I375">
            <v>1103.5999999999999</v>
          </cell>
          <cell r="J375">
            <v>1119.3</v>
          </cell>
          <cell r="K375">
            <v>1049.4000000000001</v>
          </cell>
          <cell r="L375">
            <v>1003.2</v>
          </cell>
          <cell r="M375">
            <v>1025.7</v>
          </cell>
          <cell r="N375">
            <v>1175.9000000000001</v>
          </cell>
          <cell r="O375">
            <v>1104.2</v>
          </cell>
          <cell r="P375">
            <v>1122</v>
          </cell>
          <cell r="Q375">
            <v>1141.4000000000001</v>
          </cell>
          <cell r="IC375" t="str">
            <v>mstag:tradeAndOtherPayables</v>
          </cell>
          <cell r="ID375">
            <v>6</v>
          </cell>
          <cell r="IE375" t="str">
            <v>ISO4217:USD</v>
          </cell>
          <cell r="IF375" t="b">
            <v>0</v>
          </cell>
          <cell r="IG375" t="b">
            <v>0</v>
          </cell>
        </row>
        <row r="376">
          <cell r="E376" t="str">
            <v>Trade and Other Payables, Current</v>
          </cell>
          <cell r="G376">
            <v>438.1</v>
          </cell>
          <cell r="H376">
            <v>987.3</v>
          </cell>
          <cell r="I376">
            <v>1103.5999999999999</v>
          </cell>
          <cell r="J376">
            <v>1119.3</v>
          </cell>
          <cell r="K376">
            <v>1049.4000000000001</v>
          </cell>
          <cell r="L376">
            <v>1003.2</v>
          </cell>
          <cell r="M376">
            <v>1025.7</v>
          </cell>
          <cell r="N376">
            <v>1175.9000000000001</v>
          </cell>
          <cell r="O376">
            <v>1104.2</v>
          </cell>
          <cell r="P376">
            <v>1122</v>
          </cell>
          <cell r="Q376">
            <v>1141.4000000000001</v>
          </cell>
          <cell r="IC376" t="str">
            <v>mstag:tradeAndOtherPayablesCurrent</v>
          </cell>
          <cell r="ID376">
            <v>6</v>
          </cell>
          <cell r="IE376" t="str">
            <v>ISO4217:USD</v>
          </cell>
          <cell r="IF376" t="b">
            <v>0</v>
          </cell>
          <cell r="IG376" t="b">
            <v>0</v>
          </cell>
        </row>
        <row r="377">
          <cell r="F377" t="str">
            <v>Trade Payables, Current</v>
          </cell>
          <cell r="G377">
            <v>322</v>
          </cell>
          <cell r="H377">
            <v>785.8</v>
          </cell>
          <cell r="I377">
            <v>888.3</v>
          </cell>
          <cell r="J377">
            <v>849.8</v>
          </cell>
          <cell r="K377">
            <v>747.1</v>
          </cell>
          <cell r="L377">
            <v>670.1</v>
          </cell>
          <cell r="M377">
            <v>780.4</v>
          </cell>
          <cell r="N377">
            <v>901.7</v>
          </cell>
          <cell r="O377">
            <v>768.9</v>
          </cell>
          <cell r="P377">
            <v>844.5</v>
          </cell>
          <cell r="Q377">
            <v>857.9</v>
          </cell>
          <cell r="IC377" t="str">
            <v>mstag:tradePayablesCurrent</v>
          </cell>
          <cell r="ID377">
            <v>6</v>
          </cell>
          <cell r="IE377" t="str">
            <v>ISO4217:USD</v>
          </cell>
          <cell r="IF377" t="b">
            <v>0</v>
          </cell>
          <cell r="IG377" t="b">
            <v>0</v>
          </cell>
        </row>
        <row r="378">
          <cell r="F378" t="str">
            <v>Other Payables, Current</v>
          </cell>
          <cell r="G378">
            <v>116.1</v>
          </cell>
          <cell r="H378">
            <v>201.5</v>
          </cell>
          <cell r="I378">
            <v>215.3</v>
          </cell>
          <cell r="J378">
            <v>269.5</v>
          </cell>
          <cell r="K378">
            <v>302.3</v>
          </cell>
          <cell r="L378">
            <v>333.1</v>
          </cell>
          <cell r="M378">
            <v>245.3</v>
          </cell>
          <cell r="N378">
            <v>274.2</v>
          </cell>
          <cell r="O378">
            <v>335.3</v>
          </cell>
          <cell r="P378">
            <v>277.5</v>
          </cell>
          <cell r="Q378">
            <v>283.5</v>
          </cell>
          <cell r="IC378" t="str">
            <v>mstag:otherPayablesCurrent</v>
          </cell>
          <cell r="ID378">
            <v>6</v>
          </cell>
          <cell r="IE378" t="str">
            <v>ISO4217:USD</v>
          </cell>
          <cell r="IF378" t="b">
            <v>0</v>
          </cell>
          <cell r="IG378" t="b">
            <v>0</v>
          </cell>
        </row>
        <row r="379">
          <cell r="E379" t="str">
            <v>Trade and Other Payables, Non Current</v>
          </cell>
          <cell r="G379" t="str">
            <v/>
          </cell>
          <cell r="H379" t="str">
            <v/>
          </cell>
          <cell r="I379" t="str">
            <v/>
          </cell>
          <cell r="J379" t="str">
            <v/>
          </cell>
          <cell r="K379" t="str">
            <v/>
          </cell>
          <cell r="L379" t="str">
            <v/>
          </cell>
          <cell r="M379" t="str">
            <v/>
          </cell>
          <cell r="N379" t="str">
            <v/>
          </cell>
          <cell r="O379" t="str">
            <v/>
          </cell>
          <cell r="P379" t="str">
            <v/>
          </cell>
          <cell r="Q379" t="str">
            <v/>
          </cell>
          <cell r="IC379" t="str">
            <v>mstag:tradeAndOtherPayablesNonCurrent</v>
          </cell>
          <cell r="ID379">
            <v>6</v>
          </cell>
          <cell r="IE379" t="str">
            <v>ISO4217:USD</v>
          </cell>
          <cell r="IF379" t="b">
            <v>0</v>
          </cell>
          <cell r="IG379" t="b">
            <v>0</v>
          </cell>
        </row>
        <row r="380">
          <cell r="F380" t="str">
            <v>Trade Payables, Non Current</v>
          </cell>
          <cell r="IC380" t="str">
            <v>mstag:tradePayablesNonCurrent</v>
          </cell>
          <cell r="ID380">
            <v>6</v>
          </cell>
          <cell r="IE380" t="str">
            <v>ISO4217:USD</v>
          </cell>
          <cell r="IF380" t="b">
            <v>0</v>
          </cell>
          <cell r="IG380" t="b">
            <v>0</v>
          </cell>
        </row>
        <row r="381">
          <cell r="F381" t="str">
            <v>Other Payables, Non Current</v>
          </cell>
          <cell r="IC381" t="str">
            <v>mstag:otherPayablesNonCurrent</v>
          </cell>
          <cell r="ID381">
            <v>6</v>
          </cell>
          <cell r="IE381" t="str">
            <v>ISO4217:USD</v>
          </cell>
          <cell r="IF381" t="b">
            <v>0</v>
          </cell>
          <cell r="IG381" t="b">
            <v>0</v>
          </cell>
        </row>
        <row r="382">
          <cell r="D382" t="str">
            <v>Dividends Payable</v>
          </cell>
          <cell r="G382">
            <v>0</v>
          </cell>
          <cell r="H382">
            <v>0</v>
          </cell>
          <cell r="I382">
            <v>0</v>
          </cell>
          <cell r="J382">
            <v>0</v>
          </cell>
          <cell r="K382">
            <v>131.4</v>
          </cell>
          <cell r="L382">
            <v>135.5</v>
          </cell>
          <cell r="M382">
            <v>141</v>
          </cell>
          <cell r="N382">
            <v>144.19999999999999</v>
          </cell>
          <cell r="O382">
            <v>146.5</v>
          </cell>
          <cell r="P382">
            <v>154</v>
          </cell>
          <cell r="Q382">
            <v>171.1</v>
          </cell>
          <cell r="IC382" t="str">
            <v>mstag:dividendsPayable</v>
          </cell>
          <cell r="ID382">
            <v>6</v>
          </cell>
          <cell r="IE382" t="str">
            <v>ISO4217:USD</v>
          </cell>
          <cell r="IF382" t="b">
            <v>0</v>
          </cell>
          <cell r="IG382" t="b">
            <v>0</v>
          </cell>
        </row>
        <row r="383">
          <cell r="D383" t="str">
            <v>Short Term Borrowings, Up to 1 Year</v>
          </cell>
          <cell r="G383">
            <v>684.8</v>
          </cell>
          <cell r="H383">
            <v>1567.5</v>
          </cell>
          <cell r="I383">
            <v>817.8</v>
          </cell>
          <cell r="J383">
            <v>576.5</v>
          </cell>
          <cell r="K383">
            <v>663.1</v>
          </cell>
          <cell r="L383">
            <v>635.4</v>
          </cell>
          <cell r="M383">
            <v>782.4</v>
          </cell>
          <cell r="N383">
            <v>1490.5</v>
          </cell>
          <cell r="O383">
            <v>1236.0999999999999</v>
          </cell>
          <cell r="P383">
            <v>1086.5999999999999</v>
          </cell>
          <cell r="Q383">
            <v>864.3</v>
          </cell>
          <cell r="IC383" t="str">
            <v>mstag:shortTermBorrowings</v>
          </cell>
          <cell r="ID383">
            <v>6</v>
          </cell>
          <cell r="IE383" t="str">
            <v>ISO4217:USD</v>
          </cell>
          <cell r="IF383" t="b">
            <v>0</v>
          </cell>
          <cell r="IG383" t="b">
            <v>0</v>
          </cell>
        </row>
        <row r="384">
          <cell r="D384" t="str">
            <v>Other Interest Bearing Liabilities</v>
          </cell>
          <cell r="G384" t="str">
            <v/>
          </cell>
          <cell r="H384" t="str">
            <v/>
          </cell>
          <cell r="I384" t="str">
            <v/>
          </cell>
          <cell r="J384" t="str">
            <v/>
          </cell>
          <cell r="K384" t="str">
            <v/>
          </cell>
          <cell r="L384" t="str">
            <v/>
          </cell>
          <cell r="M384" t="str">
            <v/>
          </cell>
          <cell r="N384" t="str">
            <v/>
          </cell>
          <cell r="O384" t="str">
            <v/>
          </cell>
          <cell r="P384" t="str">
            <v/>
          </cell>
          <cell r="Q384" t="str">
            <v/>
          </cell>
          <cell r="IC384" t="str">
            <v>mstag:otherInterestBearingLiabilities</v>
          </cell>
          <cell r="ID384">
            <v>6</v>
          </cell>
          <cell r="IE384" t="str">
            <v>ISO4217:USD</v>
          </cell>
          <cell r="IF384" t="b">
            <v>0</v>
          </cell>
          <cell r="IG384" t="b">
            <v>0</v>
          </cell>
        </row>
        <row r="385">
          <cell r="E385" t="str">
            <v>Asset Retirement Obligations</v>
          </cell>
          <cell r="IC385" t="str">
            <v>mstag:assetRetirementObligations</v>
          </cell>
          <cell r="ID385">
            <v>6</v>
          </cell>
          <cell r="IE385" t="str">
            <v>ISO4217:USD</v>
          </cell>
          <cell r="IF385" t="b">
            <v>0</v>
          </cell>
          <cell r="IG385" t="b">
            <v>0</v>
          </cell>
        </row>
        <row r="386">
          <cell r="E386" t="str">
            <v>Decommissioning, Restoration and Similar Liabilities</v>
          </cell>
          <cell r="IC386" t="str">
            <v>mstag:decommissioningRestorationAndSimilarLiabilities</v>
          </cell>
          <cell r="ID386">
            <v>6</v>
          </cell>
          <cell r="IE386" t="str">
            <v>ISO4217:USD</v>
          </cell>
          <cell r="IF386" t="b">
            <v>0</v>
          </cell>
          <cell r="IG386" t="b">
            <v>0</v>
          </cell>
        </row>
        <row r="387">
          <cell r="E387" t="str">
            <v>Environmental Liabilities, Interest Bearing</v>
          </cell>
          <cell r="IC387" t="str">
            <v>mstag:environmentalLiabilitiesInterestBearing</v>
          </cell>
          <cell r="ID387">
            <v>6</v>
          </cell>
          <cell r="IE387" t="str">
            <v>ISO4217:USD</v>
          </cell>
          <cell r="IF387" t="b">
            <v>0</v>
          </cell>
          <cell r="IG387" t="b">
            <v>0</v>
          </cell>
        </row>
        <row r="388">
          <cell r="E388" t="str">
            <v>Other Interest Bearing Provisions</v>
          </cell>
          <cell r="IC388" t="str">
            <v>mstag:otherInterestBearingProvisions</v>
          </cell>
          <cell r="ID388">
            <v>6</v>
          </cell>
          <cell r="IE388" t="str">
            <v>ISO4217:USD</v>
          </cell>
          <cell r="IF388" t="b">
            <v>0</v>
          </cell>
          <cell r="IG388" t="b">
            <v>0</v>
          </cell>
        </row>
        <row r="389">
          <cell r="D389" t="str">
            <v>Income Tax Payable</v>
          </cell>
          <cell r="G389">
            <v>121.8</v>
          </cell>
          <cell r="H389">
            <v>417</v>
          </cell>
          <cell r="I389">
            <v>320.7</v>
          </cell>
          <cell r="J389">
            <v>401.3</v>
          </cell>
          <cell r="K389">
            <v>416.8</v>
          </cell>
          <cell r="L389">
            <v>570.9</v>
          </cell>
          <cell r="M389">
            <v>584.6</v>
          </cell>
          <cell r="N389">
            <v>523.5</v>
          </cell>
          <cell r="O389">
            <v>456.2</v>
          </cell>
          <cell r="P389">
            <v>404.3</v>
          </cell>
          <cell r="Q389" t="str">
            <v/>
          </cell>
          <cell r="IC389" t="str">
            <v>mstag:incomeTaxPayable</v>
          </cell>
          <cell r="ID389">
            <v>6</v>
          </cell>
          <cell r="IE389" t="str">
            <v>ISO4217:USD</v>
          </cell>
          <cell r="IF389" t="b">
            <v>0</v>
          </cell>
          <cell r="IG389" t="b">
            <v>0</v>
          </cell>
        </row>
        <row r="390">
          <cell r="E390" t="str">
            <v>Income Tax Payable (Operating)</v>
          </cell>
          <cell r="G390">
            <v>121.8</v>
          </cell>
          <cell r="H390">
            <v>417</v>
          </cell>
          <cell r="I390">
            <v>320.7</v>
          </cell>
          <cell r="J390">
            <v>401.3</v>
          </cell>
          <cell r="K390">
            <v>416.8</v>
          </cell>
          <cell r="L390">
            <v>570.9</v>
          </cell>
          <cell r="M390">
            <v>584.6</v>
          </cell>
          <cell r="N390">
            <v>523.5</v>
          </cell>
          <cell r="O390">
            <v>456.2</v>
          </cell>
          <cell r="P390">
            <v>404.3</v>
          </cell>
          <cell r="IC390" t="str">
            <v>mstag:incomeTaxPayableOperating</v>
          </cell>
          <cell r="ID390">
            <v>6</v>
          </cell>
          <cell r="IE390" t="str">
            <v>ISO4217:USD</v>
          </cell>
          <cell r="IF390" t="b">
            <v>0</v>
          </cell>
          <cell r="IG390" t="b">
            <v>0</v>
          </cell>
        </row>
        <row r="391">
          <cell r="E391" t="str">
            <v>Income Tax Payable (Financing)</v>
          </cell>
          <cell r="IC391" t="str">
            <v>mstag:incomeTaxPayableFinancing</v>
          </cell>
          <cell r="ID391">
            <v>6</v>
          </cell>
          <cell r="IE391" t="str">
            <v>ISO4217:USD</v>
          </cell>
          <cell r="IF391" t="b">
            <v>0</v>
          </cell>
          <cell r="IG391" t="b">
            <v>0</v>
          </cell>
        </row>
        <row r="392">
          <cell r="E392" t="str">
            <v>Income Tax Payable (Other)</v>
          </cell>
          <cell r="IC392" t="str">
            <v>mstag:incomeTaxPayableOther</v>
          </cell>
          <cell r="ID392">
            <v>6</v>
          </cell>
          <cell r="IE392" t="str">
            <v>ISO4217:USD</v>
          </cell>
          <cell r="IF392" t="b">
            <v>0</v>
          </cell>
          <cell r="IG392" t="b">
            <v>0</v>
          </cell>
        </row>
        <row r="393">
          <cell r="D393" t="str">
            <v>Accrued Expenses</v>
          </cell>
          <cell r="G393">
            <v>594.6</v>
          </cell>
          <cell r="H393">
            <v>1147.8000000000002</v>
          </cell>
          <cell r="I393">
            <v>1555.2999999999997</v>
          </cell>
          <cell r="J393">
            <v>1460.1</v>
          </cell>
          <cell r="K393">
            <v>1314.6</v>
          </cell>
          <cell r="L393">
            <v>1419.1000000000001</v>
          </cell>
          <cell r="M393">
            <v>1312.1</v>
          </cell>
          <cell r="N393">
            <v>1239.8</v>
          </cell>
          <cell r="O393">
            <v>1225.3</v>
          </cell>
          <cell r="P393">
            <v>1325.1999999999998</v>
          </cell>
          <cell r="Q393">
            <v>1741.9</v>
          </cell>
          <cell r="IC393" t="str">
            <v>mstag:accruedExpenses</v>
          </cell>
          <cell r="ID393">
            <v>6</v>
          </cell>
          <cell r="IE393" t="str">
            <v>ISO4217:USD</v>
          </cell>
          <cell r="IF393" t="b">
            <v>0</v>
          </cell>
          <cell r="IG393" t="b">
            <v>0</v>
          </cell>
        </row>
        <row r="394">
          <cell r="E394" t="str">
            <v>Payroll and Benefits Related Liabilities</v>
          </cell>
          <cell r="G394">
            <v>169.5</v>
          </cell>
          <cell r="H394">
            <v>391.1</v>
          </cell>
          <cell r="I394">
            <v>339.6</v>
          </cell>
          <cell r="J394">
            <v>293.8</v>
          </cell>
          <cell r="K394">
            <v>310.89999999999998</v>
          </cell>
          <cell r="L394">
            <v>335</v>
          </cell>
          <cell r="M394">
            <v>392.8</v>
          </cell>
          <cell r="N394">
            <v>428.7</v>
          </cell>
          <cell r="O394">
            <v>351.2</v>
          </cell>
          <cell r="P394">
            <v>385.1</v>
          </cell>
          <cell r="IC394" t="str">
            <v>mstag:payrollAndBenefitsRelatedLiabilities</v>
          </cell>
          <cell r="ID394">
            <v>6</v>
          </cell>
          <cell r="IE394" t="str">
            <v>ISO4217:USD</v>
          </cell>
          <cell r="IF394" t="b">
            <v>0</v>
          </cell>
          <cell r="IG394" t="b">
            <v>0</v>
          </cell>
        </row>
        <row r="395">
          <cell r="E395" t="str">
            <v>Accrued Taxes (Other than Income Tax)</v>
          </cell>
          <cell r="Q395">
            <v>367.2</v>
          </cell>
          <cell r="IC395" t="str">
            <v>mstag:accruedTaxesOtherThanIncomeTax</v>
          </cell>
          <cell r="ID395">
            <v>6</v>
          </cell>
          <cell r="IE395" t="str">
            <v>ISO4217:USD</v>
          </cell>
          <cell r="IF395" t="b">
            <v>0</v>
          </cell>
          <cell r="IG395" t="b">
            <v>0</v>
          </cell>
        </row>
        <row r="396">
          <cell r="E396" t="str">
            <v>Other Accrued Expenses</v>
          </cell>
          <cell r="G396">
            <v>425.1</v>
          </cell>
          <cell r="H396">
            <v>756.7</v>
          </cell>
          <cell r="I396">
            <v>1215.6999999999998</v>
          </cell>
          <cell r="J396">
            <v>1166.3</v>
          </cell>
          <cell r="K396">
            <v>1003.7</v>
          </cell>
          <cell r="L396">
            <v>1084.1000000000001</v>
          </cell>
          <cell r="M396">
            <v>919.3</v>
          </cell>
          <cell r="N396">
            <v>811.1</v>
          </cell>
          <cell r="O396">
            <v>874.09999999999991</v>
          </cell>
          <cell r="P396">
            <v>940.09999999999991</v>
          </cell>
          <cell r="Q396">
            <v>1374.7</v>
          </cell>
          <cell r="IC396" t="str">
            <v>mstag:otherAccruedExpenses</v>
          </cell>
          <cell r="ID396">
            <v>6</v>
          </cell>
          <cell r="IE396" t="str">
            <v>ISO4217:USD</v>
          </cell>
          <cell r="IF396" t="b">
            <v>0</v>
          </cell>
          <cell r="IG396" t="b">
            <v>0</v>
          </cell>
        </row>
        <row r="397">
          <cell r="D397" t="str">
            <v>Billings in Excess of Cost</v>
          </cell>
          <cell r="IC397" t="str">
            <v>mstag:billingsInExcessOfCost</v>
          </cell>
          <cell r="ID397">
            <v>6</v>
          </cell>
          <cell r="IE397" t="str">
            <v>ISO4217:USD</v>
          </cell>
          <cell r="IF397" t="b">
            <v>0</v>
          </cell>
          <cell r="IG397" t="b">
            <v>0</v>
          </cell>
        </row>
        <row r="398">
          <cell r="D398" t="str">
            <v>Long term Debt, Greater than 1 Year</v>
          </cell>
          <cell r="G398">
            <v>933.1</v>
          </cell>
          <cell r="H398">
            <v>2085.4</v>
          </cell>
          <cell r="I398">
            <v>1984.7</v>
          </cell>
          <cell r="J398">
            <v>1738.6</v>
          </cell>
          <cell r="K398">
            <v>1803.9</v>
          </cell>
          <cell r="L398">
            <v>2068.1999999999998</v>
          </cell>
          <cell r="M398">
            <v>1926.6</v>
          </cell>
          <cell r="N398">
            <v>2000.6</v>
          </cell>
          <cell r="O398">
            <v>2424</v>
          </cell>
          <cell r="P398">
            <v>2844</v>
          </cell>
          <cell r="Q398">
            <v>2733.7</v>
          </cell>
          <cell r="IC398" t="str">
            <v>mstag:longTermDebt</v>
          </cell>
          <cell r="ID398">
            <v>6</v>
          </cell>
          <cell r="IE398" t="str">
            <v>ISO4217:USD</v>
          </cell>
          <cell r="IF398" t="b">
            <v>0</v>
          </cell>
          <cell r="IG398" t="b">
            <v>0</v>
          </cell>
        </row>
        <row r="399">
          <cell r="E399" t="str">
            <v>Senior Debt</v>
          </cell>
          <cell r="IC399" t="str">
            <v>mstag:seniorDebtCi</v>
          </cell>
          <cell r="ID399">
            <v>6</v>
          </cell>
          <cell r="IE399" t="str">
            <v>ISO4217:USD</v>
          </cell>
          <cell r="IF399" t="b">
            <v>0</v>
          </cell>
          <cell r="IG399" t="b">
            <v>0</v>
          </cell>
        </row>
        <row r="400">
          <cell r="E400" t="str">
            <v>Subordinated Debt</v>
          </cell>
          <cell r="IC400" t="str">
            <v>mstag:subordinatedDebtBalSheetCi</v>
          </cell>
          <cell r="ID400">
            <v>6</v>
          </cell>
          <cell r="IE400" t="str">
            <v>ISO4217:USD</v>
          </cell>
          <cell r="IF400" t="b">
            <v>0</v>
          </cell>
          <cell r="IG400" t="b">
            <v>0</v>
          </cell>
        </row>
        <row r="401">
          <cell r="E401" t="str">
            <v>Capital Lease Obligations</v>
          </cell>
          <cell r="IC401" t="str">
            <v>mstag:capitalLeaseObligationsCi</v>
          </cell>
          <cell r="ID401">
            <v>6</v>
          </cell>
          <cell r="IE401" t="str">
            <v>ISO4217:USD</v>
          </cell>
          <cell r="IF401" t="b">
            <v>0</v>
          </cell>
          <cell r="IG401" t="b">
            <v>0</v>
          </cell>
        </row>
        <row r="402">
          <cell r="E402" t="str">
            <v>Other Long Term Debt</v>
          </cell>
          <cell r="G402">
            <v>0</v>
          </cell>
          <cell r="H402">
            <v>0</v>
          </cell>
          <cell r="I402">
            <v>0</v>
          </cell>
          <cell r="J402">
            <v>0</v>
          </cell>
          <cell r="K402">
            <v>1803.9</v>
          </cell>
          <cell r="L402">
            <v>2068.1999999999998</v>
          </cell>
          <cell r="M402">
            <v>1926.6</v>
          </cell>
          <cell r="N402">
            <v>2000.6</v>
          </cell>
          <cell r="O402">
            <v>2424</v>
          </cell>
          <cell r="P402">
            <v>2844</v>
          </cell>
          <cell r="IC402" t="str">
            <v>mstag:otherLongTermDebtCi</v>
          </cell>
          <cell r="ID402">
            <v>6</v>
          </cell>
          <cell r="IE402" t="str">
            <v>ISO4217:USD</v>
          </cell>
          <cell r="IF402" t="b">
            <v>0</v>
          </cell>
          <cell r="IG402" t="b">
            <v>0</v>
          </cell>
        </row>
        <row r="403">
          <cell r="D403" t="str">
            <v>Provisions and Reserves</v>
          </cell>
          <cell r="G403" t="str">
            <v/>
          </cell>
          <cell r="H403" t="str">
            <v/>
          </cell>
          <cell r="I403" t="str">
            <v/>
          </cell>
          <cell r="J403" t="str">
            <v/>
          </cell>
          <cell r="K403" t="str">
            <v/>
          </cell>
          <cell r="L403" t="str">
            <v/>
          </cell>
          <cell r="M403" t="str">
            <v/>
          </cell>
          <cell r="N403" t="str">
            <v/>
          </cell>
          <cell r="O403" t="str">
            <v/>
          </cell>
          <cell r="P403" t="str">
            <v/>
          </cell>
          <cell r="Q403" t="str">
            <v/>
          </cell>
          <cell r="IC403" t="str">
            <v>mstag:provisionsAndReserves</v>
          </cell>
          <cell r="ID403">
            <v>6</v>
          </cell>
          <cell r="IE403" t="str">
            <v>ISO4217:USD</v>
          </cell>
          <cell r="IF403" t="b">
            <v>0</v>
          </cell>
          <cell r="IG403" t="b">
            <v>0</v>
          </cell>
        </row>
        <row r="404">
          <cell r="E404" t="str">
            <v>Warranty Provision</v>
          </cell>
          <cell r="IC404" t="str">
            <v>mstag:warrantyProvision</v>
          </cell>
          <cell r="ID404">
            <v>6</v>
          </cell>
          <cell r="IE404" t="str">
            <v>ISO4217:USD</v>
          </cell>
          <cell r="IF404" t="b">
            <v>0</v>
          </cell>
          <cell r="IG404" t="b">
            <v>0</v>
          </cell>
        </row>
        <row r="405">
          <cell r="E405" t="str">
            <v>Restructuring Provision</v>
          </cell>
          <cell r="IC405" t="str">
            <v>mstag:restructuringProvision</v>
          </cell>
          <cell r="ID405">
            <v>6</v>
          </cell>
          <cell r="IE405" t="str">
            <v>ISO4217:USD</v>
          </cell>
          <cell r="IF405" t="b">
            <v>0</v>
          </cell>
          <cell r="IG405" t="b">
            <v>0</v>
          </cell>
        </row>
        <row r="406">
          <cell r="E406" t="str">
            <v>Legal Proceedings Provision</v>
          </cell>
          <cell r="IC406" t="str">
            <v>mstag:legalProceedingsProvision</v>
          </cell>
          <cell r="ID406">
            <v>6</v>
          </cell>
          <cell r="IE406" t="str">
            <v>ISO4217:USD</v>
          </cell>
          <cell r="IF406" t="b">
            <v>0</v>
          </cell>
          <cell r="IG406" t="b">
            <v>0</v>
          </cell>
        </row>
        <row r="407">
          <cell r="E407" t="str">
            <v>Onerous Contracts Provision</v>
          </cell>
          <cell r="IC407" t="str">
            <v>mstag:onerousContractsProvision</v>
          </cell>
          <cell r="ID407">
            <v>6</v>
          </cell>
          <cell r="IE407" t="str">
            <v>ISO4217:USD</v>
          </cell>
          <cell r="IF407" t="b">
            <v>0</v>
          </cell>
          <cell r="IG407" t="b">
            <v>0</v>
          </cell>
        </row>
        <row r="408">
          <cell r="E408" t="str">
            <v>Environmental Liability</v>
          </cell>
          <cell r="IC408" t="str">
            <v>mstag:environmentalLiability</v>
          </cell>
          <cell r="ID408">
            <v>6</v>
          </cell>
          <cell r="IE408" t="str">
            <v>ISO4217:USD</v>
          </cell>
          <cell r="IF408" t="b">
            <v>0</v>
          </cell>
          <cell r="IG408" t="b">
            <v>0</v>
          </cell>
        </row>
        <row r="409">
          <cell r="E409" t="str">
            <v>Asset Retirement Obligation</v>
          </cell>
          <cell r="IC409" t="str">
            <v>mstag:assetRetirementObligation</v>
          </cell>
          <cell r="ID409">
            <v>6</v>
          </cell>
          <cell r="IE409" t="str">
            <v>ISO4217:USD</v>
          </cell>
          <cell r="IF409" t="b">
            <v>0</v>
          </cell>
          <cell r="IG409" t="b">
            <v>0</v>
          </cell>
        </row>
        <row r="410">
          <cell r="E410" t="str">
            <v>Other Provisions</v>
          </cell>
          <cell r="IC410" t="str">
            <v>mstag:otherProvisions</v>
          </cell>
          <cell r="ID410">
            <v>6</v>
          </cell>
          <cell r="IE410" t="str">
            <v>ISO4217:USD</v>
          </cell>
          <cell r="IF410" t="b">
            <v>0</v>
          </cell>
          <cell r="IG410" t="b">
            <v>0</v>
          </cell>
        </row>
        <row r="411">
          <cell r="D411" t="str">
            <v>Customer Advances or Deposits</v>
          </cell>
          <cell r="G411" t="str">
            <v/>
          </cell>
          <cell r="H411" t="str">
            <v/>
          </cell>
          <cell r="I411" t="str">
            <v/>
          </cell>
          <cell r="J411" t="str">
            <v/>
          </cell>
          <cell r="K411" t="str">
            <v/>
          </cell>
          <cell r="L411" t="str">
            <v/>
          </cell>
          <cell r="M411" t="str">
            <v/>
          </cell>
          <cell r="N411" t="str">
            <v/>
          </cell>
          <cell r="O411" t="str">
            <v/>
          </cell>
          <cell r="P411" t="str">
            <v/>
          </cell>
          <cell r="Q411" t="str">
            <v/>
          </cell>
          <cell r="IC411" t="str">
            <v>mstag:customerAdvancesOrDeposits</v>
          </cell>
          <cell r="ID411">
            <v>6</v>
          </cell>
          <cell r="IE411" t="str">
            <v>ISO4217:USD</v>
          </cell>
          <cell r="IF411" t="b">
            <v>0</v>
          </cell>
          <cell r="IG411" t="b">
            <v>0</v>
          </cell>
        </row>
        <row r="412">
          <cell r="E412" t="str">
            <v>Customer Advances or Deposits, Current</v>
          </cell>
          <cell r="IC412" t="str">
            <v>mstag:customerAdvancesOrDepositsCurrent</v>
          </cell>
          <cell r="ID412">
            <v>6</v>
          </cell>
          <cell r="IE412" t="str">
            <v>ISO4217:USD</v>
          </cell>
          <cell r="IF412" t="b">
            <v>0</v>
          </cell>
          <cell r="IG412" t="b">
            <v>0</v>
          </cell>
        </row>
        <row r="413">
          <cell r="E413" t="str">
            <v>Customer Advances or Deposits, Non Current</v>
          </cell>
          <cell r="IC413" t="str">
            <v>mstag:customerAdvancesOrDepositsNonCurrent</v>
          </cell>
          <cell r="ID413">
            <v>6</v>
          </cell>
          <cell r="IE413" t="str">
            <v>ISO4217:USD</v>
          </cell>
          <cell r="IF413" t="b">
            <v>0</v>
          </cell>
          <cell r="IG413" t="b">
            <v>0</v>
          </cell>
        </row>
        <row r="414">
          <cell r="D414" t="str">
            <v>Deferred Tax Liabilities</v>
          </cell>
          <cell r="G414">
            <v>585</v>
          </cell>
          <cell r="H414">
            <v>1555.4</v>
          </cell>
          <cell r="I414">
            <v>1310.7</v>
          </cell>
          <cell r="J414">
            <v>1343.8000000000002</v>
          </cell>
          <cell r="K414">
            <v>1212.4999999999998</v>
          </cell>
          <cell r="L414">
            <v>1344.3999999999999</v>
          </cell>
          <cell r="M414">
            <v>1485.6000000000001</v>
          </cell>
          <cell r="N414">
            <v>1376.1000000000001</v>
          </cell>
          <cell r="O414">
            <v>1469.1000000000001</v>
          </cell>
          <cell r="P414">
            <v>1699.6</v>
          </cell>
          <cell r="Q414">
            <v>880.6</v>
          </cell>
          <cell r="IC414" t="str">
            <v>mstag:deferredTaxLiabilities</v>
          </cell>
          <cell r="ID414">
            <v>6</v>
          </cell>
          <cell r="IE414" t="str">
            <v>ISO4217:USD</v>
          </cell>
          <cell r="IF414" t="b">
            <v>0</v>
          </cell>
          <cell r="IG414" t="b">
            <v>0</v>
          </cell>
        </row>
        <row r="415">
          <cell r="E415" t="str">
            <v>Deferred Tax Liabilities, Current</v>
          </cell>
          <cell r="H415">
            <v>0</v>
          </cell>
          <cell r="I415">
            <v>0</v>
          </cell>
          <cell r="J415">
            <v>0</v>
          </cell>
          <cell r="K415">
            <v>1.8</v>
          </cell>
          <cell r="L415">
            <v>4.8</v>
          </cell>
          <cell r="M415">
            <v>0</v>
          </cell>
          <cell r="N415">
            <v>0</v>
          </cell>
          <cell r="O415">
            <v>0</v>
          </cell>
          <cell r="P415">
            <v>0</v>
          </cell>
          <cell r="IC415" t="str">
            <v>mstag:deferredTaxLiabilitiesCurrent</v>
          </cell>
          <cell r="ID415">
            <v>6</v>
          </cell>
          <cell r="IE415" t="str">
            <v>ISO4217:USD</v>
          </cell>
          <cell r="IF415" t="b">
            <v>0</v>
          </cell>
          <cell r="IG415" t="b">
            <v>0</v>
          </cell>
        </row>
        <row r="416">
          <cell r="E416" t="str">
            <v>Deferred Tax Liabilities, Non Current</v>
          </cell>
          <cell r="G416">
            <v>585</v>
          </cell>
          <cell r="H416">
            <v>1555.4</v>
          </cell>
          <cell r="I416">
            <v>1310.7</v>
          </cell>
          <cell r="J416">
            <v>1343.8000000000002</v>
          </cell>
          <cell r="K416">
            <v>1210.6999999999998</v>
          </cell>
          <cell r="L416">
            <v>1339.6</v>
          </cell>
          <cell r="M416">
            <v>1485.6000000000001</v>
          </cell>
          <cell r="N416">
            <v>1376.1000000000001</v>
          </cell>
          <cell r="O416">
            <v>1469.1000000000001</v>
          </cell>
          <cell r="P416">
            <v>1699.6</v>
          </cell>
          <cell r="IC416" t="str">
            <v>mstag:deferredTaxLiabilitiesNonCurrent</v>
          </cell>
          <cell r="ID416">
            <v>6</v>
          </cell>
          <cell r="IE416" t="str">
            <v>ISO4217:USD</v>
          </cell>
          <cell r="IF416" t="b">
            <v>0</v>
          </cell>
          <cell r="IG416" t="b">
            <v>0</v>
          </cell>
        </row>
        <row r="417">
          <cell r="D417" t="str">
            <v>Deferred Revenue</v>
          </cell>
          <cell r="G417" t="str">
            <v/>
          </cell>
          <cell r="H417" t="str">
            <v/>
          </cell>
          <cell r="I417" t="str">
            <v/>
          </cell>
          <cell r="J417" t="str">
            <v/>
          </cell>
          <cell r="K417" t="str">
            <v/>
          </cell>
          <cell r="L417" t="str">
            <v/>
          </cell>
          <cell r="M417" t="str">
            <v/>
          </cell>
          <cell r="N417" t="str">
            <v/>
          </cell>
          <cell r="O417" t="str">
            <v/>
          </cell>
          <cell r="P417" t="str">
            <v/>
          </cell>
          <cell r="Q417" t="str">
            <v/>
          </cell>
          <cell r="IC417" t="str">
            <v>mstag:deferredRevenue</v>
          </cell>
          <cell r="ID417">
            <v>6</v>
          </cell>
          <cell r="IE417" t="str">
            <v>ISO4217:USD</v>
          </cell>
          <cell r="IF417" t="b">
            <v>0</v>
          </cell>
          <cell r="IG417" t="b">
            <v>0</v>
          </cell>
        </row>
        <row r="418">
          <cell r="E418" t="str">
            <v>Deferred Revenue, Current</v>
          </cell>
          <cell r="IC418" t="str">
            <v>mstag:deferredRevenueCurrent</v>
          </cell>
          <cell r="ID418">
            <v>6</v>
          </cell>
          <cell r="IE418" t="str">
            <v>ISO4217:USD</v>
          </cell>
          <cell r="IF418" t="b">
            <v>0</v>
          </cell>
          <cell r="IG418" t="b">
            <v>0</v>
          </cell>
        </row>
        <row r="419">
          <cell r="E419" t="str">
            <v>Deferred Revenue, Non Current</v>
          </cell>
          <cell r="IC419" t="str">
            <v>mstag:deferredRevenueNonCurrent</v>
          </cell>
          <cell r="ID419">
            <v>6</v>
          </cell>
          <cell r="IE419" t="str">
            <v>ISO4217:USD</v>
          </cell>
          <cell r="IF419" t="b">
            <v>0</v>
          </cell>
          <cell r="IG419" t="b">
            <v>0</v>
          </cell>
        </row>
        <row r="420">
          <cell r="D420" t="str">
            <v>Pension and Other Post Retirement Obligations</v>
          </cell>
          <cell r="G420">
            <v>430</v>
          </cell>
          <cell r="H420">
            <v>1044.7</v>
          </cell>
          <cell r="I420">
            <v>974.9</v>
          </cell>
          <cell r="J420">
            <v>926.1</v>
          </cell>
          <cell r="K420">
            <v>887.1</v>
          </cell>
          <cell r="L420">
            <v>899.9</v>
          </cell>
          <cell r="M420">
            <v>868.5</v>
          </cell>
          <cell r="N420">
            <v>869.2</v>
          </cell>
          <cell r="O420">
            <v>916</v>
          </cell>
          <cell r="P420">
            <v>1390</v>
          </cell>
          <cell r="Q420">
            <v>1614.4</v>
          </cell>
          <cell r="IC420" t="str">
            <v>mstag:pensionAndOtherPostRetirementObligations</v>
          </cell>
          <cell r="ID420">
            <v>6</v>
          </cell>
          <cell r="IE420" t="str">
            <v>ISO4217:USD</v>
          </cell>
          <cell r="IF420" t="b">
            <v>0</v>
          </cell>
          <cell r="IG420" t="b">
            <v>0</v>
          </cell>
        </row>
        <row r="421">
          <cell r="D421" t="str">
            <v>Deferred Compensation</v>
          </cell>
          <cell r="IC421" t="str">
            <v>mstag:deferredCompensation</v>
          </cell>
          <cell r="ID421">
            <v>6</v>
          </cell>
          <cell r="IE421" t="str">
            <v>ISO4217:USD</v>
          </cell>
          <cell r="IF421" t="b">
            <v>0</v>
          </cell>
          <cell r="IG421" t="b">
            <v>0</v>
          </cell>
        </row>
        <row r="422">
          <cell r="D422" t="str">
            <v>Other Liabilities (Operating)</v>
          </cell>
          <cell r="G422">
            <v>69.2</v>
          </cell>
          <cell r="H422">
            <v>70.5</v>
          </cell>
          <cell r="I422">
            <v>72.2</v>
          </cell>
          <cell r="J422">
            <v>129.69999999999999</v>
          </cell>
          <cell r="K422">
            <v>0</v>
          </cell>
          <cell r="L422">
            <v>0</v>
          </cell>
          <cell r="M422">
            <v>0</v>
          </cell>
          <cell r="N422">
            <v>0</v>
          </cell>
          <cell r="O422">
            <v>0</v>
          </cell>
          <cell r="P422">
            <v>0</v>
          </cell>
          <cell r="Q422" t="str">
            <v/>
          </cell>
          <cell r="IC422" t="str">
            <v>mstag:otherLiabilitiesOperating</v>
          </cell>
          <cell r="ID422">
            <v>6</v>
          </cell>
          <cell r="IE422" t="str">
            <v>ISO4217:USD</v>
          </cell>
          <cell r="IF422" t="b">
            <v>0</v>
          </cell>
          <cell r="IG422" t="b">
            <v>0</v>
          </cell>
        </row>
        <row r="423">
          <cell r="E423" t="str">
            <v>Other Liabilities (Operating), Current</v>
          </cell>
          <cell r="G423">
            <v>69.2</v>
          </cell>
          <cell r="H423">
            <v>70.5</v>
          </cell>
          <cell r="I423">
            <v>72.2</v>
          </cell>
          <cell r="J423">
            <v>129.69999999999999</v>
          </cell>
          <cell r="K423">
            <v>0</v>
          </cell>
          <cell r="L423">
            <v>0</v>
          </cell>
          <cell r="M423">
            <v>0</v>
          </cell>
          <cell r="N423">
            <v>0</v>
          </cell>
          <cell r="O423">
            <v>0</v>
          </cell>
          <cell r="P423">
            <v>0</v>
          </cell>
          <cell r="IC423" t="str">
            <v>mstag:otherLiabilitiesOperatingCurrent</v>
          </cell>
          <cell r="ID423">
            <v>6</v>
          </cell>
          <cell r="IE423" t="str">
            <v>ISO4217:USD</v>
          </cell>
          <cell r="IF423" t="b">
            <v>0</v>
          </cell>
          <cell r="IG423" t="b">
            <v>0</v>
          </cell>
        </row>
        <row r="424">
          <cell r="E424" t="str">
            <v>Other Liabilities (Operating), Non Current</v>
          </cell>
          <cell r="IC424" t="str">
            <v>mstag:otherLiabilitiesOperatingNonCurrent</v>
          </cell>
          <cell r="ID424">
            <v>6</v>
          </cell>
          <cell r="IE424" t="str">
            <v>ISO4217:USD</v>
          </cell>
          <cell r="IF424" t="b">
            <v>0</v>
          </cell>
          <cell r="IG424" t="b">
            <v>0</v>
          </cell>
        </row>
        <row r="425">
          <cell r="D425" t="str">
            <v>Other Liabilities (Non Operating)</v>
          </cell>
          <cell r="G425">
            <v>0</v>
          </cell>
          <cell r="H425">
            <v>0</v>
          </cell>
          <cell r="I425">
            <v>0</v>
          </cell>
          <cell r="J425">
            <v>0</v>
          </cell>
          <cell r="K425">
            <v>0</v>
          </cell>
          <cell r="L425">
            <v>0</v>
          </cell>
          <cell r="M425">
            <v>0</v>
          </cell>
          <cell r="N425">
            <v>0</v>
          </cell>
          <cell r="O425">
            <v>538.4</v>
          </cell>
          <cell r="P425">
            <v>553.5</v>
          </cell>
          <cell r="Q425">
            <v>567.9</v>
          </cell>
          <cell r="IC425" t="str">
            <v>mstag:otherLiabilitiesNonOperating</v>
          </cell>
          <cell r="ID425">
            <v>6</v>
          </cell>
          <cell r="IE425" t="str">
            <v>ISO4217:USD</v>
          </cell>
          <cell r="IF425" t="b">
            <v>0</v>
          </cell>
          <cell r="IG425" t="b">
            <v>0</v>
          </cell>
        </row>
        <row r="426">
          <cell r="E426" t="str">
            <v>Other Liabilities (Non Operating), Current</v>
          </cell>
          <cell r="IC426" t="str">
            <v>mstag:otherLiabilitiesNonOperatingCurrent</v>
          </cell>
          <cell r="ID426">
            <v>6</v>
          </cell>
          <cell r="IE426" t="str">
            <v>ISO4217:USD</v>
          </cell>
          <cell r="IF426" t="b">
            <v>0</v>
          </cell>
          <cell r="IG426" t="b">
            <v>0</v>
          </cell>
        </row>
        <row r="427">
          <cell r="E427" t="str">
            <v>Other Liabilities (Non Operating), Non Current</v>
          </cell>
          <cell r="G427">
            <v>0</v>
          </cell>
          <cell r="H427">
            <v>0</v>
          </cell>
          <cell r="I427">
            <v>0</v>
          </cell>
          <cell r="J427">
            <v>0</v>
          </cell>
          <cell r="K427">
            <v>0</v>
          </cell>
          <cell r="L427">
            <v>0</v>
          </cell>
          <cell r="M427">
            <v>0</v>
          </cell>
          <cell r="N427">
            <v>0</v>
          </cell>
          <cell r="O427">
            <v>538.4</v>
          </cell>
          <cell r="P427">
            <v>553.5</v>
          </cell>
          <cell r="IC427" t="str">
            <v>mstag:otherLiabilitiesNonOperatingNonCurrent</v>
          </cell>
          <cell r="ID427">
            <v>6</v>
          </cell>
          <cell r="IE427" t="str">
            <v>ISO4217:USD</v>
          </cell>
          <cell r="IF427" t="b">
            <v>0</v>
          </cell>
          <cell r="IG427" t="b">
            <v>0</v>
          </cell>
        </row>
        <row r="428">
          <cell r="D428" t="str">
            <v>Liabilities of Discontinued Operations</v>
          </cell>
          <cell r="IC428" t="str">
            <v>mstag:liabilitiesOfDiscontinuedOperations</v>
          </cell>
          <cell r="ID428">
            <v>6</v>
          </cell>
          <cell r="IE428" t="str">
            <v>ISO4217:USD</v>
          </cell>
          <cell r="IF428" t="b">
            <v>0</v>
          </cell>
          <cell r="IG428" t="b">
            <v>0</v>
          </cell>
        </row>
        <row r="429">
          <cell r="D429" t="str">
            <v>Minority Interests in Shareholders Equity</v>
          </cell>
          <cell r="G429">
            <v>66.900000000000006</v>
          </cell>
          <cell r="H429">
            <v>168.5</v>
          </cell>
          <cell r="I429">
            <v>236.5</v>
          </cell>
          <cell r="J429">
            <v>248.7</v>
          </cell>
          <cell r="K429">
            <v>167.5</v>
          </cell>
          <cell r="L429">
            <v>202.5</v>
          </cell>
          <cell r="M429">
            <v>244.6</v>
          </cell>
          <cell r="N429">
            <v>281.3</v>
          </cell>
          <cell r="O429">
            <v>309.39999999999998</v>
          </cell>
          <cell r="P429">
            <v>255.5</v>
          </cell>
          <cell r="Q429">
            <v>298.3</v>
          </cell>
          <cell r="IC429" t="str">
            <v>mstag:minorityInterestsInShareholdersEquity</v>
          </cell>
          <cell r="ID429">
            <v>6</v>
          </cell>
          <cell r="IE429" t="str">
            <v>ISO4217:USD</v>
          </cell>
          <cell r="IF429" t="b">
            <v>0</v>
          </cell>
          <cell r="IG429" t="b">
            <v>0</v>
          </cell>
        </row>
        <row r="430">
          <cell r="D430" t="str">
            <v>Preferred Equity</v>
          </cell>
          <cell r="G430">
            <v>0</v>
          </cell>
          <cell r="H430">
            <v>7.1</v>
          </cell>
          <cell r="I430">
            <v>0</v>
          </cell>
          <cell r="J430">
            <v>0</v>
          </cell>
          <cell r="K430">
            <v>0</v>
          </cell>
          <cell r="L430">
            <v>0</v>
          </cell>
          <cell r="M430">
            <v>0</v>
          </cell>
          <cell r="N430">
            <v>0</v>
          </cell>
          <cell r="O430">
            <v>0</v>
          </cell>
          <cell r="P430">
            <v>0</v>
          </cell>
          <cell r="Q430">
            <v>0</v>
          </cell>
          <cell r="IC430" t="str">
            <v>mstag:preferredEquity</v>
          </cell>
          <cell r="ID430">
            <v>6</v>
          </cell>
          <cell r="IE430" t="str">
            <v>ISO4217:USD</v>
          </cell>
          <cell r="IF430" t="b">
            <v>0</v>
          </cell>
          <cell r="IG430" t="b">
            <v>0</v>
          </cell>
        </row>
        <row r="431">
          <cell r="D431" t="str">
            <v>Common Equity</v>
          </cell>
          <cell r="G431">
            <v>2457.1999999999998</v>
          </cell>
          <cell r="H431">
            <v>4127.8</v>
          </cell>
          <cell r="I431">
            <v>3650.4</v>
          </cell>
          <cell r="J431">
            <v>4483.1000000000004</v>
          </cell>
          <cell r="K431">
            <v>4340.2999999999993</v>
          </cell>
          <cell r="L431">
            <v>4031.5</v>
          </cell>
          <cell r="M431">
            <v>5093.1000000000004</v>
          </cell>
          <cell r="N431">
            <v>5767.2999999999993</v>
          </cell>
          <cell r="O431">
            <v>5646.8999999999987</v>
          </cell>
          <cell r="P431">
            <v>5650.3</v>
          </cell>
          <cell r="Q431">
            <v>6766.3</v>
          </cell>
          <cell r="IC431" t="str">
            <v>mstag:commonEquity</v>
          </cell>
          <cell r="ID431">
            <v>6</v>
          </cell>
          <cell r="IE431" t="str">
            <v>ISO4217:USD</v>
          </cell>
          <cell r="IF431" t="b">
            <v>0</v>
          </cell>
          <cell r="IG431" t="b">
            <v>0</v>
          </cell>
        </row>
        <row r="432">
          <cell r="E432" t="str">
            <v>Total Share Capital</v>
          </cell>
          <cell r="G432">
            <v>229.5</v>
          </cell>
          <cell r="H432">
            <v>735.5</v>
          </cell>
          <cell r="I432">
            <v>771.9</v>
          </cell>
          <cell r="J432">
            <v>847.5</v>
          </cell>
          <cell r="K432">
            <v>824.09999999999991</v>
          </cell>
          <cell r="L432">
            <v>797.09999999999991</v>
          </cell>
          <cell r="M432">
            <v>877.19999999999993</v>
          </cell>
          <cell r="N432">
            <v>1123.0999999999999</v>
          </cell>
          <cell r="O432">
            <v>1126.4000000000001</v>
          </cell>
          <cell r="P432">
            <v>1129.8</v>
          </cell>
          <cell r="Q432">
            <v>1117.7</v>
          </cell>
          <cell r="IC432" t="str">
            <v>mstag:totalShareCapital</v>
          </cell>
          <cell r="ID432">
            <v>6</v>
          </cell>
          <cell r="IE432" t="str">
            <v>ISO4217:USD</v>
          </cell>
          <cell r="IF432" t="b">
            <v>0</v>
          </cell>
          <cell r="IG432" t="b">
            <v>0</v>
          </cell>
        </row>
        <row r="433">
          <cell r="F433" t="str">
            <v>Common Stock</v>
          </cell>
          <cell r="G433">
            <v>202.4</v>
          </cell>
          <cell r="H433">
            <v>350.7</v>
          </cell>
          <cell r="I433">
            <v>352.9</v>
          </cell>
          <cell r="J433">
            <v>710.8</v>
          </cell>
          <cell r="K433">
            <v>710.8</v>
          </cell>
          <cell r="L433">
            <v>710.8</v>
          </cell>
          <cell r="M433">
            <v>710.8</v>
          </cell>
          <cell r="N433">
            <v>710.8</v>
          </cell>
          <cell r="O433">
            <v>710.8</v>
          </cell>
          <cell r="P433">
            <v>710.8</v>
          </cell>
          <cell r="Q433">
            <v>710.8</v>
          </cell>
          <cell r="IC433" t="str">
            <v>mstag:commonStock</v>
          </cell>
          <cell r="ID433">
            <v>6</v>
          </cell>
          <cell r="IE433" t="str">
            <v>ISO4217:USD</v>
          </cell>
          <cell r="IF433" t="b">
            <v>0</v>
          </cell>
          <cell r="IG433" t="b">
            <v>0</v>
          </cell>
        </row>
        <row r="434">
          <cell r="F434" t="str">
            <v>Additional Paid in Capital</v>
          </cell>
          <cell r="G434">
            <v>27.1</v>
          </cell>
          <cell r="H434">
            <v>384.8</v>
          </cell>
          <cell r="I434">
            <v>419</v>
          </cell>
          <cell r="J434">
            <v>136.69999999999999</v>
          </cell>
          <cell r="K434">
            <v>113.3</v>
          </cell>
          <cell r="L434">
            <v>86.3</v>
          </cell>
          <cell r="M434">
            <v>166.4</v>
          </cell>
          <cell r="N434">
            <v>412.3</v>
          </cell>
          <cell r="O434">
            <v>415.6</v>
          </cell>
          <cell r="P434">
            <v>419</v>
          </cell>
          <cell r="Q434">
            <v>406.9</v>
          </cell>
          <cell r="IC434" t="str">
            <v>mstag:additionalPaidInCapital</v>
          </cell>
          <cell r="ID434">
            <v>6</v>
          </cell>
          <cell r="IE434" t="str">
            <v>ISO4217:USD</v>
          </cell>
          <cell r="IF434" t="b">
            <v>0</v>
          </cell>
          <cell r="IG434" t="b">
            <v>0</v>
          </cell>
        </row>
        <row r="435">
          <cell r="E435" t="str">
            <v>Retained Earnings</v>
          </cell>
          <cell r="G435">
            <v>2501.1999999999998</v>
          </cell>
          <cell r="H435">
            <v>4045.3</v>
          </cell>
          <cell r="I435">
            <v>3593.9</v>
          </cell>
          <cell r="J435">
            <v>4506.8</v>
          </cell>
          <cell r="K435">
            <v>5099.8999999999996</v>
          </cell>
          <cell r="L435">
            <v>5653.4</v>
          </cell>
          <cell r="M435">
            <v>6764.6</v>
          </cell>
          <cell r="N435">
            <v>7982</v>
          </cell>
          <cell r="O435">
            <v>8999.5</v>
          </cell>
          <cell r="P435">
            <v>10054</v>
          </cell>
          <cell r="Q435">
            <v>11059.2</v>
          </cell>
          <cell r="IC435" t="str">
            <v>mstag:retainedEarnings</v>
          </cell>
          <cell r="ID435">
            <v>6</v>
          </cell>
          <cell r="IE435" t="str">
            <v>ISO4217:USD</v>
          </cell>
          <cell r="IF435" t="b">
            <v>0</v>
          </cell>
          <cell r="IG435" t="b">
            <v>0</v>
          </cell>
        </row>
        <row r="436">
          <cell r="E436" t="str">
            <v>Accumulated Other Comprehensive Income (Loss) and Reserves</v>
          </cell>
          <cell r="G436">
            <v>-240.6</v>
          </cell>
          <cell r="H436">
            <v>-565</v>
          </cell>
          <cell r="I436">
            <v>-640.5</v>
          </cell>
          <cell r="J436">
            <v>-656.8</v>
          </cell>
          <cell r="K436">
            <v>-966.6</v>
          </cell>
          <cell r="L436">
            <v>-964.30000000000007</v>
          </cell>
          <cell r="M436">
            <v>-1114.8</v>
          </cell>
          <cell r="N436">
            <v>-1337.6</v>
          </cell>
          <cell r="O436">
            <v>-1696.2</v>
          </cell>
          <cell r="P436">
            <v>-2157.6999999999998</v>
          </cell>
          <cell r="Q436">
            <v>-1565.4</v>
          </cell>
          <cell r="IC436" t="str">
            <v>mstag:accumulatedOtherComprehensiveIncomeLossAndReserves</v>
          </cell>
          <cell r="ID436">
            <v>6</v>
          </cell>
          <cell r="IE436" t="str">
            <v>ISO4217:USD</v>
          </cell>
          <cell r="IF436" t="b">
            <v>0</v>
          </cell>
          <cell r="IG436" t="b">
            <v>0</v>
          </cell>
        </row>
        <row r="437">
          <cell r="F437" t="str">
            <v>Cumulative Translation Adjustment</v>
          </cell>
          <cell r="G437">
            <v>-240.6</v>
          </cell>
          <cell r="H437">
            <v>-565</v>
          </cell>
          <cell r="I437">
            <v>-640.5</v>
          </cell>
          <cell r="J437">
            <v>-656.8</v>
          </cell>
          <cell r="K437">
            <v>-953.2</v>
          </cell>
          <cell r="L437">
            <v>-950.1</v>
          </cell>
          <cell r="M437">
            <v>-1104.7</v>
          </cell>
          <cell r="N437">
            <v>-1323.5</v>
          </cell>
          <cell r="O437">
            <v>-1580.2</v>
          </cell>
          <cell r="P437">
            <v>-1483.8</v>
          </cell>
          <cell r="IC437" t="str">
            <v>mstag:cumulativeTranslationAdjustment</v>
          </cell>
          <cell r="ID437">
            <v>6</v>
          </cell>
          <cell r="IE437" t="str">
            <v>ISO4217:USD</v>
          </cell>
          <cell r="IF437" t="b">
            <v>0</v>
          </cell>
          <cell r="IG437" t="b">
            <v>0</v>
          </cell>
        </row>
        <row r="438">
          <cell r="F438" t="str">
            <v>Unrealized Gains and Losses on Securities and Other Financial Instruments</v>
          </cell>
          <cell r="K438">
            <v>0</v>
          </cell>
          <cell r="L438">
            <v>0</v>
          </cell>
          <cell r="M438">
            <v>0</v>
          </cell>
          <cell r="N438">
            <v>0</v>
          </cell>
          <cell r="O438">
            <v>0.3</v>
          </cell>
          <cell r="P438">
            <v>0.1</v>
          </cell>
          <cell r="IC438" t="str">
            <v>mstag:unrealizedGainsAndLossesOnSecuritiesAndOtherFinancialInstruments</v>
          </cell>
          <cell r="ID438">
            <v>6</v>
          </cell>
          <cell r="IE438" t="str">
            <v>ISO4217:USD</v>
          </cell>
          <cell r="IF438" t="b">
            <v>0</v>
          </cell>
          <cell r="IG438" t="b">
            <v>0</v>
          </cell>
        </row>
        <row r="439">
          <cell r="F439" t="str">
            <v>Minimum Pension Liability</v>
          </cell>
          <cell r="K439">
            <v>-13.4</v>
          </cell>
          <cell r="L439">
            <v>-14.2</v>
          </cell>
          <cell r="M439">
            <v>-10.1</v>
          </cell>
          <cell r="N439">
            <v>-14.1</v>
          </cell>
          <cell r="O439">
            <v>-116.2</v>
          </cell>
          <cell r="P439">
            <v>-671.9</v>
          </cell>
          <cell r="IC439" t="str">
            <v>mstag:minimumPensionLiability</v>
          </cell>
          <cell r="ID439">
            <v>6</v>
          </cell>
          <cell r="IE439" t="str">
            <v>ISO4217:USD</v>
          </cell>
          <cell r="IF439" t="b">
            <v>0</v>
          </cell>
          <cell r="IG439" t="b">
            <v>0</v>
          </cell>
        </row>
        <row r="440">
          <cell r="F440" t="str">
            <v>Cash Flow Hedges</v>
          </cell>
          <cell r="K440">
            <v>0</v>
          </cell>
          <cell r="L440">
            <v>0</v>
          </cell>
          <cell r="M440">
            <v>0</v>
          </cell>
          <cell r="N440">
            <v>0</v>
          </cell>
          <cell r="O440">
            <v>-0.1</v>
          </cell>
          <cell r="P440">
            <v>-2.1</v>
          </cell>
          <cell r="IC440" t="str">
            <v>mstag:cashFlowHedges</v>
          </cell>
          <cell r="ID440">
            <v>6</v>
          </cell>
          <cell r="IE440" t="str">
            <v>ISO4217:USD</v>
          </cell>
          <cell r="IF440" t="b">
            <v>0</v>
          </cell>
          <cell r="IG440" t="b">
            <v>0</v>
          </cell>
        </row>
        <row r="441">
          <cell r="F441" t="str">
            <v>Other Accumulated OCI and Reserves</v>
          </cell>
          <cell r="IC441" t="str">
            <v>mstag:otherAccumulatedOciAndReserves</v>
          </cell>
          <cell r="ID441">
            <v>6</v>
          </cell>
          <cell r="IE441" t="str">
            <v>ISO4217:USD</v>
          </cell>
          <cell r="IF441" t="b">
            <v>0</v>
          </cell>
          <cell r="IG441" t="b">
            <v>0</v>
          </cell>
        </row>
        <row r="442">
          <cell r="F442" t="str">
            <v>Revaluation Reserves</v>
          </cell>
          <cell r="IC442" t="str">
            <v>mstag:revaluationReserves</v>
          </cell>
          <cell r="ID442">
            <v>6</v>
          </cell>
          <cell r="IE442" t="str">
            <v>ISO4217:USD</v>
          </cell>
          <cell r="IF442" t="b">
            <v>0</v>
          </cell>
          <cell r="IG442" t="b">
            <v>0</v>
          </cell>
        </row>
        <row r="443">
          <cell r="F443" t="str">
            <v>Unearned Compensation Reserve</v>
          </cell>
          <cell r="IC443" t="str">
            <v>mstag:unearnedCompensationReserve</v>
          </cell>
          <cell r="ID443">
            <v>6</v>
          </cell>
          <cell r="IE443" t="str">
            <v>ISO4217:USD</v>
          </cell>
          <cell r="IF443" t="b">
            <v>0</v>
          </cell>
          <cell r="IG443" t="b">
            <v>0</v>
          </cell>
        </row>
        <row r="444">
          <cell r="E444" t="str">
            <v>Treasury Stock and Investment in Own Shares</v>
          </cell>
          <cell r="G444">
            <v>32.9</v>
          </cell>
          <cell r="H444">
            <v>88</v>
          </cell>
          <cell r="I444">
            <v>74.900000000000006</v>
          </cell>
          <cell r="J444">
            <v>214.4</v>
          </cell>
          <cell r="K444">
            <v>617.1</v>
          </cell>
          <cell r="L444">
            <v>1454.7</v>
          </cell>
          <cell r="M444">
            <v>1420.4</v>
          </cell>
          <cell r="N444">
            <v>1974.1</v>
          </cell>
          <cell r="O444">
            <v>2748.2</v>
          </cell>
          <cell r="P444">
            <v>3350.6</v>
          </cell>
          <cell r="Q444">
            <v>3818.1</v>
          </cell>
          <cell r="IC444" t="str">
            <v>mstag:treasuryStockAndInvestmentInOwnShares</v>
          </cell>
          <cell r="ID444">
            <v>6</v>
          </cell>
          <cell r="IE444" t="str">
            <v>ISO4217:USD</v>
          </cell>
          <cell r="IF444" t="b">
            <v>0</v>
          </cell>
          <cell r="IG444" t="b">
            <v>0</v>
          </cell>
        </row>
        <row r="445">
          <cell r="E445" t="str">
            <v>Warrants and Rights Outstanding (Equity)</v>
          </cell>
          <cell r="IC445" t="str">
            <v>mstag:warrantsAndRightsOutstandingEquity</v>
          </cell>
          <cell r="ID445">
            <v>6</v>
          </cell>
          <cell r="IE445" t="str">
            <v>ISO4217:USD</v>
          </cell>
          <cell r="IF445" t="b">
            <v>0</v>
          </cell>
          <cell r="IG445" t="b">
            <v>0</v>
          </cell>
        </row>
        <row r="446">
          <cell r="E446" t="str">
            <v>Other Equity Items</v>
          </cell>
          <cell r="K446">
            <v>0</v>
          </cell>
          <cell r="L446">
            <v>0</v>
          </cell>
          <cell r="M446">
            <v>-13.5</v>
          </cell>
          <cell r="N446">
            <v>-26.1</v>
          </cell>
          <cell r="O446">
            <v>-34.6</v>
          </cell>
          <cell r="P446">
            <v>-25.2</v>
          </cell>
          <cell r="Q446">
            <v>-27.1</v>
          </cell>
          <cell r="IC446" t="str">
            <v>mstag:otherEquityItems</v>
          </cell>
          <cell r="ID446">
            <v>6</v>
          </cell>
          <cell r="IE446" t="str">
            <v>ISO4217:USD</v>
          </cell>
          <cell r="IF446" t="b">
            <v>0</v>
          </cell>
          <cell r="IG446" t="b">
            <v>0</v>
          </cell>
        </row>
        <row r="447">
          <cell r="B447" t="str">
            <v>Cash flow</v>
          </cell>
          <cell r="ID447">
            <v>0</v>
          </cell>
          <cell r="IE447" t="str">
            <v>ms_eqr_gcim_String:ms_eqr_gcim_string</v>
          </cell>
          <cell r="IF447" t="b">
            <v>0</v>
          </cell>
          <cell r="IG447" t="b">
            <v>0</v>
          </cell>
        </row>
        <row r="448">
          <cell r="C448" t="str">
            <v>Net Income (Reported) (Cash Flow Statement)</v>
          </cell>
          <cell r="G448">
            <v>510.9</v>
          </cell>
          <cell r="H448">
            <v>753.8</v>
          </cell>
          <cell r="I448">
            <v>33.200000000000003</v>
          </cell>
          <cell r="J448">
            <v>1403.8</v>
          </cell>
          <cell r="K448">
            <v>1002.9</v>
          </cell>
          <cell r="L448">
            <v>1103.0999999999999</v>
          </cell>
          <cell r="M448">
            <v>1668.1</v>
          </cell>
          <cell r="N448">
            <v>1800.6</v>
          </cell>
          <cell r="O448">
            <v>1609.9</v>
          </cell>
          <cell r="P448">
            <v>1674.6</v>
          </cell>
          <cell r="Q448">
            <v>1718.6</v>
          </cell>
          <cell r="IC448" t="str">
            <v>mstag:netIncomeReported</v>
          </cell>
          <cell r="ID448">
            <v>6</v>
          </cell>
          <cell r="IE448" t="str">
            <v>ISO4217:USD</v>
          </cell>
          <cell r="IF448" t="b">
            <v>0</v>
          </cell>
          <cell r="IG448" t="b">
            <v>0</v>
          </cell>
        </row>
        <row r="449">
          <cell r="C449" t="str">
            <v>Depreciation (Cash Flow Statement)</v>
          </cell>
          <cell r="G449">
            <v>295.89999999999998</v>
          </cell>
          <cell r="H449">
            <v>635.9</v>
          </cell>
          <cell r="I449">
            <v>581.70000000000005</v>
          </cell>
          <cell r="J449">
            <v>561</v>
          </cell>
          <cell r="K449">
            <v>528.5</v>
          </cell>
          <cell r="L449">
            <v>594.5</v>
          </cell>
          <cell r="M449">
            <v>586.20000000000005</v>
          </cell>
          <cell r="N449">
            <v>591.70000000000005</v>
          </cell>
          <cell r="O449">
            <v>650.20000000000005</v>
          </cell>
          <cell r="P449">
            <v>706.6</v>
          </cell>
          <cell r="Q449">
            <v>745.8</v>
          </cell>
          <cell r="IC449" t="str">
            <v>mstag:depreciation</v>
          </cell>
          <cell r="ID449">
            <v>6</v>
          </cell>
          <cell r="IE449" t="str">
            <v>ISO4217:USD</v>
          </cell>
          <cell r="IF449" t="b">
            <v>0</v>
          </cell>
          <cell r="IG449" t="b">
            <v>0</v>
          </cell>
        </row>
        <row r="450">
          <cell r="C450" t="str">
            <v>Amortization of Goodwill (Cash Flow Statement)</v>
          </cell>
          <cell r="G450">
            <v>0</v>
          </cell>
          <cell r="H450">
            <v>0</v>
          </cell>
          <cell r="I450">
            <v>0</v>
          </cell>
          <cell r="J450">
            <v>0</v>
          </cell>
          <cell r="K450">
            <v>16.8</v>
          </cell>
          <cell r="L450">
            <v>33.299999999999997</v>
          </cell>
          <cell r="M450">
            <v>41.8</v>
          </cell>
          <cell r="N450">
            <v>81.7</v>
          </cell>
          <cell r="O450">
            <v>89.4</v>
          </cell>
          <cell r="P450">
            <v>0</v>
          </cell>
          <cell r="IC450" t="str">
            <v>mstag:amortizationOfGoodwillCashFlowStatement</v>
          </cell>
          <cell r="ID450">
            <v>6</v>
          </cell>
          <cell r="IE450" t="str">
            <v>ISO4217:USD</v>
          </cell>
          <cell r="IF450" t="b">
            <v>0</v>
          </cell>
          <cell r="IG450" t="b">
            <v>0</v>
          </cell>
        </row>
        <row r="451">
          <cell r="C451" t="str">
            <v>Amortization of Intangibles Assumed to Have Indefinite Life (Cash Flow Statement)</v>
          </cell>
          <cell r="IC451" t="str">
            <v>mstag:amortizationOfIntangiblesAssumedToHaveIndefiniteLife</v>
          </cell>
          <cell r="ID451">
            <v>6</v>
          </cell>
          <cell r="IE451" t="str">
            <v>ISO4217:USD</v>
          </cell>
          <cell r="IF451" t="b">
            <v>0</v>
          </cell>
          <cell r="IG451" t="b">
            <v>0</v>
          </cell>
        </row>
        <row r="452">
          <cell r="C452" t="str">
            <v>Amortization of Other Intangibles (Cash Flow Statement)</v>
          </cell>
          <cell r="G452" t="str">
            <v/>
          </cell>
          <cell r="H452" t="str">
            <v/>
          </cell>
          <cell r="I452" t="str">
            <v/>
          </cell>
          <cell r="J452" t="str">
            <v/>
          </cell>
          <cell r="K452" t="str">
            <v/>
          </cell>
          <cell r="L452" t="str">
            <v/>
          </cell>
          <cell r="M452" t="str">
            <v/>
          </cell>
          <cell r="N452" t="str">
            <v/>
          </cell>
          <cell r="O452" t="str">
            <v/>
          </cell>
          <cell r="P452" t="str">
            <v/>
          </cell>
          <cell r="Q452">
            <v>0</v>
          </cell>
          <cell r="IC452" t="str">
            <v>mstag:amortizationOfOtherIntangibles</v>
          </cell>
          <cell r="ID452">
            <v>6</v>
          </cell>
          <cell r="IE452" t="str">
            <v>ISO4217:USD</v>
          </cell>
          <cell r="IF452" t="b">
            <v>0</v>
          </cell>
          <cell r="IG452" t="b">
            <v>0</v>
          </cell>
        </row>
        <row r="453">
          <cell r="D453" t="str">
            <v>Amortization of Taxable Other Intangibles (Cash Flow Statement)</v>
          </cell>
          <cell r="IC453" t="str">
            <v>mstag:amortizationOfTaxableOtherIntangiblesCashFlowStatement</v>
          </cell>
          <cell r="ID453">
            <v>6</v>
          </cell>
          <cell r="IE453" t="str">
            <v>ISO4217:USD</v>
          </cell>
          <cell r="IF453" t="b">
            <v>0</v>
          </cell>
          <cell r="IG453" t="b">
            <v>0</v>
          </cell>
        </row>
        <row r="454">
          <cell r="D454" t="str">
            <v>Amortization of Non-Taxable Other Intangibles (Cash Flow Statement)</v>
          </cell>
          <cell r="IC454" t="str">
            <v>mstag:amortizationOfNonTaxableOtherIntangiblesCashFlowStatement</v>
          </cell>
          <cell r="ID454">
            <v>6</v>
          </cell>
          <cell r="IE454" t="str">
            <v>ISO4217:USD</v>
          </cell>
          <cell r="IF454" t="b">
            <v>0</v>
          </cell>
          <cell r="IG454" t="b">
            <v>0</v>
          </cell>
        </row>
        <row r="455">
          <cell r="C455" t="str">
            <v>Restructuring Costs (Recurring) (Cash Flow Statement)</v>
          </cell>
          <cell r="G455">
            <v>0</v>
          </cell>
          <cell r="H455">
            <v>0</v>
          </cell>
          <cell r="I455">
            <v>0</v>
          </cell>
          <cell r="J455">
            <v>0</v>
          </cell>
          <cell r="K455">
            <v>349.5</v>
          </cell>
          <cell r="L455">
            <v>0</v>
          </cell>
          <cell r="M455">
            <v>0</v>
          </cell>
          <cell r="N455">
            <v>0</v>
          </cell>
          <cell r="O455">
            <v>0</v>
          </cell>
          <cell r="P455">
            <v>0</v>
          </cell>
          <cell r="IC455" t="str">
            <v>mstag:restructuringCostsRecurringCashFlowStatement</v>
          </cell>
          <cell r="ID455">
            <v>6</v>
          </cell>
          <cell r="IE455" t="str">
            <v>ISO4217:USD</v>
          </cell>
          <cell r="IF455" t="b">
            <v>0</v>
          </cell>
          <cell r="IG455" t="b">
            <v>0</v>
          </cell>
        </row>
        <row r="456">
          <cell r="C456" t="str">
            <v>Restructuring Costs (One Time) (Cash Flow Statement)</v>
          </cell>
          <cell r="G456">
            <v>0</v>
          </cell>
          <cell r="H456">
            <v>0</v>
          </cell>
          <cell r="I456">
            <v>1353.8</v>
          </cell>
          <cell r="J456">
            <v>0</v>
          </cell>
          <cell r="K456">
            <v>0</v>
          </cell>
          <cell r="L456">
            <v>111.8</v>
          </cell>
          <cell r="M456">
            <v>0</v>
          </cell>
          <cell r="N456">
            <v>0</v>
          </cell>
          <cell r="O456">
            <v>0</v>
          </cell>
          <cell r="P456">
            <v>0</v>
          </cell>
          <cell r="Q456">
            <v>-24.4</v>
          </cell>
          <cell r="IC456" t="str">
            <v>mstag:restructuringCostsOneTimeCashFlowStatement</v>
          </cell>
          <cell r="ID456">
            <v>6</v>
          </cell>
          <cell r="IE456" t="str">
            <v>ISO4217:USD</v>
          </cell>
          <cell r="IF456" t="b">
            <v>0</v>
          </cell>
          <cell r="IG456" t="b">
            <v>0</v>
          </cell>
        </row>
        <row r="457">
          <cell r="C457" t="str">
            <v>Legal Provision (Recurring) (Cash Flow Statement)</v>
          </cell>
          <cell r="IC457" t="str">
            <v>mstag:legalProvisionRecurringCashFlowStatement</v>
          </cell>
          <cell r="ID457">
            <v>6</v>
          </cell>
          <cell r="IE457" t="str">
            <v>ISO4217:USD</v>
          </cell>
          <cell r="IF457" t="b">
            <v>0</v>
          </cell>
          <cell r="IG457" t="b">
            <v>0</v>
          </cell>
        </row>
        <row r="458">
          <cell r="C458" t="str">
            <v>Legal Provision (One Time) (Cash Flow Statement)</v>
          </cell>
          <cell r="IC458" t="str">
            <v>mstag:legalProvisionOneTimeCashFlowStatement</v>
          </cell>
          <cell r="ID458">
            <v>6</v>
          </cell>
          <cell r="IE458" t="str">
            <v>ISO4217:USD</v>
          </cell>
          <cell r="IF458" t="b">
            <v>0</v>
          </cell>
          <cell r="IG458" t="b">
            <v>0</v>
          </cell>
        </row>
        <row r="459">
          <cell r="C459" t="str">
            <v>Environmental Provision (Recurring) (Cash Flow Statement)</v>
          </cell>
          <cell r="IC459" t="str">
            <v>mstag:environmentalProvisionRecurringCashFlowStatement</v>
          </cell>
          <cell r="ID459">
            <v>6</v>
          </cell>
          <cell r="IE459" t="str">
            <v>ISO4217:USD</v>
          </cell>
          <cell r="IF459" t="b">
            <v>0</v>
          </cell>
          <cell r="IG459" t="b">
            <v>0</v>
          </cell>
        </row>
        <row r="460">
          <cell r="C460" t="str">
            <v>Environmental Provision (One Time) (Cash Flow Statement)</v>
          </cell>
          <cell r="IC460" t="str">
            <v>mstag:environmentalProvisionOneTimeCashFlowStatement</v>
          </cell>
          <cell r="ID460">
            <v>6</v>
          </cell>
          <cell r="IE460" t="str">
            <v>ISO4217:USD</v>
          </cell>
          <cell r="IF460" t="b">
            <v>0</v>
          </cell>
          <cell r="IG460" t="b">
            <v>0</v>
          </cell>
        </row>
        <row r="461">
          <cell r="C461" t="str">
            <v>Other Provisions (Recurring) (Cash Flow Statement)</v>
          </cell>
          <cell r="IC461" t="str">
            <v>mstag:otherProvisionsRecurringCashFlowStatement</v>
          </cell>
          <cell r="ID461">
            <v>6</v>
          </cell>
          <cell r="IE461" t="str">
            <v>ISO4217:USD</v>
          </cell>
          <cell r="IF461" t="b">
            <v>0</v>
          </cell>
          <cell r="IG461" t="b">
            <v>0</v>
          </cell>
        </row>
        <row r="462">
          <cell r="C462" t="str">
            <v>Other Provisions (One Time) (Cash Flow Statement)</v>
          </cell>
          <cell r="IC462" t="str">
            <v>mstag:otherProvisionsOneTimeCashFlowStatement</v>
          </cell>
          <cell r="ID462">
            <v>6</v>
          </cell>
          <cell r="IE462" t="str">
            <v>ISO4217:USD</v>
          </cell>
          <cell r="IF462" t="b">
            <v>0</v>
          </cell>
          <cell r="IG462" t="b">
            <v>0</v>
          </cell>
        </row>
        <row r="463">
          <cell r="C463" t="str">
            <v>Goodwill Impairment (Cash Flow Statement)</v>
          </cell>
          <cell r="IC463" t="str">
            <v>mstag:goodwillImpairmentCashFlowStatement</v>
          </cell>
          <cell r="ID463">
            <v>6</v>
          </cell>
          <cell r="IE463" t="str">
            <v>ISO4217:USD</v>
          </cell>
          <cell r="IF463" t="b">
            <v>0</v>
          </cell>
          <cell r="IG463" t="b">
            <v>0</v>
          </cell>
        </row>
        <row r="464">
          <cell r="C464" t="str">
            <v>Indefinite Life Intangible Impairment (Cash Flow Statement)</v>
          </cell>
          <cell r="IC464" t="str">
            <v>mstag:indefiniteLifeIntangibleImpairmentCashFlowStatement</v>
          </cell>
          <cell r="ID464">
            <v>6</v>
          </cell>
          <cell r="IE464" t="str">
            <v>ISO4217:USD</v>
          </cell>
          <cell r="IF464" t="b">
            <v>0</v>
          </cell>
          <cell r="IG464" t="b">
            <v>0</v>
          </cell>
        </row>
        <row r="465">
          <cell r="C465" t="str">
            <v>Asset Impairment (Non Goodwill) (One Time) (Cash Flow Statement)</v>
          </cell>
          <cell r="IC465" t="str">
            <v>mstag:assetImpairmentNonGoodwillOneTime</v>
          </cell>
          <cell r="ID465">
            <v>6</v>
          </cell>
          <cell r="IE465" t="str">
            <v>ISO4217:USD</v>
          </cell>
          <cell r="IF465" t="b">
            <v>0</v>
          </cell>
          <cell r="IG465" t="b">
            <v>0</v>
          </cell>
        </row>
        <row r="466">
          <cell r="C466" t="str">
            <v>Gains (Losses) from Sale of PPE and Intangibles (Recurring) (Cash Flow Statement)</v>
          </cell>
          <cell r="IC466" t="str">
            <v>mstag:gainsLossesFromSaleOfOperatingAssetsRecurring</v>
          </cell>
          <cell r="ID466">
            <v>6</v>
          </cell>
          <cell r="IE466" t="str">
            <v>ISO4217:USD</v>
          </cell>
          <cell r="IF466" t="b">
            <v>0</v>
          </cell>
          <cell r="IG466" t="b">
            <v>0</v>
          </cell>
        </row>
        <row r="467">
          <cell r="C467" t="str">
            <v>Gains (Losses) from Sale of PPE and Intangibles (One Time) (Cash Flow Statement)</v>
          </cell>
          <cell r="G467">
            <v>0</v>
          </cell>
          <cell r="H467">
            <v>107.9</v>
          </cell>
          <cell r="I467">
            <v>118.5</v>
          </cell>
          <cell r="J467">
            <v>75.099999999999994</v>
          </cell>
          <cell r="K467">
            <v>8.4</v>
          </cell>
          <cell r="L467">
            <v>125.9</v>
          </cell>
          <cell r="M467">
            <v>143.9</v>
          </cell>
          <cell r="N467">
            <v>-19.3</v>
          </cell>
          <cell r="O467">
            <v>-102</v>
          </cell>
          <cell r="P467">
            <v>-38.4</v>
          </cell>
          <cell r="Q467">
            <v>-35</v>
          </cell>
          <cell r="IC467" t="str">
            <v>mstag:gainsLossesFromSaleOfOperatingAssetsOneTime</v>
          </cell>
          <cell r="ID467">
            <v>6</v>
          </cell>
          <cell r="IE467" t="str">
            <v>ISO4217:USD</v>
          </cell>
          <cell r="IF467" t="b">
            <v>0</v>
          </cell>
          <cell r="IG467" t="b">
            <v>0</v>
          </cell>
        </row>
        <row r="468">
          <cell r="C468" t="str">
            <v>Bonus Paid to Directors and Corporate Auditors (Japan)</v>
          </cell>
          <cell r="IC468" t="str">
            <v>mstag:bonusPaidToDirectorsAndCorporateAuditorsJapan</v>
          </cell>
          <cell r="ID468">
            <v>6</v>
          </cell>
          <cell r="IE468" t="str">
            <v>ISO4217:USD</v>
          </cell>
          <cell r="IF468" t="b">
            <v>0</v>
          </cell>
          <cell r="IG468" t="b">
            <v>0</v>
          </cell>
        </row>
        <row r="469">
          <cell r="C469" t="str">
            <v>Bonus to Directors and Supervisors (Taiwan) (Cash Flow Statement)</v>
          </cell>
          <cell r="IC469" t="str">
            <v>mstag:bonusToDirectorsAndSupervisorsTaiwanCashFlow</v>
          </cell>
          <cell r="ID469">
            <v>6</v>
          </cell>
          <cell r="IE469" t="str">
            <v>ISO4217:USD</v>
          </cell>
          <cell r="IF469" t="b">
            <v>0</v>
          </cell>
          <cell r="IG469" t="b">
            <v>0</v>
          </cell>
        </row>
        <row r="470">
          <cell r="C470" t="str">
            <v>Employee Cash Bonus (Taiwan) (Cash Flow Statement)</v>
          </cell>
          <cell r="IC470" t="str">
            <v>mstag:employeeCashBonusTaiwanCashFlow</v>
          </cell>
          <cell r="ID470">
            <v>6</v>
          </cell>
          <cell r="IE470" t="str">
            <v>ISO4217:USD</v>
          </cell>
          <cell r="IF470" t="b">
            <v>0</v>
          </cell>
          <cell r="IG470" t="b">
            <v>0</v>
          </cell>
        </row>
        <row r="471">
          <cell r="C471" t="str">
            <v>Capital Expenditures</v>
          </cell>
          <cell r="G471">
            <v>654.5</v>
          </cell>
          <cell r="H471">
            <v>857.3</v>
          </cell>
          <cell r="I471">
            <v>817.6</v>
          </cell>
          <cell r="J471">
            <v>883.7</v>
          </cell>
          <cell r="K471">
            <v>944.3</v>
          </cell>
          <cell r="L471">
            <v>669.5</v>
          </cell>
          <cell r="M471">
            <v>786.4</v>
          </cell>
          <cell r="N471">
            <v>1170.3</v>
          </cell>
          <cell r="O471">
            <v>1099.5</v>
          </cell>
          <cell r="P471">
            <v>870.7</v>
          </cell>
          <cell r="Q471">
            <v>877.6</v>
          </cell>
          <cell r="IC471" t="str">
            <v>mstag:capitalExpenditures</v>
          </cell>
          <cell r="ID471">
            <v>6</v>
          </cell>
          <cell r="IE471" t="str">
            <v>ISO4217:USD</v>
          </cell>
          <cell r="IF471" t="b">
            <v>0</v>
          </cell>
          <cell r="IG471" t="b">
            <v>0</v>
          </cell>
        </row>
        <row r="472">
          <cell r="D472" t="str">
            <v>Capital Expenditures (Sustaining)</v>
          </cell>
          <cell r="G472">
            <v>654.5</v>
          </cell>
          <cell r="H472">
            <v>857.3</v>
          </cell>
          <cell r="I472">
            <v>817.6</v>
          </cell>
          <cell r="J472">
            <v>883.7</v>
          </cell>
          <cell r="K472">
            <v>944.3</v>
          </cell>
          <cell r="L472">
            <v>669.5</v>
          </cell>
          <cell r="M472">
            <v>786.4</v>
          </cell>
          <cell r="N472">
            <v>1170.3</v>
          </cell>
          <cell r="O472">
            <v>1099.5</v>
          </cell>
          <cell r="P472">
            <v>870.7</v>
          </cell>
          <cell r="IC472" t="str">
            <v>mstag:capitalExpendituresMaintenance</v>
          </cell>
          <cell r="ID472">
            <v>6</v>
          </cell>
          <cell r="IE472" t="str">
            <v>ISO4217:USD</v>
          </cell>
          <cell r="IF472" t="b">
            <v>0</v>
          </cell>
          <cell r="IG472" t="b">
            <v>0</v>
          </cell>
        </row>
        <row r="473">
          <cell r="D473" t="str">
            <v>Capital Expenditures (Growth)</v>
          </cell>
          <cell r="IC473" t="str">
            <v>mstag:capitalExpendituresGrowth</v>
          </cell>
          <cell r="ID473">
            <v>6</v>
          </cell>
          <cell r="IE473" t="str">
            <v>ISO4217:USD</v>
          </cell>
          <cell r="IF473" t="b">
            <v>0</v>
          </cell>
          <cell r="IG473" t="b">
            <v>0</v>
          </cell>
        </row>
        <row r="474">
          <cell r="C474" t="str">
            <v>Capital Expenditures (related to lessor financing)</v>
          </cell>
          <cell r="IC474" t="str">
            <v>mstag:capitalExpendituresRelatedToLessorFinancing</v>
          </cell>
          <cell r="ID474">
            <v>6</v>
          </cell>
          <cell r="IE474" t="str">
            <v>ISO4217:USD</v>
          </cell>
          <cell r="IF474" t="b">
            <v>0</v>
          </cell>
          <cell r="IG474" t="b">
            <v>0</v>
          </cell>
        </row>
        <row r="475">
          <cell r="C475" t="str">
            <v>Unrealized Foreign Currency Exchange Gain (Loss) (Cash Flow Statement)</v>
          </cell>
          <cell r="IC475" t="str">
            <v>mstag:unrealizedForeignCurrencyExchangeGainLossCashFlowStatement</v>
          </cell>
          <cell r="ID475">
            <v>6</v>
          </cell>
          <cell r="IE475" t="str">
            <v>ISO4217:USD</v>
          </cell>
          <cell r="IF475" t="b">
            <v>0</v>
          </cell>
          <cell r="IG475" t="b">
            <v>0</v>
          </cell>
        </row>
        <row r="476">
          <cell r="C476" t="str">
            <v>Proceeds from Sale of PPE and Intangible Assets</v>
          </cell>
          <cell r="G476">
            <v>33.799999999999997</v>
          </cell>
          <cell r="H476">
            <v>1936.4</v>
          </cell>
          <cell r="I476">
            <v>336.1</v>
          </cell>
          <cell r="J476">
            <v>455.4</v>
          </cell>
          <cell r="K476">
            <v>779.6</v>
          </cell>
          <cell r="L476">
            <v>324.89999999999998</v>
          </cell>
          <cell r="M476">
            <v>115.2</v>
          </cell>
          <cell r="N476">
            <v>44.5</v>
          </cell>
          <cell r="O476">
            <v>34.4</v>
          </cell>
          <cell r="P476">
            <v>0</v>
          </cell>
          <cell r="IC476" t="str">
            <v>mstag:proceedsFromSaleOfPpeAndIntangibleAssets</v>
          </cell>
          <cell r="ID476">
            <v>6</v>
          </cell>
          <cell r="IE476" t="str">
            <v>ISO4217:USD</v>
          </cell>
          <cell r="IF476" t="b">
            <v>0</v>
          </cell>
          <cell r="IG476" t="b">
            <v>0</v>
          </cell>
        </row>
        <row r="477">
          <cell r="C477" t="str">
            <v>Amortization of discount (premium) on debt</v>
          </cell>
          <cell r="IC477" t="str">
            <v>mstag:amortizationOfDiscountPremiumOnDebtCashFlowStatement</v>
          </cell>
          <cell r="ID477">
            <v>6</v>
          </cell>
          <cell r="IE477" t="str">
            <v>ISO4217:USD</v>
          </cell>
          <cell r="IF477" t="b">
            <v>0</v>
          </cell>
          <cell r="IG477" t="b">
            <v>0</v>
          </cell>
        </row>
        <row r="478">
          <cell r="C478" t="str">
            <v>Net Pension and OPEB Expense (Cash Flow Statement)</v>
          </cell>
          <cell r="IC478" t="str">
            <v>mstag:netPensionAndOpebExpenseCashFlowStatement</v>
          </cell>
          <cell r="ID478">
            <v>6</v>
          </cell>
          <cell r="IE478" t="str">
            <v>ISO4217:USD</v>
          </cell>
          <cell r="IF478" t="b">
            <v>0</v>
          </cell>
          <cell r="IG478" t="b">
            <v>0</v>
          </cell>
        </row>
        <row r="479">
          <cell r="C479" t="str">
            <v>Net Disposals (Acquisitions)</v>
          </cell>
          <cell r="G479">
            <v>0</v>
          </cell>
          <cell r="H479">
            <v>-118</v>
          </cell>
          <cell r="I479">
            <v>-76.099999999999994</v>
          </cell>
          <cell r="J479">
            <v>-223.6</v>
          </cell>
          <cell r="K479">
            <v>-82.2</v>
          </cell>
          <cell r="L479">
            <v>-342.5</v>
          </cell>
          <cell r="M479">
            <v>-271.89999999999998</v>
          </cell>
          <cell r="N479">
            <v>-294.5</v>
          </cell>
          <cell r="O479">
            <v>-135</v>
          </cell>
          <cell r="P479">
            <v>-410.8</v>
          </cell>
          <cell r="Q479">
            <v>-258.5</v>
          </cell>
          <cell r="IC479" t="str">
            <v>mstag:netDisposalsAcquisitions</v>
          </cell>
          <cell r="ID479">
            <v>6</v>
          </cell>
          <cell r="IE479" t="str">
            <v>ISO4217:USD</v>
          </cell>
          <cell r="IF479" t="b">
            <v>0</v>
          </cell>
          <cell r="IG479" t="b">
            <v>0</v>
          </cell>
        </row>
        <row r="480">
          <cell r="D480" t="str">
            <v>Capital Expenditures Reflected in Cost of Acquisitions</v>
          </cell>
          <cell r="G480">
            <v>0</v>
          </cell>
          <cell r="H480">
            <v>118</v>
          </cell>
          <cell r="I480">
            <v>76.099999999999994</v>
          </cell>
          <cell r="J480">
            <v>223.6</v>
          </cell>
          <cell r="K480">
            <v>82.2</v>
          </cell>
          <cell r="L480">
            <v>342.5</v>
          </cell>
          <cell r="M480">
            <v>271.89999999999998</v>
          </cell>
          <cell r="N480">
            <v>294.5</v>
          </cell>
          <cell r="O480">
            <v>135</v>
          </cell>
          <cell r="P480">
            <v>410.8</v>
          </cell>
          <cell r="Q480" t="str">
            <v/>
          </cell>
          <cell r="IC480" t="str">
            <v>mstag:capitalExpendituresReflectedInCostOfAcquisitions</v>
          </cell>
          <cell r="ID480">
            <v>6</v>
          </cell>
          <cell r="IE480" t="str">
            <v>ISO4217:USD</v>
          </cell>
          <cell r="IF480" t="b">
            <v>0</v>
          </cell>
          <cell r="IG480" t="b">
            <v>0</v>
          </cell>
        </row>
        <row r="481">
          <cell r="E481" t="str">
            <v>Capital Expenditures Reflected in Cost of Acquisitions (Sustaining)</v>
          </cell>
          <cell r="G481">
            <v>0</v>
          </cell>
          <cell r="H481">
            <v>118</v>
          </cell>
          <cell r="I481">
            <v>76.099999999999994</v>
          </cell>
          <cell r="J481">
            <v>223.6</v>
          </cell>
          <cell r="K481">
            <v>82.2</v>
          </cell>
          <cell r="L481">
            <v>342.5</v>
          </cell>
          <cell r="M481">
            <v>271.89999999999998</v>
          </cell>
          <cell r="N481">
            <v>294.5</v>
          </cell>
          <cell r="O481">
            <v>135</v>
          </cell>
          <cell r="P481">
            <v>410.8</v>
          </cell>
          <cell r="IC481" t="str">
            <v>mstag:capitalExpendituresReflectedInCostOfAcquisitionsMaintenance</v>
          </cell>
          <cell r="ID481">
            <v>6</v>
          </cell>
          <cell r="IE481" t="str">
            <v>ISO4217:USD</v>
          </cell>
          <cell r="IF481" t="b">
            <v>0</v>
          </cell>
          <cell r="IG481" t="b">
            <v>0</v>
          </cell>
        </row>
        <row r="482">
          <cell r="E482" t="str">
            <v>Capital Expenditures Reflected in Cost of Acquisitions (Growth)</v>
          </cell>
          <cell r="IC482" t="str">
            <v>mstag:capitalExpendituresReflectedInCostOfAcquisitionsGrowth</v>
          </cell>
          <cell r="ID482">
            <v>6</v>
          </cell>
          <cell r="IE482" t="str">
            <v>ISO4217:USD</v>
          </cell>
          <cell r="IF482" t="b">
            <v>0</v>
          </cell>
          <cell r="IG482" t="b">
            <v>0</v>
          </cell>
        </row>
        <row r="483">
          <cell r="D483" t="str">
            <v>Investment in Intangible Assets Reflected in Cost of Acquisitions</v>
          </cell>
          <cell r="G483" t="str">
            <v/>
          </cell>
          <cell r="H483" t="str">
            <v/>
          </cell>
          <cell r="I483" t="str">
            <v/>
          </cell>
          <cell r="J483" t="str">
            <v/>
          </cell>
          <cell r="K483" t="str">
            <v/>
          </cell>
          <cell r="L483" t="str">
            <v/>
          </cell>
          <cell r="M483" t="str">
            <v/>
          </cell>
          <cell r="N483" t="str">
            <v/>
          </cell>
          <cell r="O483" t="str">
            <v/>
          </cell>
          <cell r="P483" t="str">
            <v/>
          </cell>
          <cell r="Q483" t="str">
            <v/>
          </cell>
          <cell r="IC483" t="str">
            <v>mstag:investmentInIntangibleAssetsReflectedInCostOfAcquisitions</v>
          </cell>
          <cell r="ID483">
            <v>6</v>
          </cell>
          <cell r="IE483" t="str">
            <v>ISO4217:USD</v>
          </cell>
          <cell r="IF483" t="b">
            <v>0</v>
          </cell>
          <cell r="IG483" t="b">
            <v>0</v>
          </cell>
        </row>
        <row r="484">
          <cell r="E484" t="str">
            <v>Investment in Intangible Assets Reflected in Cost of Acquisitions (Sustaining)</v>
          </cell>
          <cell r="IC484" t="str">
            <v>mstag:investmentInIntangibleAssetsReflectedInCostOfAcquisitionsMaintenance</v>
          </cell>
          <cell r="ID484">
            <v>6</v>
          </cell>
          <cell r="IE484" t="str">
            <v>ISO4217:USD</v>
          </cell>
          <cell r="IF484" t="b">
            <v>0</v>
          </cell>
          <cell r="IG484" t="b">
            <v>0</v>
          </cell>
        </row>
        <row r="485">
          <cell r="E485" t="str">
            <v>Investment in Intangible Assets Reflected in Cost of Acquisitions (Growth)</v>
          </cell>
          <cell r="IC485" t="str">
            <v>mstag:investmentInIntangibleAssetsReflectedInCostOfAcquisitionsGrowth</v>
          </cell>
          <cell r="ID485">
            <v>6</v>
          </cell>
          <cell r="IE485" t="str">
            <v>ISO4217:USD</v>
          </cell>
          <cell r="IF485" t="b">
            <v>0</v>
          </cell>
          <cell r="IG485" t="b">
            <v>0</v>
          </cell>
        </row>
        <row r="486">
          <cell r="D486" t="str">
            <v>Premium (Goodwill) on Acquisitions</v>
          </cell>
          <cell r="G486" t="str">
            <v/>
          </cell>
          <cell r="H486" t="str">
            <v/>
          </cell>
          <cell r="I486" t="str">
            <v/>
          </cell>
          <cell r="J486" t="str">
            <v/>
          </cell>
          <cell r="K486" t="str">
            <v/>
          </cell>
          <cell r="L486" t="str">
            <v/>
          </cell>
          <cell r="M486" t="str">
            <v/>
          </cell>
          <cell r="N486" t="str">
            <v/>
          </cell>
          <cell r="O486" t="str">
            <v/>
          </cell>
          <cell r="P486" t="str">
            <v/>
          </cell>
          <cell r="Q486" t="str">
            <v/>
          </cell>
          <cell r="IC486" t="str">
            <v>mstag:premiumGoodwillOnAcquisions</v>
          </cell>
          <cell r="ID486">
            <v>6</v>
          </cell>
          <cell r="IE486" t="str">
            <v>ISO4217:USD</v>
          </cell>
          <cell r="IF486" t="b">
            <v>0</v>
          </cell>
          <cell r="IG486" t="b">
            <v>0</v>
          </cell>
        </row>
        <row r="487">
          <cell r="E487" t="str">
            <v>Premium [Goodwill] on Acquisitions (Sustaining)</v>
          </cell>
          <cell r="IC487" t="str">
            <v>mstag:premiumGoodwillOnAcquisitionsSustaining</v>
          </cell>
          <cell r="ID487">
            <v>6</v>
          </cell>
          <cell r="IE487" t="str">
            <v>ISO4217:USD</v>
          </cell>
          <cell r="IF487" t="b">
            <v>0</v>
          </cell>
          <cell r="IG487" t="b">
            <v>0</v>
          </cell>
        </row>
        <row r="488">
          <cell r="E488" t="str">
            <v>Premium [Goodwill] on Acquisitions (Growth)</v>
          </cell>
          <cell r="IC488" t="str">
            <v>mstag:premiumGoodwillOnAcquisitionsGrowth</v>
          </cell>
          <cell r="ID488">
            <v>6</v>
          </cell>
          <cell r="IE488" t="str">
            <v>ISO4217:USD</v>
          </cell>
          <cell r="IF488" t="b">
            <v>0</v>
          </cell>
          <cell r="IG488" t="b">
            <v>0</v>
          </cell>
        </row>
        <row r="489">
          <cell r="D489" t="str">
            <v>Other Assets (Liabilities) Acquired Included in Ending Balance Sheet Totals</v>
          </cell>
          <cell r="IC489" t="str">
            <v>mstag:otherAssetsLiabilitiesIncludedInEndingBalanceSheetTotals</v>
          </cell>
          <cell r="ID489">
            <v>6</v>
          </cell>
          <cell r="IE489" t="str">
            <v>ISO4217:USD</v>
          </cell>
          <cell r="IF489" t="b">
            <v>0</v>
          </cell>
          <cell r="IG489" t="b">
            <v>0</v>
          </cell>
        </row>
        <row r="490">
          <cell r="D490" t="str">
            <v>Acquired In Process R and D (Acquisitions)</v>
          </cell>
          <cell r="IC490" t="str">
            <v>mstag:acquiredInProcessRAndDAcquisitions</v>
          </cell>
          <cell r="ID490">
            <v>6</v>
          </cell>
          <cell r="IE490" t="str">
            <v>ISO4217:USD</v>
          </cell>
          <cell r="IF490" t="b">
            <v>0</v>
          </cell>
          <cell r="IG490" t="b">
            <v>0</v>
          </cell>
        </row>
        <row r="491">
          <cell r="D491" t="str">
            <v>Principal Debt Acquired</v>
          </cell>
          <cell r="IC491" t="str">
            <v>mstag:principalDebtAcquired</v>
          </cell>
          <cell r="ID491">
            <v>6</v>
          </cell>
          <cell r="IE491" t="str">
            <v>ISO4217:USD</v>
          </cell>
          <cell r="IF491" t="b">
            <v>0</v>
          </cell>
          <cell r="IG491" t="b">
            <v>0</v>
          </cell>
        </row>
        <row r="492">
          <cell r="D492" t="str">
            <v>Equity Issued on Acquisition</v>
          </cell>
          <cell r="IC492" t="str">
            <v>mstag:equityIssuedOnAcquisition</v>
          </cell>
          <cell r="ID492">
            <v>6</v>
          </cell>
          <cell r="IE492" t="str">
            <v>ISO4217:USD</v>
          </cell>
          <cell r="IF492" t="b">
            <v>0</v>
          </cell>
          <cell r="IG492" t="b">
            <v>0</v>
          </cell>
        </row>
        <row r="493">
          <cell r="C493" t="str">
            <v>Investment in Intangible Assets</v>
          </cell>
          <cell r="G493" t="str">
            <v/>
          </cell>
          <cell r="H493" t="str">
            <v/>
          </cell>
          <cell r="I493" t="str">
            <v/>
          </cell>
          <cell r="J493" t="str">
            <v/>
          </cell>
          <cell r="K493" t="str">
            <v/>
          </cell>
          <cell r="L493" t="str">
            <v/>
          </cell>
          <cell r="M493" t="str">
            <v/>
          </cell>
          <cell r="N493" t="str">
            <v/>
          </cell>
          <cell r="O493" t="str">
            <v/>
          </cell>
          <cell r="P493" t="str">
            <v/>
          </cell>
          <cell r="Q493" t="str">
            <v/>
          </cell>
          <cell r="IC493" t="str">
            <v>mstag:investmentInIntangibleAssets</v>
          </cell>
          <cell r="ID493">
            <v>6</v>
          </cell>
          <cell r="IE493" t="str">
            <v>ISO4217:USD</v>
          </cell>
          <cell r="IF493" t="b">
            <v>0</v>
          </cell>
          <cell r="IG493" t="b">
            <v>0</v>
          </cell>
        </row>
        <row r="494">
          <cell r="D494" t="str">
            <v>Investment in Indefinite Life Intangibles</v>
          </cell>
          <cell r="G494" t="str">
            <v/>
          </cell>
          <cell r="H494" t="str">
            <v/>
          </cell>
          <cell r="I494" t="str">
            <v/>
          </cell>
          <cell r="J494" t="str">
            <v/>
          </cell>
          <cell r="K494" t="str">
            <v/>
          </cell>
          <cell r="L494" t="str">
            <v/>
          </cell>
          <cell r="M494" t="str">
            <v/>
          </cell>
          <cell r="N494" t="str">
            <v/>
          </cell>
          <cell r="O494" t="str">
            <v/>
          </cell>
          <cell r="P494" t="str">
            <v/>
          </cell>
          <cell r="Q494" t="str">
            <v/>
          </cell>
          <cell r="IC494" t="str">
            <v>mstag:investmentInIndefiniteLifeIntangibles</v>
          </cell>
          <cell r="ID494">
            <v>6</v>
          </cell>
          <cell r="IE494" t="str">
            <v>ISO4217:USD</v>
          </cell>
          <cell r="IF494" t="b">
            <v>0</v>
          </cell>
          <cell r="IG494" t="b">
            <v>0</v>
          </cell>
        </row>
        <row r="495">
          <cell r="E495" t="str">
            <v>Investment in Indefinite Life Intangibles (Sustaining)</v>
          </cell>
          <cell r="IC495" t="str">
            <v>mstag:investmentInIndefiniteLifeIntangiblesMaintenance</v>
          </cell>
          <cell r="ID495">
            <v>6</v>
          </cell>
          <cell r="IE495" t="str">
            <v>ISO4217:USD</v>
          </cell>
          <cell r="IF495" t="b">
            <v>0</v>
          </cell>
          <cell r="IG495" t="b">
            <v>0</v>
          </cell>
        </row>
        <row r="496">
          <cell r="E496" t="str">
            <v>Investment in Indefinite Life Intangibles (Growth)</v>
          </cell>
          <cell r="IC496" t="str">
            <v>mstag:investmentInIndefiniteLifeIntangiblesGrowth</v>
          </cell>
          <cell r="ID496">
            <v>6</v>
          </cell>
          <cell r="IE496" t="str">
            <v>ISO4217:USD</v>
          </cell>
          <cell r="IF496" t="b">
            <v>0</v>
          </cell>
          <cell r="IG496" t="b">
            <v>0</v>
          </cell>
        </row>
        <row r="497">
          <cell r="D497" t="str">
            <v>Investment in Definite Life Intangibles</v>
          </cell>
          <cell r="G497" t="str">
            <v/>
          </cell>
          <cell r="H497" t="str">
            <v/>
          </cell>
          <cell r="I497" t="str">
            <v/>
          </cell>
          <cell r="J497" t="str">
            <v/>
          </cell>
          <cell r="K497" t="str">
            <v/>
          </cell>
          <cell r="L497" t="str">
            <v/>
          </cell>
          <cell r="M497" t="str">
            <v/>
          </cell>
          <cell r="N497" t="str">
            <v/>
          </cell>
          <cell r="O497" t="str">
            <v/>
          </cell>
          <cell r="P497" t="str">
            <v/>
          </cell>
          <cell r="Q497" t="str">
            <v/>
          </cell>
          <cell r="IC497" t="str">
            <v>mstag:investmentInDefiniteLifeIntangibles</v>
          </cell>
          <cell r="ID497">
            <v>6</v>
          </cell>
          <cell r="IE497" t="str">
            <v>ISO4217:USD</v>
          </cell>
          <cell r="IF497" t="b">
            <v>0</v>
          </cell>
          <cell r="IG497" t="b">
            <v>0</v>
          </cell>
        </row>
        <row r="498">
          <cell r="E498" t="str">
            <v>Investment in Definite Life Intangibles (Sustaining)</v>
          </cell>
          <cell r="IC498" t="str">
            <v>mstag:investmentInDefiniteLifeIntangiblesMaintenance</v>
          </cell>
          <cell r="ID498">
            <v>6</v>
          </cell>
          <cell r="IE498" t="str">
            <v>ISO4217:USD</v>
          </cell>
          <cell r="IF498" t="b">
            <v>0</v>
          </cell>
          <cell r="IG498" t="b">
            <v>0</v>
          </cell>
        </row>
        <row r="499">
          <cell r="E499" t="str">
            <v>Investment in Definite Life Intangibles (Growth)</v>
          </cell>
          <cell r="IC499" t="str">
            <v>mstag:investmentInDefiniteLifeIntangiblesGrowth</v>
          </cell>
          <cell r="ID499">
            <v>6</v>
          </cell>
          <cell r="IE499" t="str">
            <v>ISO4217:USD</v>
          </cell>
          <cell r="IF499" t="b">
            <v>0</v>
          </cell>
          <cell r="IG499" t="b">
            <v>0</v>
          </cell>
        </row>
        <row r="500">
          <cell r="C500" t="str">
            <v>Income (Loss) from Investments Under the Equity Method (Operating) (Cash Flow Statement)</v>
          </cell>
          <cell r="G500">
            <v>49</v>
          </cell>
          <cell r="H500">
            <v>60.5</v>
          </cell>
          <cell r="I500">
            <v>57.6</v>
          </cell>
          <cell r="J500">
            <v>100.2</v>
          </cell>
          <cell r="K500">
            <v>62.1</v>
          </cell>
          <cell r="L500">
            <v>15.1</v>
          </cell>
          <cell r="M500">
            <v>78.7</v>
          </cell>
          <cell r="N500">
            <v>67</v>
          </cell>
          <cell r="O500">
            <v>39.1</v>
          </cell>
          <cell r="P500">
            <v>8.1999999999999993</v>
          </cell>
          <cell r="IC500" t="str">
            <v>mstag:incomeLossFromInvestmentsAccountedForUnderTheEquityMethodOperating</v>
          </cell>
          <cell r="ID500">
            <v>6</v>
          </cell>
          <cell r="IE500" t="str">
            <v>ISO4217:USD</v>
          </cell>
          <cell r="IF500" t="b">
            <v>0</v>
          </cell>
          <cell r="IG500" t="b">
            <v>0</v>
          </cell>
        </row>
        <row r="501">
          <cell r="C501" t="str">
            <v>Income (Loss) from Investments Under the Equity Method (Non Operating) (Cash Flow Statement)</v>
          </cell>
          <cell r="IC501" t="str">
            <v>mstag:incomeLossFromInvestmentsAccountedForUnderTheEquityMethodNonOperating</v>
          </cell>
          <cell r="ID501">
            <v>6</v>
          </cell>
          <cell r="IE501" t="str">
            <v>ISO4217:USD</v>
          </cell>
          <cell r="IF501" t="b">
            <v>0</v>
          </cell>
          <cell r="IG501" t="b">
            <v>0</v>
          </cell>
        </row>
        <row r="502">
          <cell r="C502" t="str">
            <v>Dividends from Investments Under the Equity Method (Operating) (Cash Flow Statement)</v>
          </cell>
          <cell r="IC502" t="str">
            <v>mstag:dividendsFromInvestmentsAccountedForUnderTheEquityMethodOperating</v>
          </cell>
          <cell r="ID502">
            <v>6</v>
          </cell>
          <cell r="IE502" t="str">
            <v>ISO4217:USD</v>
          </cell>
          <cell r="IF502" t="b">
            <v>0</v>
          </cell>
          <cell r="IG502" t="b">
            <v>0</v>
          </cell>
        </row>
        <row r="503">
          <cell r="C503" t="str">
            <v>Dividends from Investments Under the Equity Method (Non Operating) (Cash Flow Statement)</v>
          </cell>
          <cell r="IC503" t="str">
            <v>mstag:dividendsFromInvestmentsAccountedForUnderTheEquityMethodNonOperating</v>
          </cell>
          <cell r="ID503">
            <v>6</v>
          </cell>
          <cell r="IE503" t="str">
            <v>ISO4217:USD</v>
          </cell>
          <cell r="IF503" t="b">
            <v>0</v>
          </cell>
          <cell r="IG503" t="b">
            <v>0</v>
          </cell>
        </row>
        <row r="504">
          <cell r="C504" t="str">
            <v>Net Increase in Deferred Tax Liabilities (Assets)</v>
          </cell>
          <cell r="G504">
            <v>23.6</v>
          </cell>
          <cell r="H504">
            <v>-78.599999999999994</v>
          </cell>
          <cell r="I504">
            <v>-330</v>
          </cell>
          <cell r="J504">
            <v>40.5</v>
          </cell>
          <cell r="K504">
            <v>71.400000000000006</v>
          </cell>
          <cell r="L504">
            <v>13.6</v>
          </cell>
          <cell r="M504">
            <v>126.2</v>
          </cell>
          <cell r="N504">
            <v>84.1</v>
          </cell>
          <cell r="O504">
            <v>39.700000000000003</v>
          </cell>
          <cell r="P504">
            <v>197.6</v>
          </cell>
          <cell r="Q504">
            <v>-53</v>
          </cell>
          <cell r="IC504" t="str">
            <v>mstag:deferredTax</v>
          </cell>
          <cell r="ID504">
            <v>6</v>
          </cell>
          <cell r="IE504" t="str">
            <v>ISO4217:USD</v>
          </cell>
          <cell r="IF504" t="b">
            <v>0</v>
          </cell>
          <cell r="IG504" t="b">
            <v>0</v>
          </cell>
        </row>
        <row r="505">
          <cell r="D505" t="str">
            <v>Net Decrease in Deferred Tax Asset from Exercise of ESOs in the Period</v>
          </cell>
          <cell r="IC505" t="str">
            <v>mstag:netDecreaseInDeferredTaxAssetFromExerciseOfEsosInThePeriod</v>
          </cell>
          <cell r="ID505">
            <v>6</v>
          </cell>
          <cell r="IE505" t="str">
            <v>ISO4217:USD</v>
          </cell>
          <cell r="IF505" t="b">
            <v>0</v>
          </cell>
          <cell r="IG505" t="b">
            <v>0</v>
          </cell>
        </row>
        <row r="506">
          <cell r="C506" t="str">
            <v>Net Increase in Income Tax Payable (Receivable)</v>
          </cell>
          <cell r="G506">
            <v>26.6</v>
          </cell>
          <cell r="H506">
            <v>228.8</v>
          </cell>
          <cell r="I506">
            <v>-63</v>
          </cell>
          <cell r="J506">
            <v>141</v>
          </cell>
          <cell r="K506">
            <v>-151.9</v>
          </cell>
          <cell r="L506">
            <v>130.80000000000001</v>
          </cell>
          <cell r="M506">
            <v>34.9</v>
          </cell>
          <cell r="N506">
            <v>-77.400000000000006</v>
          </cell>
          <cell r="O506">
            <v>-125.4</v>
          </cell>
          <cell r="P506">
            <v>-219.1</v>
          </cell>
          <cell r="IC506" t="str">
            <v>mstag:netIncreaseInIncomeTaxPayableReceivable</v>
          </cell>
          <cell r="ID506">
            <v>6</v>
          </cell>
          <cell r="IE506" t="str">
            <v>ISO4217:USD</v>
          </cell>
          <cell r="IF506" t="b">
            <v>0</v>
          </cell>
          <cell r="IG506" t="b">
            <v>0</v>
          </cell>
        </row>
        <row r="507">
          <cell r="D507" t="str">
            <v>Net Decrease in Income Tax Payable Due to Tax Benefit from Exercise of ESOs</v>
          </cell>
          <cell r="IC507" t="str">
            <v>mstag:netDecreaseInIncomeTaxPayableDueToTaxBenefitFromExerciseOfEsos</v>
          </cell>
          <cell r="ID507">
            <v>6</v>
          </cell>
          <cell r="IE507" t="str">
            <v>ISO4217:USD</v>
          </cell>
          <cell r="IF507" t="b">
            <v>0</v>
          </cell>
          <cell r="IG507" t="b">
            <v>0</v>
          </cell>
        </row>
        <row r="508">
          <cell r="C508" t="str">
            <v>Stock-Based Compensation Charge (Pre Tax)</v>
          </cell>
          <cell r="IC508" t="str">
            <v>mstag:stockBasedCompensationChargePreTax</v>
          </cell>
          <cell r="ID508">
            <v>6</v>
          </cell>
          <cell r="IE508" t="str">
            <v>ISO4217:USD</v>
          </cell>
          <cell r="IF508" t="b">
            <v>0</v>
          </cell>
          <cell r="IG508" t="b">
            <v>0</v>
          </cell>
        </row>
        <row r="509">
          <cell r="C509" t="str">
            <v>Tax Benefit from Exercise of ESOs</v>
          </cell>
          <cell r="IC509" t="str">
            <v>mstag:taxBenefitFromExerciseOfEsosCashFlowStatement</v>
          </cell>
          <cell r="ID509">
            <v>6</v>
          </cell>
          <cell r="IE509" t="str">
            <v>ISO4217:USD</v>
          </cell>
          <cell r="IF509" t="b">
            <v>0</v>
          </cell>
          <cell r="IG509" t="b">
            <v>0</v>
          </cell>
        </row>
        <row r="510">
          <cell r="C510" t="str">
            <v>Net Decrease in Other Assets (Operating)</v>
          </cell>
          <cell r="Q510">
            <v>28.6</v>
          </cell>
          <cell r="IC510" t="str">
            <v>mstag:netDecreaseInOtherAssets</v>
          </cell>
          <cell r="ID510">
            <v>6</v>
          </cell>
          <cell r="IE510" t="str">
            <v>ISO4217:USD</v>
          </cell>
          <cell r="IF510" t="b">
            <v>0</v>
          </cell>
          <cell r="IG510" t="b">
            <v>0</v>
          </cell>
        </row>
        <row r="511">
          <cell r="C511" t="str">
            <v>Net Decrease in Trade Receivables</v>
          </cell>
          <cell r="G511">
            <v>36.4</v>
          </cell>
          <cell r="H511">
            <v>-287.39999999999998</v>
          </cell>
          <cell r="I511">
            <v>-264.5</v>
          </cell>
          <cell r="J511">
            <v>34.200000000000003</v>
          </cell>
          <cell r="K511">
            <v>13.4</v>
          </cell>
          <cell r="L511">
            <v>87.5</v>
          </cell>
          <cell r="M511">
            <v>-10.3</v>
          </cell>
          <cell r="N511">
            <v>-88.8</v>
          </cell>
          <cell r="O511">
            <v>191.9</v>
          </cell>
          <cell r="P511">
            <v>-122.5</v>
          </cell>
          <cell r="Q511">
            <v>-64.5</v>
          </cell>
          <cell r="IC511" t="str">
            <v>mstag:netDecreaseInTradeReceivables</v>
          </cell>
          <cell r="ID511">
            <v>6</v>
          </cell>
          <cell r="IE511" t="str">
            <v>ISO4217:USD</v>
          </cell>
          <cell r="IF511" t="b">
            <v>0</v>
          </cell>
          <cell r="IG511" t="b">
            <v>0</v>
          </cell>
        </row>
        <row r="512">
          <cell r="C512" t="str">
            <v>Net Decrease in Finance Lease Receivables</v>
          </cell>
          <cell r="IC512" t="str">
            <v>mstag:netDecreaseInFinanceLeaseReceivables</v>
          </cell>
          <cell r="ID512">
            <v>6</v>
          </cell>
          <cell r="IE512" t="str">
            <v>ISO4217:USD</v>
          </cell>
          <cell r="IF512" t="b">
            <v>0</v>
          </cell>
          <cell r="IG512" t="b">
            <v>0</v>
          </cell>
        </row>
        <row r="513">
          <cell r="C513" t="str">
            <v>Net Decrease in Unbilled Receivables</v>
          </cell>
          <cell r="IC513" t="str">
            <v>mstag:netDecreaseInUnbilledReceivables</v>
          </cell>
          <cell r="ID513">
            <v>6</v>
          </cell>
          <cell r="IE513" t="str">
            <v>ISO4217:USD</v>
          </cell>
          <cell r="IF513" t="b">
            <v>0</v>
          </cell>
          <cell r="IG513" t="b">
            <v>0</v>
          </cell>
        </row>
        <row r="514">
          <cell r="C514" t="str">
            <v>Net Decrease in Other Receivables</v>
          </cell>
          <cell r="IC514" t="str">
            <v>mstag:netDecreaseInOtherReceivables</v>
          </cell>
          <cell r="ID514">
            <v>6</v>
          </cell>
          <cell r="IE514" t="str">
            <v>ISO4217:USD</v>
          </cell>
          <cell r="IF514" t="b">
            <v>0</v>
          </cell>
          <cell r="IG514" t="b">
            <v>0</v>
          </cell>
        </row>
        <row r="515">
          <cell r="C515" t="str">
            <v>Net Decrease in Prepaid Expenses</v>
          </cell>
          <cell r="G515">
            <v>32.799999999999997</v>
          </cell>
          <cell r="H515">
            <v>3.5</v>
          </cell>
          <cell r="I515">
            <v>-56.7</v>
          </cell>
          <cell r="J515">
            <v>21.6</v>
          </cell>
          <cell r="K515">
            <v>-13.6</v>
          </cell>
          <cell r="L515">
            <v>14.2</v>
          </cell>
          <cell r="M515">
            <v>28</v>
          </cell>
          <cell r="N515">
            <v>10.4</v>
          </cell>
          <cell r="O515">
            <v>-6.9</v>
          </cell>
          <cell r="P515">
            <v>-14.2</v>
          </cell>
          <cell r="IC515" t="str">
            <v>mstag:netDecreaseInPrepaidExpenses</v>
          </cell>
          <cell r="ID515">
            <v>6</v>
          </cell>
          <cell r="IE515" t="str">
            <v>ISO4217:USD</v>
          </cell>
          <cell r="IF515" t="b">
            <v>0</v>
          </cell>
          <cell r="IG515" t="b">
            <v>0</v>
          </cell>
        </row>
        <row r="516">
          <cell r="C516" t="str">
            <v>Net Decrease in Inventories</v>
          </cell>
          <cell r="G516">
            <v>-60.7</v>
          </cell>
          <cell r="H516">
            <v>-74.099999999999994</v>
          </cell>
          <cell r="I516">
            <v>-191.3</v>
          </cell>
          <cell r="J516">
            <v>15.9</v>
          </cell>
          <cell r="K516">
            <v>-43.7</v>
          </cell>
          <cell r="L516">
            <v>-0.4</v>
          </cell>
          <cell r="M516">
            <v>111.2</v>
          </cell>
          <cell r="N516">
            <v>-49</v>
          </cell>
          <cell r="O516">
            <v>-37.700000000000003</v>
          </cell>
          <cell r="P516">
            <v>68.3</v>
          </cell>
          <cell r="Q516">
            <v>-108.6</v>
          </cell>
          <cell r="IC516" t="str">
            <v>mstag:netDecreaseInInventories</v>
          </cell>
          <cell r="ID516">
            <v>6</v>
          </cell>
          <cell r="IE516" t="str">
            <v>ISO4217:USD</v>
          </cell>
          <cell r="IF516" t="b">
            <v>0</v>
          </cell>
          <cell r="IG516" t="b">
            <v>0</v>
          </cell>
        </row>
        <row r="517">
          <cell r="C517" t="str">
            <v>Net Increase in Trade and Other Payables</v>
          </cell>
          <cell r="G517">
            <v>-34.4</v>
          </cell>
          <cell r="H517">
            <v>151.80000000000001</v>
          </cell>
          <cell r="I517">
            <v>159.60000000000002</v>
          </cell>
          <cell r="J517">
            <v>-1.3999999999999986</v>
          </cell>
          <cell r="K517">
            <v>-61.1</v>
          </cell>
          <cell r="L517">
            <v>-60.2</v>
          </cell>
          <cell r="M517">
            <v>-57.300000000000004</v>
          </cell>
          <cell r="N517">
            <v>22.1</v>
          </cell>
          <cell r="O517">
            <v>-153.70000000000002</v>
          </cell>
          <cell r="P517">
            <v>75.100000000000009</v>
          </cell>
          <cell r="Q517">
            <v>19.899999999999999</v>
          </cell>
          <cell r="IC517" t="str">
            <v>mstag:netIncreaseInTradeAndOtherPayables</v>
          </cell>
          <cell r="ID517">
            <v>6</v>
          </cell>
          <cell r="IE517" t="str">
            <v>ISO4217:USD</v>
          </cell>
          <cell r="IF517" t="b">
            <v>0</v>
          </cell>
          <cell r="IG517" t="b">
            <v>0</v>
          </cell>
        </row>
        <row r="518">
          <cell r="C518" t="str">
            <v>Net Increase in Deferred Revenue</v>
          </cell>
          <cell r="IC518" t="str">
            <v>mstag:netIncreaseInDeferredRevenue</v>
          </cell>
          <cell r="ID518">
            <v>6</v>
          </cell>
          <cell r="IE518" t="str">
            <v>ISO4217:USD</v>
          </cell>
          <cell r="IF518" t="b">
            <v>0</v>
          </cell>
          <cell r="IG518" t="b">
            <v>0</v>
          </cell>
        </row>
        <row r="519">
          <cell r="C519" t="str">
            <v>Net Increase in Accrued Expenses</v>
          </cell>
          <cell r="G519">
            <v>-45</v>
          </cell>
          <cell r="H519">
            <v>-222.6</v>
          </cell>
          <cell r="I519">
            <v>-111.8</v>
          </cell>
          <cell r="J519">
            <v>-352.5</v>
          </cell>
          <cell r="K519">
            <v>-294.7</v>
          </cell>
          <cell r="L519">
            <v>-116.3</v>
          </cell>
          <cell r="M519">
            <v>-147.30000000000001</v>
          </cell>
          <cell r="N519">
            <v>-116.3</v>
          </cell>
          <cell r="O519">
            <v>-70.7</v>
          </cell>
          <cell r="P519">
            <v>-26.2</v>
          </cell>
          <cell r="IC519" t="str">
            <v>mstag:netIncreaseInAccruedExpenses</v>
          </cell>
          <cell r="ID519">
            <v>6</v>
          </cell>
          <cell r="IE519" t="str">
            <v>ISO4217:USD</v>
          </cell>
          <cell r="IF519" t="b">
            <v>0</v>
          </cell>
          <cell r="IG519" t="b">
            <v>0</v>
          </cell>
        </row>
        <row r="520">
          <cell r="C520" t="str">
            <v>Net Increase in Billings in Excess of Cost</v>
          </cell>
          <cell r="IC520" t="str">
            <v>mstag:netIncreaseInBillingsInExcessOfCost</v>
          </cell>
          <cell r="ID520">
            <v>6</v>
          </cell>
          <cell r="IE520" t="str">
            <v>ISO4217:USD</v>
          </cell>
          <cell r="IF520" t="b">
            <v>0</v>
          </cell>
          <cell r="IG520" t="b">
            <v>0</v>
          </cell>
        </row>
        <row r="521">
          <cell r="C521" t="str">
            <v>Net Increase in Customer Advances and Deposits</v>
          </cell>
          <cell r="IC521" t="str">
            <v>mstag:netIncreaseInCustomerAdvancesAndDeposits</v>
          </cell>
          <cell r="ID521">
            <v>6</v>
          </cell>
          <cell r="IE521" t="str">
            <v>ISO4217:USD</v>
          </cell>
          <cell r="IF521" t="b">
            <v>0</v>
          </cell>
          <cell r="IG521" t="b">
            <v>0</v>
          </cell>
        </row>
        <row r="522">
          <cell r="C522" t="str">
            <v>Net Increase in Deferred Compensation</v>
          </cell>
          <cell r="IC522" t="str">
            <v>mstag:netIncreaseInDeferredCompensation</v>
          </cell>
          <cell r="ID522">
            <v>6</v>
          </cell>
          <cell r="IE522" t="str">
            <v>ISO4217:USD</v>
          </cell>
          <cell r="IF522" t="b">
            <v>0</v>
          </cell>
          <cell r="IG522" t="b">
            <v>0</v>
          </cell>
        </row>
        <row r="523">
          <cell r="C523" t="str">
            <v>Proceeds from Issuance and Cash Used to Repay Short term Borrowings</v>
          </cell>
          <cell r="G523">
            <v>239.5</v>
          </cell>
          <cell r="H523">
            <v>-111.9</v>
          </cell>
          <cell r="I523">
            <v>-25.2</v>
          </cell>
          <cell r="J523">
            <v>-348.8</v>
          </cell>
          <cell r="K523">
            <v>355.3</v>
          </cell>
          <cell r="L523">
            <v>-2.6</v>
          </cell>
          <cell r="M523">
            <v>219.2</v>
          </cell>
          <cell r="N523">
            <v>700.7</v>
          </cell>
          <cell r="O523">
            <v>288.39999999999998</v>
          </cell>
          <cell r="P523">
            <v>-423.9</v>
          </cell>
          <cell r="IC523" t="str">
            <v>mstag:proceedsFromIssuanceAndCashUsedToRepayShortTermBorrowings</v>
          </cell>
          <cell r="ID523">
            <v>6</v>
          </cell>
          <cell r="IE523" t="str">
            <v>ISO4217:USD</v>
          </cell>
          <cell r="IF523" t="b">
            <v>0</v>
          </cell>
          <cell r="IG523" t="b">
            <v>0</v>
          </cell>
        </row>
        <row r="524">
          <cell r="C524" t="str">
            <v>Proceeds from Issuance and Cash Used to Repay Long term Debt</v>
          </cell>
          <cell r="G524">
            <v>-61.5</v>
          </cell>
          <cell r="H524">
            <v>-360.1</v>
          </cell>
          <cell r="I524">
            <v>-863.3</v>
          </cell>
          <cell r="J524">
            <v>-245.39999999999998</v>
          </cell>
          <cell r="K524">
            <v>-146.30000000000001</v>
          </cell>
          <cell r="L524">
            <v>222.19999999999993</v>
          </cell>
          <cell r="M524">
            <v>41.8</v>
          </cell>
          <cell r="N524">
            <v>-87.300000000000011</v>
          </cell>
          <cell r="O524">
            <v>-195.3</v>
          </cell>
          <cell r="P524">
            <v>668.5</v>
          </cell>
          <cell r="Q524">
            <v>-365</v>
          </cell>
          <cell r="IC524" t="str">
            <v>mstag:proceedsFromIssuanceAndCashUsedToRepayLongTermDebt</v>
          </cell>
          <cell r="ID524">
            <v>6</v>
          </cell>
          <cell r="IE524" t="str">
            <v>ISO4217:USD</v>
          </cell>
          <cell r="IF524" t="b">
            <v>0</v>
          </cell>
          <cell r="IG524" t="b">
            <v>0</v>
          </cell>
        </row>
        <row r="525">
          <cell r="C525" t="str">
            <v>Net Increase in Other Liabilities (Operating)</v>
          </cell>
          <cell r="Q525">
            <v>269.60000000000002</v>
          </cell>
          <cell r="IC525" t="str">
            <v>mstag:netIncreaseInOtherLiabilitiesOperating</v>
          </cell>
          <cell r="ID525">
            <v>6</v>
          </cell>
          <cell r="IE525" t="str">
            <v>ISO4217:USD</v>
          </cell>
          <cell r="IF525" t="b">
            <v>0</v>
          </cell>
          <cell r="IG525" t="b">
            <v>0</v>
          </cell>
        </row>
        <row r="526">
          <cell r="C526" t="str">
            <v>Net Increase in Minority Interests in Shareholders' Equity</v>
          </cell>
          <cell r="G526">
            <v>15.7</v>
          </cell>
          <cell r="H526">
            <v>27</v>
          </cell>
          <cell r="I526">
            <v>31</v>
          </cell>
          <cell r="J526">
            <v>50.1</v>
          </cell>
          <cell r="K526">
            <v>31.3</v>
          </cell>
          <cell r="L526">
            <v>23.9</v>
          </cell>
          <cell r="M526">
            <v>43</v>
          </cell>
          <cell r="N526">
            <v>63.3</v>
          </cell>
          <cell r="O526">
            <v>63.2</v>
          </cell>
          <cell r="P526">
            <v>58.1</v>
          </cell>
          <cell r="IC526" t="str">
            <v>mstag:netIncreaseInMinorityInterestsInShareholdersEquity</v>
          </cell>
          <cell r="ID526">
            <v>6</v>
          </cell>
          <cell r="IE526" t="str">
            <v>ISO4217:USD</v>
          </cell>
          <cell r="IF526" t="b">
            <v>0</v>
          </cell>
          <cell r="IG526" t="b">
            <v>0</v>
          </cell>
        </row>
        <row r="527">
          <cell r="C527" t="str">
            <v>Net Issuance of Preferred Stock</v>
          </cell>
          <cell r="G527">
            <v>0</v>
          </cell>
          <cell r="H527">
            <v>0</v>
          </cell>
          <cell r="I527">
            <v>0</v>
          </cell>
          <cell r="J527">
            <v>0</v>
          </cell>
          <cell r="K527">
            <v>0</v>
          </cell>
          <cell r="L527">
            <v>0</v>
          </cell>
          <cell r="M527">
            <v>0</v>
          </cell>
          <cell r="N527">
            <v>0</v>
          </cell>
          <cell r="O527">
            <v>516.5</v>
          </cell>
          <cell r="P527">
            <v>0</v>
          </cell>
          <cell r="Q527">
            <v>0</v>
          </cell>
          <cell r="IC527" t="str">
            <v>mstag:netIssuanceOfPreferredStock</v>
          </cell>
          <cell r="ID527">
            <v>6</v>
          </cell>
          <cell r="IE527" t="str">
            <v>ISO4217:USD</v>
          </cell>
          <cell r="IF527" t="b">
            <v>0</v>
          </cell>
          <cell r="IG527" t="b">
            <v>0</v>
          </cell>
        </row>
        <row r="528">
          <cell r="D528" t="str">
            <v>Issuances of Preferred Stock</v>
          </cell>
          <cell r="G528">
            <v>0</v>
          </cell>
          <cell r="H528">
            <v>0</v>
          </cell>
          <cell r="I528">
            <v>0</v>
          </cell>
          <cell r="J528">
            <v>0</v>
          </cell>
          <cell r="K528">
            <v>0</v>
          </cell>
          <cell r="L528">
            <v>0</v>
          </cell>
          <cell r="M528">
            <v>0</v>
          </cell>
          <cell r="N528">
            <v>0</v>
          </cell>
          <cell r="O528">
            <v>516.5</v>
          </cell>
          <cell r="P528">
            <v>0</v>
          </cell>
          <cell r="Q528">
            <v>0</v>
          </cell>
          <cell r="IC528" t="str">
            <v>mstag:issuancesOfPreferredStock</v>
          </cell>
          <cell r="ID528">
            <v>6</v>
          </cell>
          <cell r="IE528" t="str">
            <v>ISO4217:USD</v>
          </cell>
          <cell r="IF528" t="b">
            <v>0</v>
          </cell>
          <cell r="IG528" t="b">
            <v>0</v>
          </cell>
        </row>
        <row r="529">
          <cell r="D529" t="str">
            <v>Redemptions, Retirements and Repurchases of Preferred Stock</v>
          </cell>
          <cell r="IC529" t="str">
            <v>mstag:redemptionsRetirementsAndRepurchasesOfPreferredStock</v>
          </cell>
          <cell r="ID529">
            <v>6</v>
          </cell>
          <cell r="IE529" t="str">
            <v>ISO4217:USD</v>
          </cell>
          <cell r="IF529" t="b">
            <v>0</v>
          </cell>
          <cell r="IG529" t="b">
            <v>0</v>
          </cell>
        </row>
        <row r="530">
          <cell r="C530" t="str">
            <v>Proceeds from Issuance/(Funds Used to Repurchase) Common Stock</v>
          </cell>
          <cell r="G530">
            <v>-0.8</v>
          </cell>
          <cell r="H530">
            <v>-52.2</v>
          </cell>
          <cell r="I530">
            <v>-137.80000000000001</v>
          </cell>
          <cell r="J530">
            <v>-348.8</v>
          </cell>
          <cell r="K530">
            <v>-910.6</v>
          </cell>
          <cell r="L530">
            <v>-919.7</v>
          </cell>
          <cell r="M530">
            <v>-779</v>
          </cell>
          <cell r="N530">
            <v>-1190.7</v>
          </cell>
          <cell r="O530">
            <v>-891.5</v>
          </cell>
          <cell r="P530">
            <v>-680.7</v>
          </cell>
          <cell r="Q530">
            <v>-515.70000000000005</v>
          </cell>
          <cell r="IC530" t="str">
            <v>mstag:proceedsFromIssuanceFundsUsedToRepurchaseCommonStock</v>
          </cell>
          <cell r="ID530">
            <v>6</v>
          </cell>
          <cell r="IE530" t="str">
            <v>ISO4217:USD</v>
          </cell>
          <cell r="IF530" t="b">
            <v>0</v>
          </cell>
          <cell r="IG530" t="b">
            <v>0</v>
          </cell>
        </row>
        <row r="531">
          <cell r="D531" t="str">
            <v>Proceeds from Issuance of Common Stock</v>
          </cell>
          <cell r="IC531" t="str">
            <v>mstag:proceedsFromIssuanceOfCommonStock</v>
          </cell>
          <cell r="ID531">
            <v>6</v>
          </cell>
          <cell r="IE531" t="str">
            <v>ISO4217:USD</v>
          </cell>
          <cell r="IF531" t="b">
            <v>0</v>
          </cell>
          <cell r="IG531" t="b">
            <v>0</v>
          </cell>
        </row>
        <row r="532">
          <cell r="D532" t="str">
            <v>Funds Used to Repurchase Common Stock</v>
          </cell>
          <cell r="G532">
            <v>0.8</v>
          </cell>
          <cell r="H532">
            <v>52.2</v>
          </cell>
          <cell r="I532">
            <v>137.80000000000001</v>
          </cell>
          <cell r="J532">
            <v>348.8</v>
          </cell>
          <cell r="K532">
            <v>910.6</v>
          </cell>
          <cell r="L532">
            <v>919.7</v>
          </cell>
          <cell r="M532">
            <v>779</v>
          </cell>
          <cell r="N532">
            <v>1190.7</v>
          </cell>
          <cell r="O532">
            <v>891.5</v>
          </cell>
          <cell r="P532">
            <v>680.7</v>
          </cell>
          <cell r="IC532" t="str">
            <v>mstag:fundsUsedToRepurchaseCommonStock</v>
          </cell>
          <cell r="ID532">
            <v>6</v>
          </cell>
          <cell r="IE532" t="str">
            <v>ISO4217:USD</v>
          </cell>
          <cell r="IF532" t="b">
            <v>0</v>
          </cell>
          <cell r="IG532" t="b">
            <v>0</v>
          </cell>
        </row>
        <row r="533">
          <cell r="C533" t="str">
            <v>Cash Dividends Paid</v>
          </cell>
          <cell r="G533">
            <v>273.39999999999998</v>
          </cell>
          <cell r="H533">
            <v>341.8</v>
          </cell>
          <cell r="I533">
            <v>348.2</v>
          </cell>
          <cell r="J533">
            <v>461.5</v>
          </cell>
          <cell r="K533">
            <v>530.6</v>
          </cell>
          <cell r="L533">
            <v>545.5</v>
          </cell>
          <cell r="M533">
            <v>551.29999999999995</v>
          </cell>
          <cell r="N533">
            <v>580.1</v>
          </cell>
          <cell r="O533">
            <v>590.1</v>
          </cell>
          <cell r="P533">
            <v>612.70000000000005</v>
          </cell>
          <cell r="Q533">
            <v>671.9</v>
          </cell>
          <cell r="IC533" t="str">
            <v>mstag:cashDividendsPaid</v>
          </cell>
          <cell r="ID533">
            <v>6</v>
          </cell>
          <cell r="IE533" t="str">
            <v>ISO4217:USD</v>
          </cell>
          <cell r="IF533" t="b">
            <v>0</v>
          </cell>
          <cell r="IG533" t="b">
            <v>0</v>
          </cell>
        </row>
        <row r="534">
          <cell r="C534" t="str">
            <v>Net Decrease in Notes Receivable</v>
          </cell>
          <cell r="G534">
            <v>0</v>
          </cell>
          <cell r="H534">
            <v>0</v>
          </cell>
          <cell r="I534">
            <v>0</v>
          </cell>
          <cell r="J534">
            <v>0</v>
          </cell>
          <cell r="K534">
            <v>0</v>
          </cell>
          <cell r="L534">
            <v>0</v>
          </cell>
          <cell r="M534">
            <v>0</v>
          </cell>
          <cell r="N534">
            <v>220</v>
          </cell>
          <cell r="O534">
            <v>0</v>
          </cell>
          <cell r="P534">
            <v>0</v>
          </cell>
          <cell r="IC534" t="str">
            <v>mstag:netDecreaseInNotesReceivable</v>
          </cell>
          <cell r="ID534">
            <v>6</v>
          </cell>
          <cell r="IE534" t="str">
            <v>ISO4217:USD</v>
          </cell>
          <cell r="IF534" t="b">
            <v>0</v>
          </cell>
          <cell r="IG534" t="b">
            <v>0</v>
          </cell>
        </row>
        <row r="535">
          <cell r="C535" t="str">
            <v>Net Decrease in Other Assets (Non Operating)</v>
          </cell>
          <cell r="Q535">
            <v>29.4</v>
          </cell>
          <cell r="IC535" t="str">
            <v>mstag:netDecreaseInOtherAssetsNonOperating</v>
          </cell>
          <cell r="ID535">
            <v>6</v>
          </cell>
          <cell r="IE535" t="str">
            <v>ISO4217:USD</v>
          </cell>
          <cell r="IF535" t="b">
            <v>0</v>
          </cell>
          <cell r="IG535" t="b">
            <v>0</v>
          </cell>
        </row>
        <row r="536">
          <cell r="C536" t="str">
            <v>Net Increase in Dividends Payable</v>
          </cell>
          <cell r="IC536" t="str">
            <v>mstag:netIncreaseInDividendsPayable</v>
          </cell>
          <cell r="ID536">
            <v>6</v>
          </cell>
          <cell r="IE536" t="str">
            <v>ISO4217:USD</v>
          </cell>
          <cell r="IF536" t="b">
            <v>0</v>
          </cell>
          <cell r="IG536" t="b">
            <v>0</v>
          </cell>
        </row>
        <row r="537">
          <cell r="C537" t="str">
            <v>Net Increase in Other Liabilities (Non Operating)</v>
          </cell>
          <cell r="Q537">
            <v>-10.8</v>
          </cell>
          <cell r="IC537" t="str">
            <v>mstag:netIncreaseInOtherLiabilitiesNonOperating</v>
          </cell>
          <cell r="ID537">
            <v>6</v>
          </cell>
          <cell r="IE537" t="str">
            <v>ISO4217:USD</v>
          </cell>
          <cell r="IF537" t="b">
            <v>0</v>
          </cell>
          <cell r="IG537" t="b">
            <v>0</v>
          </cell>
        </row>
        <row r="538">
          <cell r="C538" t="str">
            <v>Contribution to Pension and Other Post Retirement Plan Assets</v>
          </cell>
          <cell r="G538">
            <v>-41</v>
          </cell>
          <cell r="H538">
            <v>-101</v>
          </cell>
          <cell r="I538">
            <v>-89</v>
          </cell>
          <cell r="J538">
            <v>-28.2</v>
          </cell>
          <cell r="K538">
            <v>-10.199999999999999</v>
          </cell>
          <cell r="L538">
            <v>-45.9</v>
          </cell>
          <cell r="M538">
            <v>-43.1</v>
          </cell>
          <cell r="N538">
            <v>-121.9</v>
          </cell>
          <cell r="O538">
            <v>-54.7</v>
          </cell>
          <cell r="P538">
            <v>-118.2</v>
          </cell>
          <cell r="IC538" t="str">
            <v>mstag:contributionToPensionAndOtherPostRetirementPlanAssets</v>
          </cell>
          <cell r="ID538">
            <v>6</v>
          </cell>
          <cell r="IE538" t="str">
            <v>ISO4217:USD</v>
          </cell>
          <cell r="IF538" t="b">
            <v>0</v>
          </cell>
          <cell r="IG538" t="b">
            <v>0</v>
          </cell>
        </row>
        <row r="539">
          <cell r="C539" t="str">
            <v>Net Increase in Securitized Assets (Cash Flow Statement)</v>
          </cell>
          <cell r="IC539" t="str">
            <v>mstag:netIncreaseInSecuritizedAssetsCashFlowStatement</v>
          </cell>
          <cell r="ID539">
            <v>6</v>
          </cell>
          <cell r="IE539" t="str">
            <v>ISO4217:USD</v>
          </cell>
          <cell r="IF539" t="b">
            <v>0</v>
          </cell>
          <cell r="IG539" t="b">
            <v>0</v>
          </cell>
        </row>
        <row r="540">
          <cell r="C540" t="str">
            <v>Net Cash Flow from Discontinued Operations</v>
          </cell>
          <cell r="IC540" t="str">
            <v>mstag:netCashFlowFromDiscontinuedOperations</v>
          </cell>
          <cell r="ID540">
            <v>6</v>
          </cell>
          <cell r="IE540" t="str">
            <v>ISO4217:USD</v>
          </cell>
          <cell r="IF540" t="b">
            <v>0</v>
          </cell>
          <cell r="IG540" t="b">
            <v>0</v>
          </cell>
        </row>
        <row r="541">
          <cell r="C541" t="str">
            <v>Other Cash Flow</v>
          </cell>
          <cell r="G541">
            <v>-3.6999999999999993</v>
          </cell>
          <cell r="H541">
            <v>155.1</v>
          </cell>
          <cell r="I541">
            <v>139.19999999999999</v>
          </cell>
          <cell r="J541">
            <v>207.7</v>
          </cell>
          <cell r="K541">
            <v>155.39999999999998</v>
          </cell>
          <cell r="L541">
            <v>228.99999999999997</v>
          </cell>
          <cell r="M541">
            <v>53.099999999999994</v>
          </cell>
          <cell r="N541">
            <v>127.89999999999999</v>
          </cell>
          <cell r="O541">
            <v>27.5</v>
          </cell>
          <cell r="P541">
            <v>94.300000000000011</v>
          </cell>
          <cell r="Q541">
            <v>-119.4</v>
          </cell>
          <cell r="IC541" t="str">
            <v>mstag:otherCashFlow</v>
          </cell>
          <cell r="ID541">
            <v>6</v>
          </cell>
          <cell r="IE541" t="str">
            <v>ISO4217:USD</v>
          </cell>
          <cell r="IF541" t="b">
            <v>0</v>
          </cell>
          <cell r="IG541" t="b">
            <v>0</v>
          </cell>
        </row>
        <row r="542">
          <cell r="C542" t="str">
            <v>Effect of Foreign Exchange Rates on Cash</v>
          </cell>
          <cell r="G542">
            <v>2.5</v>
          </cell>
          <cell r="H542">
            <v>-15.9</v>
          </cell>
          <cell r="I542">
            <v>-0.2</v>
          </cell>
          <cell r="J542">
            <v>-0.4</v>
          </cell>
          <cell r="K542">
            <v>-36.799999999999997</v>
          </cell>
          <cell r="L542">
            <v>8</v>
          </cell>
          <cell r="M542">
            <v>-20.7</v>
          </cell>
          <cell r="N542">
            <v>-39.299999999999997</v>
          </cell>
          <cell r="O542">
            <v>-54.6</v>
          </cell>
          <cell r="P542">
            <v>55.7</v>
          </cell>
          <cell r="Q542">
            <v>18.600000000000001</v>
          </cell>
          <cell r="IC542" t="str">
            <v>mstag:effectOfForeignExchangeRatesOnCash</v>
          </cell>
          <cell r="ID542">
            <v>6</v>
          </cell>
          <cell r="IE542" t="str">
            <v>ISO4217:USD</v>
          </cell>
          <cell r="IF542" t="b">
            <v>0</v>
          </cell>
          <cell r="IG542" t="b">
            <v>0</v>
          </cell>
        </row>
        <row r="543">
          <cell r="B543" t="str">
            <v>Changes in shareholders equity</v>
          </cell>
          <cell r="ID543">
            <v>0</v>
          </cell>
          <cell r="IE543" t="str">
            <v>ms_eqr_gcim_String:ms_eqr_gcim_string</v>
          </cell>
          <cell r="IF543" t="b">
            <v>0</v>
          </cell>
          <cell r="IG543" t="b">
            <v>0</v>
          </cell>
        </row>
        <row r="544">
          <cell r="C544" t="str">
            <v>Common Dividends</v>
          </cell>
          <cell r="G544">
            <v>0</v>
          </cell>
          <cell r="H544">
            <v>0</v>
          </cell>
          <cell r="I544">
            <v>349.5</v>
          </cell>
          <cell r="J544">
            <v>519</v>
          </cell>
          <cell r="K544">
            <v>532.29999999999995</v>
          </cell>
          <cell r="L544">
            <v>549.6</v>
          </cell>
          <cell r="M544">
            <v>556.9</v>
          </cell>
          <cell r="N544">
            <v>583.20000000000005</v>
          </cell>
          <cell r="O544">
            <v>592.4</v>
          </cell>
          <cell r="P544">
            <v>620.1</v>
          </cell>
          <cell r="Q544">
            <v>671.9</v>
          </cell>
          <cell r="IC544" t="str">
            <v>mstag:commonDividends</v>
          </cell>
          <cell r="ID544">
            <v>6</v>
          </cell>
          <cell r="IE544" t="str">
            <v>ISO4217:USD</v>
          </cell>
          <cell r="IF544" t="b">
            <v>0</v>
          </cell>
          <cell r="IG544" t="b">
            <v>0</v>
          </cell>
        </row>
        <row r="545">
          <cell r="C545" t="str">
            <v>Common Dividends Attributable to Current Period Earnings</v>
          </cell>
          <cell r="IC545" t="str">
            <v>mstag:commonDividendsAttributableToCurrentPeriodEarnings</v>
          </cell>
          <cell r="ID545">
            <v>6</v>
          </cell>
          <cell r="IE545" t="str">
            <v>ISO4217:USD</v>
          </cell>
          <cell r="IF545" t="b">
            <v>0</v>
          </cell>
          <cell r="IG545" t="b">
            <v>0</v>
          </cell>
        </row>
        <row r="546">
          <cell r="C546" t="str">
            <v>Net Issuance (Repurchase) of Common Stock</v>
          </cell>
          <cell r="G546">
            <v>6</v>
          </cell>
          <cell r="H546">
            <v>93.199999999999989</v>
          </cell>
          <cell r="I546">
            <v>15.299999999999983</v>
          </cell>
          <cell r="J546">
            <v>218.39999999999998</v>
          </cell>
          <cell r="K546">
            <v>-426.1</v>
          </cell>
          <cell r="L546">
            <v>-864.6</v>
          </cell>
          <cell r="M546">
            <v>100.89999999999998</v>
          </cell>
          <cell r="N546">
            <v>-320.40000000000009</v>
          </cell>
          <cell r="O546">
            <v>-779.30000000000007</v>
          </cell>
          <cell r="P546">
            <v>-589.6</v>
          </cell>
          <cell r="Q546">
            <v>-500.5</v>
          </cell>
          <cell r="IC546" t="str">
            <v>mstag:netIssuanceRepurchaseOfCommonStock</v>
          </cell>
          <cell r="ID546">
            <v>6</v>
          </cell>
          <cell r="IE546" t="str">
            <v>ISO4217:USD</v>
          </cell>
          <cell r="IF546" t="b">
            <v>0</v>
          </cell>
          <cell r="IG546" t="b">
            <v>0</v>
          </cell>
        </row>
        <row r="547">
          <cell r="D547" t="str">
            <v>Issuance of Common Stock</v>
          </cell>
          <cell r="G547">
            <v>6</v>
          </cell>
          <cell r="H547">
            <v>148.29999999999998</v>
          </cell>
          <cell r="I547">
            <v>15.299999999999983</v>
          </cell>
          <cell r="J547">
            <v>357.9</v>
          </cell>
          <cell r="K547">
            <v>484.5</v>
          </cell>
          <cell r="L547">
            <v>55.099999999999994</v>
          </cell>
          <cell r="M547">
            <v>879.9</v>
          </cell>
          <cell r="N547">
            <v>870.3</v>
          </cell>
          <cell r="O547">
            <v>130.4</v>
          </cell>
          <cell r="P547">
            <v>94</v>
          </cell>
          <cell r="Q547" t="str">
            <v/>
          </cell>
          <cell r="IC547" t="str">
            <v>mstag:issuanceOfCommonStock</v>
          </cell>
          <cell r="ID547">
            <v>6</v>
          </cell>
          <cell r="IE547" t="str">
            <v>ISO4217:USD</v>
          </cell>
          <cell r="IF547" t="b">
            <v>0</v>
          </cell>
          <cell r="IG547" t="b">
            <v>0</v>
          </cell>
        </row>
        <row r="548">
          <cell r="E548" t="str">
            <v>Share Issuance Related to Employee Stock Purchase and Option Plans</v>
          </cell>
          <cell r="G548">
            <v>0</v>
          </cell>
          <cell r="H548">
            <v>0</v>
          </cell>
          <cell r="I548">
            <v>0</v>
          </cell>
          <cell r="J548">
            <v>0</v>
          </cell>
          <cell r="K548">
            <v>70</v>
          </cell>
          <cell r="L548">
            <v>38.299999999999997</v>
          </cell>
          <cell r="M548">
            <v>60.7</v>
          </cell>
          <cell r="N548">
            <v>90.3</v>
          </cell>
          <cell r="O548">
            <v>101.5</v>
          </cell>
          <cell r="P548">
            <v>68.899999999999991</v>
          </cell>
          <cell r="IC548" t="str">
            <v>mstag:shareIssuanceRelatedToEmployeeStockPurchaseAndOptionPlans</v>
          </cell>
          <cell r="ID548">
            <v>6</v>
          </cell>
          <cell r="IE548" t="str">
            <v>ISO4217:USD</v>
          </cell>
          <cell r="IF548" t="b">
            <v>0</v>
          </cell>
          <cell r="IG548" t="b">
            <v>0</v>
          </cell>
        </row>
        <row r="549">
          <cell r="E549" t="str">
            <v>Other Share Issuance</v>
          </cell>
          <cell r="G549">
            <v>6</v>
          </cell>
          <cell r="H549">
            <v>148.29999999999998</v>
          </cell>
          <cell r="I549">
            <v>15.299999999999983</v>
          </cell>
          <cell r="J549">
            <v>357.9</v>
          </cell>
          <cell r="K549">
            <v>414.5</v>
          </cell>
          <cell r="L549">
            <v>0</v>
          </cell>
          <cell r="M549">
            <v>790.69999999999993</v>
          </cell>
          <cell r="N549">
            <v>754.8</v>
          </cell>
          <cell r="O549">
            <v>11.200000000000003</v>
          </cell>
          <cell r="P549">
            <v>15.2</v>
          </cell>
          <cell r="IC549" t="str">
            <v>mstag:otherShareIssuance</v>
          </cell>
          <cell r="ID549">
            <v>6</v>
          </cell>
          <cell r="IE549" t="str">
            <v>ISO4217:USD</v>
          </cell>
          <cell r="IF549" t="b">
            <v>0</v>
          </cell>
          <cell r="IG549" t="b">
            <v>0</v>
          </cell>
        </row>
        <row r="550">
          <cell r="E550" t="str">
            <v>Amortization of Deferred Compensation Expense</v>
          </cell>
          <cell r="IC550" t="str">
            <v>mstag:amortizationOfDeferredCompensationExpense</v>
          </cell>
          <cell r="ID550">
            <v>6</v>
          </cell>
          <cell r="IE550" t="str">
            <v>ISO4217:USD</v>
          </cell>
          <cell r="IF550" t="b">
            <v>0</v>
          </cell>
          <cell r="IG550" t="b">
            <v>0</v>
          </cell>
        </row>
        <row r="551">
          <cell r="E551" t="str">
            <v>Tax Benefit from Exercise of Employee Stock Options</v>
          </cell>
          <cell r="K551">
            <v>0</v>
          </cell>
          <cell r="L551">
            <v>16.8</v>
          </cell>
          <cell r="M551">
            <v>28.5</v>
          </cell>
          <cell r="N551">
            <v>25.2</v>
          </cell>
          <cell r="O551">
            <v>17.7</v>
          </cell>
          <cell r="P551">
            <v>9.9</v>
          </cell>
          <cell r="IC551" t="str">
            <v>mstag:taxBenefitFromExerciseOfEsos</v>
          </cell>
          <cell r="ID551">
            <v>6</v>
          </cell>
          <cell r="IE551" t="str">
            <v>ISO4217:USD</v>
          </cell>
          <cell r="IF551" t="b">
            <v>0</v>
          </cell>
          <cell r="IG551" t="b">
            <v>0</v>
          </cell>
        </row>
        <row r="552">
          <cell r="E552" t="str">
            <v>Other Changes in Share Capital</v>
          </cell>
          <cell r="G552">
            <v>0</v>
          </cell>
          <cell r="H552">
            <v>0</v>
          </cell>
          <cell r="I552">
            <v>0</v>
          </cell>
          <cell r="J552">
            <v>0</v>
          </cell>
          <cell r="IC552" t="str">
            <v>mstag:otherChangesInShareCapital</v>
          </cell>
          <cell r="ID552">
            <v>6</v>
          </cell>
          <cell r="IE552" t="str">
            <v>ISO4217:USD</v>
          </cell>
          <cell r="IF552" t="b">
            <v>0</v>
          </cell>
          <cell r="IG552" t="b">
            <v>0</v>
          </cell>
        </row>
        <row r="553">
          <cell r="D553" t="str">
            <v>Repurchase of Common Stock</v>
          </cell>
          <cell r="G553">
            <v>0</v>
          </cell>
          <cell r="H553">
            <v>55.1</v>
          </cell>
          <cell r="I553">
            <v>0</v>
          </cell>
          <cell r="J553">
            <v>139.5</v>
          </cell>
          <cell r="K553">
            <v>910.6</v>
          </cell>
          <cell r="L553">
            <v>919.7</v>
          </cell>
          <cell r="M553">
            <v>779</v>
          </cell>
          <cell r="N553">
            <v>1190.7</v>
          </cell>
          <cell r="O553">
            <v>909.7</v>
          </cell>
          <cell r="P553">
            <v>683.6</v>
          </cell>
          <cell r="IC553" t="str">
            <v>mstag:repurchaseOfCommonStock</v>
          </cell>
          <cell r="ID553">
            <v>6</v>
          </cell>
          <cell r="IE553" t="str">
            <v>ISO4217:USD</v>
          </cell>
          <cell r="IF553" t="b">
            <v>0</v>
          </cell>
          <cell r="IG553" t="b">
            <v>0</v>
          </cell>
        </row>
        <row r="554">
          <cell r="C554" t="str">
            <v>Bonus to Directors and Corporate Auditors (Japan)</v>
          </cell>
          <cell r="IC554" t="str">
            <v>mstag:bonusToDirectorsAndCorporateAuditorsJapan</v>
          </cell>
          <cell r="ID554">
            <v>6</v>
          </cell>
          <cell r="IE554" t="str">
            <v>ISO4217:USD</v>
          </cell>
          <cell r="IF554" t="b">
            <v>0</v>
          </cell>
          <cell r="IG554" t="b">
            <v>0</v>
          </cell>
        </row>
        <row r="555">
          <cell r="C555" t="str">
            <v>Bonus to Directors and Supervisors (Taiwan)</v>
          </cell>
          <cell r="IC555" t="str">
            <v>mstag:bonusToDirectorsAndSupervisorsTaiwan</v>
          </cell>
          <cell r="ID555">
            <v>6</v>
          </cell>
          <cell r="IE555" t="str">
            <v>ISO4217:USD</v>
          </cell>
          <cell r="IF555" t="b">
            <v>0</v>
          </cell>
          <cell r="IG555" t="b">
            <v>0</v>
          </cell>
        </row>
        <row r="556">
          <cell r="C556" t="str">
            <v>Employee Cash Bonus (Taiwan)</v>
          </cell>
          <cell r="IC556" t="str">
            <v>mstag:employeeCashBonusTaiwan</v>
          </cell>
          <cell r="ID556">
            <v>6</v>
          </cell>
          <cell r="IE556" t="str">
            <v>ISO4217:USD</v>
          </cell>
          <cell r="IF556" t="b">
            <v>0</v>
          </cell>
          <cell r="IG556" t="b">
            <v>0</v>
          </cell>
        </row>
        <row r="557">
          <cell r="C557" t="str">
            <v>Employee Stock Bonus (Taiwan)</v>
          </cell>
          <cell r="IC557" t="str">
            <v>mstag:employeeStockBonusTaiwan</v>
          </cell>
          <cell r="ID557">
            <v>6</v>
          </cell>
          <cell r="IE557" t="str">
            <v>ISO4217:USD</v>
          </cell>
          <cell r="IF557" t="b">
            <v>0</v>
          </cell>
          <cell r="IG557" t="b">
            <v>0</v>
          </cell>
        </row>
        <row r="558">
          <cell r="C558" t="str">
            <v>Change in Accumulated Other Comprehensive Income (Loss) or Other Reserves</v>
          </cell>
          <cell r="G558">
            <v>-250.80000000000024</v>
          </cell>
          <cell r="H558">
            <v>823.60000000000048</v>
          </cell>
          <cell r="I558">
            <v>-176.40000000000009</v>
          </cell>
          <cell r="J558">
            <v>97.70000000000023</v>
          </cell>
          <cell r="K558">
            <v>-187.29999999999998</v>
          </cell>
          <cell r="L558">
            <v>2.2999999999999998</v>
          </cell>
          <cell r="M558">
            <v>-150.5</v>
          </cell>
          <cell r="N558">
            <v>-222.8</v>
          </cell>
          <cell r="O558">
            <v>-358.59999999999997</v>
          </cell>
          <cell r="P558">
            <v>-461.50000000000006</v>
          </cell>
          <cell r="Q558" t="str">
            <v/>
          </cell>
          <cell r="IC558" t="str">
            <v>mstag:changeInAccumulatedOtherComprehensiveIncomeLossOrOtherReserves</v>
          </cell>
          <cell r="ID558">
            <v>6</v>
          </cell>
          <cell r="IE558" t="str">
            <v>ISO4217:USD</v>
          </cell>
          <cell r="IF558" t="b">
            <v>0</v>
          </cell>
          <cell r="IG558" t="b">
            <v>0</v>
          </cell>
        </row>
        <row r="559">
          <cell r="D559" t="str">
            <v>Change in Unrealized Gains (Losses) on AFS Securities</v>
          </cell>
          <cell r="IC559" t="str">
            <v>mstag:changeInUnrealizedGainsLossesOnAfsSecurities</v>
          </cell>
          <cell r="ID559">
            <v>6</v>
          </cell>
          <cell r="IE559" t="str">
            <v>ISO4217:USD</v>
          </cell>
          <cell r="IF559" t="b">
            <v>0</v>
          </cell>
          <cell r="IG559" t="b">
            <v>0</v>
          </cell>
        </row>
        <row r="560">
          <cell r="D560" t="str">
            <v>Change in Foreign Currency Translation</v>
          </cell>
          <cell r="G560">
            <v>-42.699999999999989</v>
          </cell>
          <cell r="H560">
            <v>-324.39999999999998</v>
          </cell>
          <cell r="I560">
            <v>-75.5</v>
          </cell>
          <cell r="J560">
            <v>-16.3</v>
          </cell>
          <cell r="K560">
            <v>-296.39999999999998</v>
          </cell>
          <cell r="L560">
            <v>3.1</v>
          </cell>
          <cell r="M560">
            <v>-154.6</v>
          </cell>
          <cell r="N560">
            <v>-218.8</v>
          </cell>
          <cell r="O560">
            <v>-256.7</v>
          </cell>
          <cell r="P560">
            <v>96.4</v>
          </cell>
          <cell r="IC560" t="str">
            <v>mstag:changeInForeignCurrencyTranslation</v>
          </cell>
          <cell r="ID560">
            <v>6</v>
          </cell>
          <cell r="IE560" t="str">
            <v>ISO4217:USD</v>
          </cell>
          <cell r="IF560" t="b">
            <v>0</v>
          </cell>
          <cell r="IG560" t="b">
            <v>0</v>
          </cell>
        </row>
        <row r="561">
          <cell r="D561" t="str">
            <v>Change in Minimum Pension Liability</v>
          </cell>
          <cell r="G561">
            <v>0</v>
          </cell>
          <cell r="H561">
            <v>0</v>
          </cell>
          <cell r="I561">
            <v>0</v>
          </cell>
          <cell r="J561">
            <v>0</v>
          </cell>
          <cell r="K561">
            <v>-2.8</v>
          </cell>
          <cell r="L561">
            <v>-0.8</v>
          </cell>
          <cell r="M561">
            <v>4.0999999999999996</v>
          </cell>
          <cell r="N561">
            <v>-4</v>
          </cell>
          <cell r="O561">
            <v>-102.1</v>
          </cell>
          <cell r="P561">
            <v>-555.70000000000005</v>
          </cell>
          <cell r="IC561" t="str">
            <v>mstag:changeInMinimumPensionLiability</v>
          </cell>
          <cell r="ID561">
            <v>6</v>
          </cell>
          <cell r="IE561" t="str">
            <v>ISO4217:USD</v>
          </cell>
          <cell r="IF561" t="b">
            <v>0</v>
          </cell>
          <cell r="IG561" t="b">
            <v>0</v>
          </cell>
        </row>
        <row r="562">
          <cell r="D562" t="str">
            <v>Change in Cash Flow Hedges</v>
          </cell>
          <cell r="IC562" t="str">
            <v>mstag:changeInCashFlowHedges</v>
          </cell>
          <cell r="ID562">
            <v>6</v>
          </cell>
          <cell r="IE562" t="str">
            <v>ISO4217:USD</v>
          </cell>
          <cell r="IF562" t="b">
            <v>0</v>
          </cell>
          <cell r="IG562" t="b">
            <v>0</v>
          </cell>
        </row>
        <row r="563">
          <cell r="D563" t="str">
            <v>Other Change in Accumulated Other Comprehensive Income (Loss)</v>
          </cell>
          <cell r="G563">
            <v>-208.10000000000025</v>
          </cell>
          <cell r="H563">
            <v>1148.0000000000005</v>
          </cell>
          <cell r="I563">
            <v>-100.90000000000009</v>
          </cell>
          <cell r="J563">
            <v>114.00000000000023</v>
          </cell>
          <cell r="K563">
            <v>111.9</v>
          </cell>
          <cell r="L563">
            <v>0</v>
          </cell>
          <cell r="M563">
            <v>0</v>
          </cell>
          <cell r="N563">
            <v>0</v>
          </cell>
          <cell r="O563">
            <v>0.2</v>
          </cell>
          <cell r="P563">
            <v>-2.2000000000000002</v>
          </cell>
          <cell r="IC563" t="str">
            <v>mstag:otherChangeInAccumulatedOtherComprehensiveIncomeLoss</v>
          </cell>
          <cell r="ID563">
            <v>6</v>
          </cell>
          <cell r="IE563" t="str">
            <v>ISO4217:USD</v>
          </cell>
          <cell r="IF563" t="b">
            <v>0</v>
          </cell>
          <cell r="IG563" t="b">
            <v>0</v>
          </cell>
        </row>
        <row r="564">
          <cell r="D564" t="str">
            <v>Change in Revaluation Reserves</v>
          </cell>
          <cell r="IC564" t="str">
            <v>mstag:changeInRevaluationReserves</v>
          </cell>
          <cell r="ID564">
            <v>6</v>
          </cell>
          <cell r="IE564" t="str">
            <v>ISO4217:USD</v>
          </cell>
          <cell r="IF564" t="b">
            <v>0</v>
          </cell>
          <cell r="IG564" t="b">
            <v>0</v>
          </cell>
        </row>
        <row r="565">
          <cell r="D565" t="str">
            <v>Change in Unearned Compensation Reserve</v>
          </cell>
          <cell r="IC565" t="str">
            <v>mstag:changeInUnearnedCompensationReserve</v>
          </cell>
          <cell r="ID565">
            <v>6</v>
          </cell>
          <cell r="IE565" t="str">
            <v>ISO4217:USD</v>
          </cell>
          <cell r="IF565" t="b">
            <v>0</v>
          </cell>
          <cell r="IG565" t="b">
            <v>0</v>
          </cell>
        </row>
        <row r="566">
          <cell r="B566" t="str">
            <v>Operating metrics</v>
          </cell>
          <cell r="ID566">
            <v>0</v>
          </cell>
          <cell r="IE566" t="str">
            <v>ms_eqr_gcim_String:ms_eqr_gcim_string</v>
          </cell>
          <cell r="IF566" t="b">
            <v>0</v>
          </cell>
          <cell r="IG566" t="b">
            <v>0</v>
          </cell>
        </row>
        <row r="567">
          <cell r="C567" t="str">
            <v>Cumulative Unrecognized Gain (Loss) on Other Investments (Gross of Tax) (Operating)</v>
          </cell>
          <cell r="IC567" t="str">
            <v>mstag:cumulativeUnrealizedGainLossOnOtherInvestmentsGrossOfTaxOperating</v>
          </cell>
          <cell r="ID567">
            <v>6</v>
          </cell>
          <cell r="IE567" t="str">
            <v>ISO4217:USD</v>
          </cell>
          <cell r="IF567" t="b">
            <v>0</v>
          </cell>
          <cell r="IG567" t="b">
            <v>0</v>
          </cell>
        </row>
        <row r="568">
          <cell r="C568" t="str">
            <v>Cumulative Unrecognized Gain (Loss) on Other Investments (Gross of Tax) (Non Operating)</v>
          </cell>
          <cell r="IC568" t="str">
            <v>mstag:cumulativeUnrealizedGainLossOnOtherInvestmentsGrossOfTaxNonOperating</v>
          </cell>
          <cell r="ID568">
            <v>6</v>
          </cell>
          <cell r="IE568" t="str">
            <v>ISO4217:USD</v>
          </cell>
          <cell r="IF568" t="b">
            <v>0</v>
          </cell>
          <cell r="IG568" t="b">
            <v>0</v>
          </cell>
        </row>
        <row r="569">
          <cell r="C569" t="str">
            <v>Current Period Unrecognized Gain (Loss) on Other Investments (Gross of Tax) (Operating)</v>
          </cell>
          <cell r="G569" t="str">
            <v/>
          </cell>
          <cell r="H569" t="str">
            <v/>
          </cell>
          <cell r="I569" t="str">
            <v/>
          </cell>
          <cell r="J569" t="str">
            <v/>
          </cell>
          <cell r="K569" t="str">
            <v/>
          </cell>
          <cell r="L569" t="str">
            <v/>
          </cell>
          <cell r="M569" t="str">
            <v/>
          </cell>
          <cell r="N569" t="str">
            <v/>
          </cell>
          <cell r="O569" t="str">
            <v/>
          </cell>
          <cell r="P569" t="str">
            <v/>
          </cell>
          <cell r="Q569" t="str">
            <v/>
          </cell>
          <cell r="IC569" t="str">
            <v>mstag:unrealizedGainLossOnOtherInvestmentsGrossOfTaxOperating</v>
          </cell>
          <cell r="ID569">
            <v>6</v>
          </cell>
          <cell r="IE569" t="str">
            <v>ISO4217:USD</v>
          </cell>
          <cell r="IF569" t="b">
            <v>0</v>
          </cell>
          <cell r="IG569" t="b">
            <v>0</v>
          </cell>
        </row>
        <row r="570">
          <cell r="D570" t="str">
            <v>Current Period Unrecognized Gain (Loss) on Other Investments (Gross of Tax) (Operating) (Recurring)</v>
          </cell>
          <cell r="IC570" t="str">
            <v>mstag:currentPeriodUnrecognizedGainLossOnOtherInvestmentsGrossOfTaxOperatingRecurring</v>
          </cell>
          <cell r="ID570">
            <v>6</v>
          </cell>
          <cell r="IE570" t="str">
            <v>ISO4217:USD</v>
          </cell>
          <cell r="IF570" t="b">
            <v>0</v>
          </cell>
          <cell r="IG570" t="b">
            <v>0</v>
          </cell>
        </row>
        <row r="571">
          <cell r="D571" t="str">
            <v>Current Period Unrecognized Gain (Loss) on Other Investments (Gross of Tax) (Operating) (One Time)</v>
          </cell>
          <cell r="IC571" t="str">
            <v>mstag:currentPeriodUnrecognizedGainLossOnOtherInvestmentsGrossOfTaxOperatingOneTime</v>
          </cell>
          <cell r="ID571">
            <v>6</v>
          </cell>
          <cell r="IE571" t="str">
            <v>ISO4217:USD</v>
          </cell>
          <cell r="IF571" t="b">
            <v>0</v>
          </cell>
          <cell r="IG571" t="b">
            <v>0</v>
          </cell>
        </row>
        <row r="572">
          <cell r="C572" t="str">
            <v>Current Period Unrecognized Gain (Loss) on Other Investments (Gross of Tax) (Non Operating)</v>
          </cell>
          <cell r="G572" t="str">
            <v/>
          </cell>
          <cell r="H572" t="str">
            <v/>
          </cell>
          <cell r="I572" t="str">
            <v/>
          </cell>
          <cell r="J572" t="str">
            <v/>
          </cell>
          <cell r="K572" t="str">
            <v/>
          </cell>
          <cell r="L572" t="str">
            <v/>
          </cell>
          <cell r="M572" t="str">
            <v/>
          </cell>
          <cell r="N572" t="str">
            <v/>
          </cell>
          <cell r="O572" t="str">
            <v/>
          </cell>
          <cell r="P572" t="str">
            <v/>
          </cell>
          <cell r="Q572" t="str">
            <v/>
          </cell>
          <cell r="IC572" t="str">
            <v>mstag:unrealizedGainLossOnOtherInvestmentsGrossOfTaxNonOperating</v>
          </cell>
          <cell r="ID572">
            <v>6</v>
          </cell>
          <cell r="IE572" t="str">
            <v>ISO4217:USD</v>
          </cell>
          <cell r="IF572" t="b">
            <v>0</v>
          </cell>
          <cell r="IG572" t="b">
            <v>0</v>
          </cell>
        </row>
        <row r="573">
          <cell r="D573" t="str">
            <v>Current Period Unrecognized Gain (Loss) on Other Investments (Gross of Tax) (Non Operating) (Recurring)</v>
          </cell>
          <cell r="IC573" t="str">
            <v>mstag:currentPeriodUnrecognizedGainLossOnOtherInvestmentsGrossOfTaxNonOperatingRecurring</v>
          </cell>
          <cell r="ID573">
            <v>6</v>
          </cell>
          <cell r="IE573" t="str">
            <v>ISO4217:USD</v>
          </cell>
          <cell r="IF573" t="b">
            <v>0</v>
          </cell>
          <cell r="IG573" t="b">
            <v>0</v>
          </cell>
        </row>
        <row r="574">
          <cell r="D574" t="str">
            <v>Current Period Unrecognized Gain (Loss) on Other Investments (Gross of Tax) (Non Operating) (One Time)</v>
          </cell>
          <cell r="IC574" t="str">
            <v>mstag:currentPeriodUnrecognizedGainLossOnOtherInvestmentsGrossOfTaxNonOperatingOneTime</v>
          </cell>
          <cell r="ID574">
            <v>6</v>
          </cell>
          <cell r="IE574" t="str">
            <v>ISO4217:USD</v>
          </cell>
          <cell r="IF574" t="b">
            <v>0</v>
          </cell>
          <cell r="IG574" t="b">
            <v>0</v>
          </cell>
        </row>
        <row r="575">
          <cell r="C575" t="str">
            <v>Volume Metrics</v>
          </cell>
          <cell r="ID575">
            <v>0</v>
          </cell>
          <cell r="IE575" t="str">
            <v>ms_eqr_gcim_String:ms_eqr_gcim_string</v>
          </cell>
          <cell r="IF575" t="b">
            <v>0</v>
          </cell>
          <cell r="IG575" t="b">
            <v>0</v>
          </cell>
        </row>
        <row r="576">
          <cell r="D576" t="str">
            <v>Beer</v>
          </cell>
          <cell r="IC576" t="str">
            <v>mstag:beer</v>
          </cell>
          <cell r="ID576">
            <v>6</v>
          </cell>
          <cell r="IE576" t="str">
            <v>ms_eqr_gcim_Decimal:ms_eqr_gcim_decimal</v>
          </cell>
          <cell r="IF576" t="b">
            <v>0</v>
          </cell>
          <cell r="IG576" t="b">
            <v>0</v>
          </cell>
        </row>
        <row r="577">
          <cell r="D577" t="str">
            <v>Spirits (cases)</v>
          </cell>
          <cell r="IC577" t="str">
            <v>mstag:spiritsCases</v>
          </cell>
          <cell r="ID577">
            <v>6</v>
          </cell>
          <cell r="IE577" t="str">
            <v>ms_eqr_gcim_Decimal:ms_eqr_gcim_decimal</v>
          </cell>
          <cell r="IF577" t="b">
            <v>0</v>
          </cell>
          <cell r="IG577" t="b">
            <v>0</v>
          </cell>
        </row>
        <row r="578">
          <cell r="D578" t="str">
            <v>Wines (cases)</v>
          </cell>
          <cell r="IC578" t="str">
            <v>mstag:winesCases</v>
          </cell>
          <cell r="ID578">
            <v>6</v>
          </cell>
          <cell r="IE578" t="str">
            <v>ms_eqr_gcim_Decimal:ms_eqr_gcim_decimal</v>
          </cell>
          <cell r="IF578" t="b">
            <v>0</v>
          </cell>
          <cell r="IG578" t="b">
            <v>0</v>
          </cell>
        </row>
        <row r="579">
          <cell r="D579" t="str">
            <v>Soft Drinks (cases)</v>
          </cell>
          <cell r="IC579" t="str">
            <v>mstag:softDrinksCases</v>
          </cell>
          <cell r="ID579">
            <v>6</v>
          </cell>
          <cell r="IE579" t="str">
            <v>ms_eqr_gcim_Decimal:ms_eqr_gcim_decimal</v>
          </cell>
          <cell r="IF579" t="b">
            <v>0</v>
          </cell>
          <cell r="IG579" t="b">
            <v>0</v>
          </cell>
        </row>
        <row r="580">
          <cell r="D580" t="str">
            <v>Cigarettes and Cigars (sticks/units)</v>
          </cell>
          <cell r="IC580" t="str">
            <v>mstag:cigarettesAndCigarsSticksunits</v>
          </cell>
          <cell r="ID580">
            <v>6</v>
          </cell>
          <cell r="IE580" t="str">
            <v>ms_eqr_gcim_Decimal:ms_eqr_gcim_decimal</v>
          </cell>
          <cell r="IF580" t="b">
            <v>0</v>
          </cell>
          <cell r="IG580" t="b">
            <v>0</v>
          </cell>
        </row>
        <row r="581">
          <cell r="C581" t="str">
            <v>Volume Growth</v>
          </cell>
          <cell r="G581">
            <v>2.5999999999999999E-2</v>
          </cell>
          <cell r="H581">
            <v>6.9000000000000006E-2</v>
          </cell>
          <cell r="I581">
            <v>6.9000000000000006E-2</v>
          </cell>
          <cell r="J581">
            <v>0.06</v>
          </cell>
          <cell r="K581">
            <v>0.05</v>
          </cell>
          <cell r="L581">
            <v>2.4E-2</v>
          </cell>
          <cell r="M581">
            <v>0.09</v>
          </cell>
          <cell r="N581">
            <v>9.0999999999999998E-2</v>
          </cell>
          <cell r="O581">
            <v>1.4999999999999999E-2</v>
          </cell>
          <cell r="P581">
            <v>0.04</v>
          </cell>
          <cell r="Q581">
            <v>0.01</v>
          </cell>
          <cell r="IC581" t="str">
            <v>mstag:volumeGrowth</v>
          </cell>
          <cell r="ID581">
            <v>0</v>
          </cell>
          <cell r="IE581" t="str">
            <v>ms_eqr_gcim_Decimal:ms_eqr_gcim_decimal</v>
          </cell>
          <cell r="IF581" t="b">
            <v>0</v>
          </cell>
          <cell r="IG581" t="b">
            <v>0</v>
          </cell>
        </row>
        <row r="582">
          <cell r="C582" t="str">
            <v>Selling Price Change</v>
          </cell>
          <cell r="G582" t="str">
            <v>ND</v>
          </cell>
          <cell r="H582" t="str">
            <v>ND</v>
          </cell>
          <cell r="I582" t="str">
            <v>ND</v>
          </cell>
          <cell r="J582">
            <v>-0.01</v>
          </cell>
          <cell r="K582">
            <v>-1.6E-2</v>
          </cell>
          <cell r="L582">
            <v>1.7000000000000001E-2</v>
          </cell>
          <cell r="M582">
            <v>3.0000000000000001E-3</v>
          </cell>
          <cell r="N582">
            <v>1.7000000000000001E-2</v>
          </cell>
          <cell r="O582">
            <v>1.7000000000000001E-2</v>
          </cell>
          <cell r="P582">
            <v>-0.02</v>
          </cell>
          <cell r="Q582">
            <v>0</v>
          </cell>
          <cell r="IC582" t="str">
            <v>mstag:priceChange</v>
          </cell>
          <cell r="ID582">
            <v>0</v>
          </cell>
          <cell r="IE582" t="str">
            <v>ms_eqr_gcim_Decimal:ms_eqr_gcim_decimal</v>
          </cell>
          <cell r="IF582" t="b">
            <v>0</v>
          </cell>
          <cell r="IG582" t="b">
            <v>0</v>
          </cell>
        </row>
        <row r="583">
          <cell r="C583" t="str">
            <v>Mix change</v>
          </cell>
          <cell r="G583" t="str">
            <v>ND</v>
          </cell>
          <cell r="H583" t="str">
            <v>ND</v>
          </cell>
          <cell r="I583" t="str">
            <v>ND</v>
          </cell>
          <cell r="J583">
            <v>0</v>
          </cell>
          <cell r="K583">
            <v>-4.0000000000000001E-3</v>
          </cell>
          <cell r="L583">
            <v>-5.0000000000000001E-3</v>
          </cell>
          <cell r="M583">
            <v>-1E-3</v>
          </cell>
          <cell r="N583">
            <v>0</v>
          </cell>
          <cell r="O583">
            <v>1E-3</v>
          </cell>
          <cell r="P583">
            <v>0</v>
          </cell>
          <cell r="Q583">
            <v>0</v>
          </cell>
          <cell r="IC583" t="str">
            <v>mstag:mixChange</v>
          </cell>
          <cell r="ID583">
            <v>0</v>
          </cell>
          <cell r="IE583" t="str">
            <v>ms_eqr_gcim_Decimal:ms_eqr_gcim_decimal</v>
          </cell>
          <cell r="IF583" t="b">
            <v>0</v>
          </cell>
          <cell r="IG583" t="b">
            <v>0</v>
          </cell>
        </row>
        <row r="584">
          <cell r="C584" t="str">
            <v>Organic Sales Growth</v>
          </cell>
          <cell r="G584" t="str">
            <v>ND</v>
          </cell>
          <cell r="H584" t="str">
            <v>ND</v>
          </cell>
          <cell r="I584" t="str">
            <v>ND</v>
          </cell>
          <cell r="J584" t="str">
            <v>ND</v>
          </cell>
          <cell r="K584" t="str">
            <v>ND</v>
          </cell>
          <cell r="L584">
            <v>3.6000000000000004E-2</v>
          </cell>
          <cell r="M584">
            <v>9.1999999999999998E-2</v>
          </cell>
          <cell r="N584">
            <v>0.108</v>
          </cell>
          <cell r="O584">
            <v>3.3000000000000002E-2</v>
          </cell>
          <cell r="P584">
            <v>0.02</v>
          </cell>
          <cell r="Q584">
            <v>0.01</v>
          </cell>
          <cell r="IC584" t="str">
            <v>mstag:organicSalesGrowth</v>
          </cell>
          <cell r="ID584">
            <v>0</v>
          </cell>
          <cell r="IE584" t="str">
            <v>ms_eqr_gcim_Decimal:ms_eqr_gcim_decimal</v>
          </cell>
          <cell r="IF584" t="b">
            <v>0</v>
          </cell>
          <cell r="IG584" t="b">
            <v>0</v>
          </cell>
        </row>
        <row r="585">
          <cell r="C585" t="str">
            <v>Currency Effect on Revenue</v>
          </cell>
          <cell r="G585" t="str">
            <v>ND</v>
          </cell>
          <cell r="H585" t="str">
            <v>ND</v>
          </cell>
          <cell r="I585" t="str">
            <v>ND</v>
          </cell>
          <cell r="J585">
            <v>-0.01</v>
          </cell>
          <cell r="K585">
            <v>-2.4E-2</v>
          </cell>
          <cell r="L585">
            <v>-3.3000000000000002E-2</v>
          </cell>
          <cell r="M585">
            <v>-1.2E-2</v>
          </cell>
          <cell r="N585">
            <v>-2.5000000000000001E-2</v>
          </cell>
          <cell r="O585">
            <v>-2.3E-2</v>
          </cell>
          <cell r="P585">
            <v>-8.9999999999999993E-3</v>
          </cell>
          <cell r="Q585">
            <v>0.04</v>
          </cell>
          <cell r="IC585" t="str">
            <v>mstag:currencyEffect</v>
          </cell>
          <cell r="ID585">
            <v>6</v>
          </cell>
          <cell r="IE585" t="str">
            <v>ISO4217:USD</v>
          </cell>
          <cell r="IF585" t="b">
            <v>0</v>
          </cell>
          <cell r="IG585" t="b">
            <v>0</v>
          </cell>
        </row>
        <row r="586">
          <cell r="C586" t="str">
            <v>Acquisitions and Disposals</v>
          </cell>
          <cell r="G586" t="str">
            <v>ND</v>
          </cell>
          <cell r="H586" t="str">
            <v>ND</v>
          </cell>
          <cell r="I586" t="str">
            <v>ND</v>
          </cell>
          <cell r="J586">
            <v>-0.06</v>
          </cell>
          <cell r="K586">
            <v>-0.05</v>
          </cell>
          <cell r="L586">
            <v>-2.0029999999999999E-2</v>
          </cell>
          <cell r="M586">
            <v>-2.1999999999999999E-2</v>
          </cell>
          <cell r="N586">
            <v>-8.0000000000000071E-3</v>
          </cell>
          <cell r="O586">
            <v>2.5000000000000001E-2</v>
          </cell>
          <cell r="P586">
            <v>0.01</v>
          </cell>
          <cell r="Q586">
            <v>0.01</v>
          </cell>
          <cell r="IC586" t="str">
            <v>mstag:acquisitionsAndDisposals</v>
          </cell>
          <cell r="ID586">
            <v>6</v>
          </cell>
          <cell r="IE586" t="str">
            <v>ISO4217:USD</v>
          </cell>
          <cell r="IF586" t="b">
            <v>0</v>
          </cell>
          <cell r="IG586" t="b">
            <v>0</v>
          </cell>
        </row>
        <row r="587">
          <cell r="C587" t="str">
            <v>Reported Sales Growth</v>
          </cell>
          <cell r="G587">
            <v>-1.7000000000000001E-2</v>
          </cell>
          <cell r="H587">
            <v>5.6000000000000001E-2</v>
          </cell>
          <cell r="I587" t="str">
            <v>ND</v>
          </cell>
          <cell r="J587">
            <v>4.5999999999999999E-2</v>
          </cell>
          <cell r="K587">
            <v>-4.5999999999999999E-2</v>
          </cell>
          <cell r="L587">
            <v>-0.02</v>
          </cell>
          <cell r="M587">
            <v>5.8000000000000003E-2</v>
          </cell>
          <cell r="N587">
            <v>7.4999999999999997E-2</v>
          </cell>
          <cell r="O587">
            <v>3.9E-2</v>
          </cell>
          <cell r="P587">
            <v>2.1000000000000001E-2</v>
          </cell>
          <cell r="Q587">
            <v>5.8000000000000003E-2</v>
          </cell>
          <cell r="IC587" t="str">
            <v>mstag:reportedSalesGrowth</v>
          </cell>
          <cell r="ID587">
            <v>0</v>
          </cell>
          <cell r="IE587" t="str">
            <v>ms_eqr_gcim_Decimal:ms_eqr_gcim_decimal</v>
          </cell>
          <cell r="IF587" t="b">
            <v>0</v>
          </cell>
          <cell r="IG587" t="b">
            <v>0</v>
          </cell>
        </row>
        <row r="588">
          <cell r="C588" t="str">
            <v>Sustainable Long Term Organic Top Line Growth Estimate</v>
          </cell>
          <cell r="IC588" t="str">
            <v>mstag:sustainableLongTermOrganicTopLineGrowthEstimate</v>
          </cell>
          <cell r="ID588">
            <v>0</v>
          </cell>
          <cell r="IE588" t="str">
            <v>ms_eqr_gcim_Decimal:ms_eqr_gcim_decimal</v>
          </cell>
          <cell r="IF588" t="b">
            <v>0</v>
          </cell>
          <cell r="IG588" t="b">
            <v>0</v>
          </cell>
        </row>
        <row r="589">
          <cell r="C589" t="str">
            <v>Capacity Utilization</v>
          </cell>
          <cell r="IC589" t="str">
            <v>mstag:capacityUtilization</v>
          </cell>
          <cell r="ID589">
            <v>0</v>
          </cell>
          <cell r="IE589" t="str">
            <v>ms_eqr_gcim_Decimal:ms_eqr_gcim_decimal</v>
          </cell>
          <cell r="IF589" t="b">
            <v>0</v>
          </cell>
          <cell r="IG589" t="b">
            <v>0</v>
          </cell>
        </row>
        <row r="590">
          <cell r="C590" t="str">
            <v>Outsourcing vs Inhouse Production Information</v>
          </cell>
          <cell r="IC590" t="str">
            <v>mstag:outsourcingVsInhouseProductionInformation</v>
          </cell>
          <cell r="ID590">
            <v>0</v>
          </cell>
          <cell r="IE590" t="str">
            <v>ms_eqr_gcim_Decimal:ms_eqr_gcim_decimal</v>
          </cell>
          <cell r="IF590" t="b">
            <v>0</v>
          </cell>
          <cell r="IG590" t="b">
            <v>0</v>
          </cell>
        </row>
        <row r="591">
          <cell r="C591" t="str">
            <v>Estimated Net Option Expense if Reported</v>
          </cell>
          <cell r="IC591" t="str">
            <v>mstag:estimatedNetOptionExpenseIfReported</v>
          </cell>
          <cell r="ID591">
            <v>6</v>
          </cell>
          <cell r="IE591" t="str">
            <v>ISO4217:USD</v>
          </cell>
          <cell r="IF591" t="b">
            <v>0</v>
          </cell>
          <cell r="IG591" t="b">
            <v>0</v>
          </cell>
        </row>
        <row r="592">
          <cell r="C592" t="str">
            <v>Unrecorded Goodwill from Poolings, Write offs and Cumulative Amortization</v>
          </cell>
          <cell r="G592" t="str">
            <v/>
          </cell>
          <cell r="H592" t="str">
            <v/>
          </cell>
          <cell r="I592">
            <v>5913.85</v>
          </cell>
          <cell r="J592">
            <v>5932.6500000000005</v>
          </cell>
          <cell r="K592">
            <v>5989.35</v>
          </cell>
          <cell r="L592">
            <v>6024.35</v>
          </cell>
          <cell r="M592">
            <v>6069.95</v>
          </cell>
          <cell r="N592">
            <v>6146.6500000000005</v>
          </cell>
          <cell r="O592">
            <v>6146.6500000000005</v>
          </cell>
          <cell r="P592">
            <v>6146.6500000000005</v>
          </cell>
          <cell r="Q592">
            <v>6146.65</v>
          </cell>
          <cell r="IC592" t="str">
            <v>mstag:unrecordedGoodwillFromPoolingAndAmortizedOrWrittenOffGoodwill</v>
          </cell>
          <cell r="ID592">
            <v>6</v>
          </cell>
          <cell r="IE592" t="str">
            <v>ISO4217:USD</v>
          </cell>
          <cell r="IF592" t="b">
            <v>0</v>
          </cell>
          <cell r="IG592" t="b">
            <v>0</v>
          </cell>
        </row>
        <row r="593">
          <cell r="D593" t="str">
            <v>Unrecorded Goodwill from Poolings</v>
          </cell>
          <cell r="I593">
            <v>5838.55</v>
          </cell>
          <cell r="J593">
            <v>5838.55</v>
          </cell>
          <cell r="K593">
            <v>5838.55</v>
          </cell>
          <cell r="L593">
            <v>5838.55</v>
          </cell>
          <cell r="M593">
            <v>5838.55</v>
          </cell>
          <cell r="N593">
            <v>5838.55</v>
          </cell>
          <cell r="O593">
            <v>5838.55</v>
          </cell>
          <cell r="P593">
            <v>5838.55</v>
          </cell>
          <cell r="IC593" t="str">
            <v>mstag:unrecordedGoodwillFromPoolings</v>
          </cell>
          <cell r="ID593">
            <v>6</v>
          </cell>
          <cell r="IE593" t="str">
            <v>ISO4217:USD</v>
          </cell>
          <cell r="IF593" t="b">
            <v>0</v>
          </cell>
          <cell r="IG593" t="b">
            <v>0</v>
          </cell>
        </row>
        <row r="594">
          <cell r="D594" t="str">
            <v>Non Impairment Write offs</v>
          </cell>
          <cell r="IC594" t="str">
            <v>mstag:nonImpairmentWriteOffs</v>
          </cell>
          <cell r="ID594">
            <v>6</v>
          </cell>
          <cell r="IE594" t="str">
            <v>ISO4217:USD</v>
          </cell>
          <cell r="IF594" t="b">
            <v>0</v>
          </cell>
          <cell r="IG594" t="b">
            <v>0</v>
          </cell>
        </row>
        <row r="595">
          <cell r="D595" t="str">
            <v>Cumulative Goodwill Impairments Reported</v>
          </cell>
          <cell r="IC595" t="str">
            <v>mstag:cumulativeGoodwillImpairmentsReported</v>
          </cell>
          <cell r="ID595">
            <v>6</v>
          </cell>
          <cell r="IE595" t="str">
            <v>ISO4217:USD</v>
          </cell>
          <cell r="IF595" t="b">
            <v>0</v>
          </cell>
          <cell r="IG595" t="b">
            <v>0</v>
          </cell>
        </row>
        <row r="596">
          <cell r="D596" t="str">
            <v>Cumulative Amortization</v>
          </cell>
          <cell r="I596">
            <v>75.3</v>
          </cell>
          <cell r="J596">
            <v>94.1</v>
          </cell>
          <cell r="K596">
            <v>150.80000000000001</v>
          </cell>
          <cell r="L596">
            <v>185.8</v>
          </cell>
          <cell r="M596">
            <v>231.4</v>
          </cell>
          <cell r="N596">
            <v>308.10000000000002</v>
          </cell>
          <cell r="O596">
            <v>308.10000000000002</v>
          </cell>
          <cell r="P596">
            <v>308.10000000000002</v>
          </cell>
          <cell r="IC596" t="str">
            <v>mstag:cumulativeAmortization</v>
          </cell>
          <cell r="ID596">
            <v>6</v>
          </cell>
          <cell r="IE596" t="str">
            <v>ISO4217:USD</v>
          </cell>
          <cell r="IF596" t="b">
            <v>0</v>
          </cell>
          <cell r="IG596" t="b">
            <v>0</v>
          </cell>
        </row>
        <row r="597">
          <cell r="C597" t="str">
            <v>Analyst Estimated Goodwill Impairments</v>
          </cell>
          <cell r="IC597" t="str">
            <v>mstag:analystEstimatedGoodwillImpairments</v>
          </cell>
          <cell r="ID597">
            <v>6</v>
          </cell>
          <cell r="IE597" t="str">
            <v>ISO4217:USD</v>
          </cell>
          <cell r="IF597" t="b">
            <v>0</v>
          </cell>
          <cell r="IG597" t="b">
            <v>0</v>
          </cell>
        </row>
        <row r="598">
          <cell r="C598" t="str">
            <v>Cumulative Indefinite Life Intangible Amortization and Impairments Reported</v>
          </cell>
          <cell r="G598" t="str">
            <v/>
          </cell>
          <cell r="H598" t="str">
            <v/>
          </cell>
          <cell r="I598" t="str">
            <v/>
          </cell>
          <cell r="J598" t="str">
            <v/>
          </cell>
          <cell r="K598" t="str">
            <v/>
          </cell>
          <cell r="L598" t="str">
            <v/>
          </cell>
          <cell r="M598" t="str">
            <v/>
          </cell>
          <cell r="N598" t="str">
            <v/>
          </cell>
          <cell r="O598" t="str">
            <v/>
          </cell>
          <cell r="P598" t="str">
            <v/>
          </cell>
          <cell r="Q598" t="str">
            <v/>
          </cell>
          <cell r="IC598" t="str">
            <v>mstag:cumulativeIndefiniteLifeIntangibleAmortizationAndImpairmentsReported</v>
          </cell>
          <cell r="ID598">
            <v>6</v>
          </cell>
          <cell r="IE598" t="str">
            <v>ISO4217:USD</v>
          </cell>
          <cell r="IF598" t="b">
            <v>0</v>
          </cell>
          <cell r="IG598" t="b">
            <v>0</v>
          </cell>
        </row>
        <row r="599">
          <cell r="D599" t="str">
            <v>Cumulative Indefinite Life Intangible Amortization</v>
          </cell>
          <cell r="IC599" t="str">
            <v>mstag:cumulativeIndefiniteLifeIntangibleAmortization</v>
          </cell>
          <cell r="ID599">
            <v>6</v>
          </cell>
          <cell r="IE599" t="str">
            <v>ISO4217:USD</v>
          </cell>
          <cell r="IF599" t="b">
            <v>0</v>
          </cell>
          <cell r="IG599" t="b">
            <v>0</v>
          </cell>
        </row>
        <row r="600">
          <cell r="D600" t="str">
            <v>Cumulative Indefinite Life Intangible Impairments Reported</v>
          </cell>
          <cell r="IC600" t="str">
            <v>mstag:cumulativeIndefiniteLifeIntangibleImpairmentsReported</v>
          </cell>
          <cell r="ID600">
            <v>6</v>
          </cell>
          <cell r="IE600" t="str">
            <v>ISO4217:USD</v>
          </cell>
          <cell r="IF600" t="b">
            <v>0</v>
          </cell>
          <cell r="IG600" t="b">
            <v>0</v>
          </cell>
        </row>
        <row r="601">
          <cell r="C601" t="str">
            <v>Adjustment for Cash Taxes Paid</v>
          </cell>
          <cell r="IC601" t="str">
            <v>mstag:adjustmentForCashTaxesPaid</v>
          </cell>
          <cell r="ID601">
            <v>6</v>
          </cell>
          <cell r="IE601" t="str">
            <v>ISO4217:USD</v>
          </cell>
          <cell r="IF601" t="b">
            <v>0</v>
          </cell>
          <cell r="IG601" t="b">
            <v>0</v>
          </cell>
        </row>
        <row r="602">
          <cell r="C602" t="str">
            <v>Net Cash Used (From) One Time Items</v>
          </cell>
          <cell r="IC602" t="str">
            <v>mstag:netCashUsedFromOneTimeItems</v>
          </cell>
          <cell r="ID602">
            <v>6</v>
          </cell>
          <cell r="IE602" t="str">
            <v>ISO4217:USD</v>
          </cell>
          <cell r="IF602" t="b">
            <v>0</v>
          </cell>
          <cell r="IG602" t="b">
            <v>0</v>
          </cell>
        </row>
        <row r="603">
          <cell r="C603" t="str">
            <v>Net Increase in Beginning Net Operating Assets from Change in Consolidation of Investments</v>
          </cell>
          <cell r="IC603" t="str">
            <v>mstag:adjustmentToNetOperatingAssetsFor1stTimeConsolidationOfInvestments</v>
          </cell>
          <cell r="ID603">
            <v>6</v>
          </cell>
          <cell r="IE603" t="str">
            <v>ISO4217:USD</v>
          </cell>
          <cell r="IF603" t="b">
            <v>0</v>
          </cell>
          <cell r="IG603" t="b">
            <v>0</v>
          </cell>
        </row>
        <row r="604">
          <cell r="C604" t="str">
            <v>Net Increase In Beginning Net Deferred Tax Assets (Operating) from Change in Consolidation of Investments</v>
          </cell>
          <cell r="IC604" t="str">
            <v>mstag:adjustmentToNetDeferredTaxAssetsOperatingFor1stTimeConsolidationOfInvestments</v>
          </cell>
          <cell r="ID604">
            <v>6</v>
          </cell>
          <cell r="IE604" t="str">
            <v>ISO4217:USD</v>
          </cell>
          <cell r="IF604" t="b">
            <v>0</v>
          </cell>
          <cell r="IG604" t="b">
            <v>0</v>
          </cell>
        </row>
        <row r="605">
          <cell r="C605" t="str">
            <v>Net Increase In Beginning Net Deferred Tax Assets (Financing) from Change in Consolidation of Investments</v>
          </cell>
          <cell r="IC605" t="str">
            <v>mstag:adjustmentToNetDeferredTaxAssetsFinancingFor1stTimeConsolidationOfInvestments</v>
          </cell>
          <cell r="ID605">
            <v>6</v>
          </cell>
          <cell r="IE605" t="str">
            <v>ISO4217:USD</v>
          </cell>
          <cell r="IF605" t="b">
            <v>0</v>
          </cell>
          <cell r="IG605" t="b">
            <v>0</v>
          </cell>
        </row>
        <row r="606">
          <cell r="C606" t="str">
            <v>Net Increase in Beginning Net Debt from Change In Consolidation of Investments</v>
          </cell>
          <cell r="IC606" t="str">
            <v>mstag:adjustmentToNetDebtFor1stTimeConsolidationOfInvestments</v>
          </cell>
          <cell r="ID606">
            <v>6</v>
          </cell>
          <cell r="IE606" t="str">
            <v>ISO4217:USD</v>
          </cell>
          <cell r="IF606" t="b">
            <v>0</v>
          </cell>
          <cell r="IG606" t="b">
            <v>0</v>
          </cell>
        </row>
        <row r="607">
          <cell r="C607" t="str">
            <v>Net Decrease In Beginning Net Operating Assets from Discontinued Operations</v>
          </cell>
          <cell r="IC607" t="str">
            <v>mstag:adjustmentToNetOperatingAssetsForDiscontinuedOperations</v>
          </cell>
          <cell r="ID607">
            <v>6</v>
          </cell>
          <cell r="IE607" t="str">
            <v>ISO4217:USD</v>
          </cell>
          <cell r="IF607" t="b">
            <v>0</v>
          </cell>
          <cell r="IG607" t="b">
            <v>0</v>
          </cell>
        </row>
        <row r="608">
          <cell r="C608" t="str">
            <v>Net Decrease In Beginning Net Deferred Tax Assets (Operating) from Discontinued Operations</v>
          </cell>
          <cell r="IC608" t="str">
            <v>mstag:adjustmentToNetDeferredTaxAssetsOperatingForDiscontinuedOperations</v>
          </cell>
          <cell r="ID608">
            <v>6</v>
          </cell>
          <cell r="IE608" t="str">
            <v>ISO4217:USD</v>
          </cell>
          <cell r="IF608" t="b">
            <v>0</v>
          </cell>
          <cell r="IG608" t="b">
            <v>0</v>
          </cell>
        </row>
        <row r="609">
          <cell r="C609" t="str">
            <v>Net Decrease In Beginning Net Deferred Tax Assets (Financing) from Discontinued Operations</v>
          </cell>
          <cell r="IC609" t="str">
            <v>mstag:adjustmentToNetDeferredTaxAssetsFinancingForDiscontinuedOperations</v>
          </cell>
          <cell r="ID609">
            <v>6</v>
          </cell>
          <cell r="IE609" t="str">
            <v>ISO4217:USD</v>
          </cell>
          <cell r="IF609" t="b">
            <v>0</v>
          </cell>
          <cell r="IG609" t="b">
            <v>0</v>
          </cell>
        </row>
        <row r="610">
          <cell r="C610" t="str">
            <v>Net Decrease In Beginning Net Debt from Discontinued Operations</v>
          </cell>
          <cell r="IC610" t="str">
            <v>mstag:adjustmentToNetDebtForDiscontinuedOperations</v>
          </cell>
          <cell r="ID610">
            <v>6</v>
          </cell>
          <cell r="IE610" t="str">
            <v>ISO4217:USD</v>
          </cell>
          <cell r="IF610" t="b">
            <v>0</v>
          </cell>
          <cell r="IG610" t="b">
            <v>0</v>
          </cell>
        </row>
        <row r="611">
          <cell r="C611" t="str">
            <v>Risk Free Rate</v>
          </cell>
          <cell r="IC611" t="str">
            <v>mstag:riskFreeRate</v>
          </cell>
          <cell r="ID611">
            <v>0</v>
          </cell>
          <cell r="IE611" t="str">
            <v>ms_eqr_gcim_Decimal:ms_eqr_gcim_decimal</v>
          </cell>
          <cell r="IF611" t="b">
            <v>0</v>
          </cell>
          <cell r="IG611" t="b">
            <v>0</v>
          </cell>
        </row>
        <row r="612">
          <cell r="C612" t="str">
            <v>Beta</v>
          </cell>
          <cell r="IC612" t="str">
            <v>mstag:beta</v>
          </cell>
          <cell r="ID612">
            <v>0</v>
          </cell>
          <cell r="IE612" t="str">
            <v>ms_eqr_gcim_Decimal:ms_eqr_gcim_decimal</v>
          </cell>
          <cell r="IF612" t="b">
            <v>0</v>
          </cell>
          <cell r="IG612" t="b">
            <v>0</v>
          </cell>
        </row>
        <row r="613">
          <cell r="C613" t="str">
            <v>Equity Risk Premium</v>
          </cell>
          <cell r="IC613" t="str">
            <v>mstag:equityRiskPremium</v>
          </cell>
          <cell r="ID613">
            <v>0</v>
          </cell>
          <cell r="IE613" t="str">
            <v>ms_eqr_gcim_Decimal:ms_eqr_gcim_decimal</v>
          </cell>
          <cell r="IF613" t="b">
            <v>0</v>
          </cell>
          <cell r="IG613" t="b">
            <v>0</v>
          </cell>
        </row>
        <row r="614">
          <cell r="C614" t="str">
            <v>Weighted Average Cost of Capital (WACC)</v>
          </cell>
          <cell r="IC614" t="str">
            <v>mstag:weightedAverageCostOfCapitalWacc</v>
          </cell>
          <cell r="ID614">
            <v>0</v>
          </cell>
          <cell r="IE614" t="str">
            <v>ms_eqr_gcim_Decimal:ms_eqr_gcim_decimal</v>
          </cell>
          <cell r="IF614" t="b">
            <v>0</v>
          </cell>
          <cell r="IG614" t="b">
            <v>0</v>
          </cell>
        </row>
        <row r="615">
          <cell r="C615" t="str">
            <v>Market Value of Investments (Non Operating)</v>
          </cell>
          <cell r="IC615" t="str">
            <v>mstag:marketValueOfInvestmentsNonOperating</v>
          </cell>
          <cell r="ID615">
            <v>6</v>
          </cell>
          <cell r="IE615" t="str">
            <v>ISO4217:USD</v>
          </cell>
          <cell r="IF615" t="b">
            <v>0</v>
          </cell>
          <cell r="IG615" t="b">
            <v>0</v>
          </cell>
        </row>
        <row r="616">
          <cell r="C616" t="str">
            <v>Market Value of Short and Long Term Debt</v>
          </cell>
          <cell r="G616" t="str">
            <v/>
          </cell>
          <cell r="H616" t="str">
            <v/>
          </cell>
          <cell r="I616" t="str">
            <v/>
          </cell>
          <cell r="J616" t="str">
            <v/>
          </cell>
          <cell r="K616" t="str">
            <v/>
          </cell>
          <cell r="L616" t="str">
            <v/>
          </cell>
          <cell r="M616" t="str">
            <v/>
          </cell>
          <cell r="N616" t="str">
            <v/>
          </cell>
          <cell r="O616" t="str">
            <v/>
          </cell>
          <cell r="P616" t="str">
            <v/>
          </cell>
          <cell r="Q616" t="str">
            <v/>
          </cell>
          <cell r="IC616" t="str">
            <v>mstag:marketValueOfShortAndLongTermDebt</v>
          </cell>
          <cell r="ID616">
            <v>6</v>
          </cell>
          <cell r="IE616" t="str">
            <v>ISO4217:USD</v>
          </cell>
          <cell r="IF616" t="b">
            <v>0</v>
          </cell>
          <cell r="IG616" t="b">
            <v>0</v>
          </cell>
        </row>
        <row r="617">
          <cell r="D617" t="str">
            <v>Market Value of Short term Borrowings</v>
          </cell>
          <cell r="IC617" t="str">
            <v>mstag:marketValueOfShortTermBorrowings</v>
          </cell>
          <cell r="ID617">
            <v>6</v>
          </cell>
          <cell r="IE617" t="str">
            <v>ISO4217:USD</v>
          </cell>
          <cell r="IF617" t="b">
            <v>0</v>
          </cell>
          <cell r="IG617" t="b">
            <v>0</v>
          </cell>
        </row>
        <row r="618">
          <cell r="D618" t="str">
            <v>Market Value of Long term Debt</v>
          </cell>
          <cell r="IC618" t="str">
            <v>mstag:marketValueOfLongTermDebt</v>
          </cell>
          <cell r="ID618">
            <v>6</v>
          </cell>
          <cell r="IE618" t="str">
            <v>ISO4217:USD</v>
          </cell>
          <cell r="IF618" t="b">
            <v>0</v>
          </cell>
          <cell r="IG618" t="b">
            <v>0</v>
          </cell>
        </row>
        <row r="619">
          <cell r="C619" t="str">
            <v>Market Value of Preferred Equity</v>
          </cell>
          <cell r="IC619" t="str">
            <v>mstag:marketValueOfPreferredEquity</v>
          </cell>
          <cell r="ID619">
            <v>6</v>
          </cell>
          <cell r="IE619" t="str">
            <v>ISO4217:USD</v>
          </cell>
          <cell r="IF619" t="b">
            <v>0</v>
          </cell>
          <cell r="IG619" t="b">
            <v>0</v>
          </cell>
        </row>
        <row r="620">
          <cell r="C620" t="str">
            <v>Market Value of Trust Preferred Securities</v>
          </cell>
          <cell r="IC620" t="str">
            <v>mstag:marketValueOfTrustPreferredSecurities</v>
          </cell>
          <cell r="ID620">
            <v>6</v>
          </cell>
          <cell r="IE620" t="str">
            <v>ISO4217:USD</v>
          </cell>
          <cell r="IF620" t="b">
            <v>0</v>
          </cell>
          <cell r="IG620" t="b">
            <v>0</v>
          </cell>
        </row>
        <row r="621">
          <cell r="C621" t="str">
            <v>Market Value of Minority Interests in Shareholders Equity</v>
          </cell>
          <cell r="IC621" t="str">
            <v>mstag:marketValueOfMinorityInterestsInShareholdersEquity</v>
          </cell>
          <cell r="ID621">
            <v>6</v>
          </cell>
          <cell r="IE621" t="str">
            <v>ISO4217:USD</v>
          </cell>
          <cell r="IF621" t="b">
            <v>0</v>
          </cell>
          <cell r="IG621" t="b">
            <v>0</v>
          </cell>
        </row>
        <row r="622">
          <cell r="C622" t="str">
            <v>Share of Market Value of Associates Accounted for Under the Equity Method (Operating)</v>
          </cell>
          <cell r="IC622" t="str">
            <v>mstag:shareOfMarketValueOfAssociatesAccountedForUnderTheEquityMethodOperating</v>
          </cell>
          <cell r="ID622">
            <v>6</v>
          </cell>
          <cell r="IE622" t="str">
            <v>ISO4217:USD</v>
          </cell>
          <cell r="IF622" t="b">
            <v>0</v>
          </cell>
          <cell r="IG622" t="b">
            <v>0</v>
          </cell>
        </row>
        <row r="623">
          <cell r="C623" t="str">
            <v>Share of Market Value of Associates Accounted for Under the Equity Method (Non Operating)</v>
          </cell>
          <cell r="IC623" t="str">
            <v>mstag:shareOfMarketValueOfAssociatesAccountedForUnderTheEquityMethodNonOperating</v>
          </cell>
          <cell r="ID623">
            <v>6</v>
          </cell>
          <cell r="IE623" t="str">
            <v>ISO4217:USD</v>
          </cell>
          <cell r="IF623" t="b">
            <v>0</v>
          </cell>
          <cell r="IG623" t="b">
            <v>0</v>
          </cell>
        </row>
        <row r="624">
          <cell r="C624" t="str">
            <v>Equity Share of Market Value of Excluded Significant Investments</v>
          </cell>
          <cell r="IC624" t="str">
            <v>mstag:equityShareOfMarketValueOfExcludedSignificantInvestments</v>
          </cell>
          <cell r="ID624">
            <v>6</v>
          </cell>
          <cell r="IE624" t="str">
            <v>ISO4217:USD</v>
          </cell>
          <cell r="IF624" t="b">
            <v>0</v>
          </cell>
          <cell r="IG624" t="b">
            <v>0</v>
          </cell>
        </row>
        <row r="625">
          <cell r="C625" t="str">
            <v>Equity Share of Book Value of Excluded Significant Investments</v>
          </cell>
          <cell r="IC625" t="str">
            <v>mstag:equityShareOfBookValueOfExcludedSignificantInvestments</v>
          </cell>
          <cell r="ID625">
            <v>6</v>
          </cell>
          <cell r="IE625" t="str">
            <v>ISO4217:USD</v>
          </cell>
          <cell r="IF625" t="b">
            <v>0</v>
          </cell>
          <cell r="IG625" t="b">
            <v>0</v>
          </cell>
        </row>
        <row r="626">
          <cell r="C626" t="str">
            <v>After Tax Earnings from Excluded Significant Investments</v>
          </cell>
          <cell r="IC626" t="str">
            <v>mstag:afterTaxEarningsFromExcludedSignificantInvestments</v>
          </cell>
          <cell r="ID626">
            <v>6</v>
          </cell>
          <cell r="IE626" t="str">
            <v>ISO4217:USD</v>
          </cell>
          <cell r="IF626" t="b">
            <v>0</v>
          </cell>
          <cell r="IG626" t="b">
            <v>0</v>
          </cell>
        </row>
        <row r="627">
          <cell r="C627" t="str">
            <v>Current Market Value of Investments (Non Operating)</v>
          </cell>
          <cell r="IC627" t="str">
            <v>mstag:currentMarketValueOfInvestmentsNonOperating</v>
          </cell>
          <cell r="ID627">
            <v>6</v>
          </cell>
          <cell r="IE627" t="str">
            <v>ISO4217:USD</v>
          </cell>
          <cell r="IF627" t="b">
            <v>0</v>
          </cell>
          <cell r="IG627" t="b">
            <v>0</v>
          </cell>
        </row>
        <row r="628">
          <cell r="C628" t="str">
            <v>Current Market Value of Short and Long Term Debt</v>
          </cell>
          <cell r="G628" t="str">
            <v/>
          </cell>
          <cell r="H628" t="str">
            <v/>
          </cell>
          <cell r="I628" t="str">
            <v/>
          </cell>
          <cell r="J628" t="str">
            <v/>
          </cell>
          <cell r="K628" t="str">
            <v/>
          </cell>
          <cell r="L628" t="str">
            <v/>
          </cell>
          <cell r="M628" t="str">
            <v/>
          </cell>
          <cell r="N628" t="str">
            <v/>
          </cell>
          <cell r="O628" t="str">
            <v/>
          </cell>
          <cell r="P628" t="str">
            <v/>
          </cell>
          <cell r="Q628" t="str">
            <v/>
          </cell>
          <cell r="IC628" t="str">
            <v>mstag:currentMarketValueOfShortAndLongTermDebt</v>
          </cell>
          <cell r="ID628">
            <v>6</v>
          </cell>
          <cell r="IE628" t="str">
            <v>ISO4217:USD</v>
          </cell>
          <cell r="IF628" t="b">
            <v>0</v>
          </cell>
          <cell r="IG628" t="b">
            <v>0</v>
          </cell>
        </row>
        <row r="629">
          <cell r="D629" t="str">
            <v>Current Market Value of Short term Borrowings</v>
          </cell>
          <cell r="IC629" t="str">
            <v>mstag:currentMarketValueOfShortTermBorrowings</v>
          </cell>
          <cell r="ID629">
            <v>6</v>
          </cell>
          <cell r="IE629" t="str">
            <v>ISO4217:USD</v>
          </cell>
          <cell r="IF629" t="b">
            <v>0</v>
          </cell>
          <cell r="IG629" t="b">
            <v>0</v>
          </cell>
        </row>
        <row r="630">
          <cell r="D630" t="str">
            <v>Current Market Value of Long term Debt</v>
          </cell>
          <cell r="IC630" t="str">
            <v>mstag:currentMarketValueOfLongTermDebt</v>
          </cell>
          <cell r="ID630">
            <v>6</v>
          </cell>
          <cell r="IE630" t="str">
            <v>ISO4217:USD</v>
          </cell>
          <cell r="IF630" t="b">
            <v>0</v>
          </cell>
          <cell r="IG630" t="b">
            <v>0</v>
          </cell>
        </row>
        <row r="631">
          <cell r="C631" t="str">
            <v>Current Market Value of Preferred Equity</v>
          </cell>
          <cell r="IC631" t="str">
            <v>mstag:currentMarketValueOfPreferredEquity</v>
          </cell>
          <cell r="ID631">
            <v>6</v>
          </cell>
          <cell r="IE631" t="str">
            <v>ISO4217:USD</v>
          </cell>
          <cell r="IF631" t="b">
            <v>0</v>
          </cell>
          <cell r="IG631" t="b">
            <v>0</v>
          </cell>
        </row>
        <row r="632">
          <cell r="C632" t="str">
            <v>Current Market Value of Trust Preferred Securities</v>
          </cell>
          <cell r="IC632" t="str">
            <v>mstag:currentMarketValueOfTrustPreferredSecurities</v>
          </cell>
          <cell r="ID632">
            <v>6</v>
          </cell>
          <cell r="IE632" t="str">
            <v>ISO4217:USD</v>
          </cell>
          <cell r="IF632" t="b">
            <v>0</v>
          </cell>
          <cell r="IG632" t="b">
            <v>0</v>
          </cell>
        </row>
        <row r="633">
          <cell r="C633" t="str">
            <v>Current Market Value of Minority Interests in Shareholders Equity</v>
          </cell>
          <cell r="IC633" t="str">
            <v>mstag:currentMarketValueOfMinorityInterestsInShareholdersEquity</v>
          </cell>
          <cell r="ID633">
            <v>6</v>
          </cell>
          <cell r="IE633" t="str">
            <v>ISO4217:USD</v>
          </cell>
          <cell r="IF633" t="b">
            <v>0</v>
          </cell>
          <cell r="IG633" t="b">
            <v>0</v>
          </cell>
        </row>
        <row r="634">
          <cell r="C634" t="str">
            <v>Current Share of Market Value of Associates Accounted for Under the Equity Method (Operating)</v>
          </cell>
          <cell r="IC634" t="str">
            <v>mstag:currentShareOfMarketValueOfAssociatesAccountedForUnderTheEquityMethodOperating</v>
          </cell>
          <cell r="ID634">
            <v>6</v>
          </cell>
          <cell r="IE634" t="str">
            <v>ISO4217:USD</v>
          </cell>
          <cell r="IF634" t="b">
            <v>0</v>
          </cell>
          <cell r="IG634" t="b">
            <v>0</v>
          </cell>
        </row>
        <row r="635">
          <cell r="C635" t="str">
            <v>Current Share of Market Value of Associates Accounted for Under the Equity Method (Non Operating)</v>
          </cell>
          <cell r="IC635" t="str">
            <v>mstag:currentShareOfMarketValueOfAssociatesAccountedForUnderTheEquityMethodNonOperating</v>
          </cell>
          <cell r="ID635">
            <v>6</v>
          </cell>
          <cell r="IE635" t="str">
            <v>ISO4217:USD</v>
          </cell>
          <cell r="IF635" t="b">
            <v>0</v>
          </cell>
          <cell r="IG635" t="b">
            <v>0</v>
          </cell>
        </row>
        <row r="636">
          <cell r="C636" t="str">
            <v>Market Value of Convertible Debt Included in Dilutive Securities</v>
          </cell>
          <cell r="IC636" t="str">
            <v>mstag:convertibleDebtIncludedInDilutiveSecurities</v>
          </cell>
          <cell r="ID636">
            <v>6</v>
          </cell>
          <cell r="IE636" t="str">
            <v>ISO4217:USD</v>
          </cell>
          <cell r="IF636" t="b">
            <v>0</v>
          </cell>
          <cell r="IG636" t="b">
            <v>0</v>
          </cell>
        </row>
        <row r="637">
          <cell r="C637" t="str">
            <v>Market Value of Convertible Preferred Equity Included in Dilutive Securities</v>
          </cell>
          <cell r="IC637" t="str">
            <v>mstag:convertiblePreferredEquityIncludedInDilutiveSecurities</v>
          </cell>
          <cell r="ID637">
            <v>6</v>
          </cell>
          <cell r="IE637" t="str">
            <v>ISO4217:USD</v>
          </cell>
          <cell r="IF637" t="b">
            <v>0</v>
          </cell>
          <cell r="IG637" t="b">
            <v>0</v>
          </cell>
        </row>
        <row r="638">
          <cell r="C638" t="str">
            <v>Book Value of Convertible Debt Included in Dilutive Securities</v>
          </cell>
          <cell r="IC638" t="str">
            <v>mstag:bookValueOfConvertibleDebtIncludedInDilutiveSecurities</v>
          </cell>
          <cell r="ID638">
            <v>6</v>
          </cell>
          <cell r="IE638" t="str">
            <v>ISO4217:USD</v>
          </cell>
          <cell r="IF638" t="b">
            <v>0</v>
          </cell>
          <cell r="IG638" t="b">
            <v>0</v>
          </cell>
        </row>
        <row r="639">
          <cell r="C639" t="str">
            <v>Book Value of Convertible Preferred Equity Included in Dilutive Securities</v>
          </cell>
          <cell r="IC639" t="str">
            <v>mstag:bookValueOfConvertiblePreferredEquityIncludedInDilutiveSecurities</v>
          </cell>
          <cell r="ID639">
            <v>6</v>
          </cell>
          <cell r="IE639" t="str">
            <v>ISO4217:USD</v>
          </cell>
          <cell r="IF639" t="b">
            <v>0</v>
          </cell>
          <cell r="IG639" t="b">
            <v>0</v>
          </cell>
        </row>
        <row r="640">
          <cell r="C640" t="str">
            <v>Market Value of Excluded Minority Interests in Shareholders Equity</v>
          </cell>
          <cell r="IC640" t="str">
            <v>mstag:marketValueOfExcludedMinorityInterestsInShareholdersEquity</v>
          </cell>
          <cell r="ID640">
            <v>6</v>
          </cell>
          <cell r="IE640" t="str">
            <v>ISO4217:USD</v>
          </cell>
          <cell r="IF640" t="b">
            <v>0</v>
          </cell>
          <cell r="IG640" t="b">
            <v>0</v>
          </cell>
        </row>
        <row r="641">
          <cell r="C641" t="str">
            <v>Book Value of Excluded Minority Interests in Shareholders Equity</v>
          </cell>
          <cell r="IC641" t="str">
            <v>mstag:bookValueOfExcludedMinorityInterestsInShareholdersEquity</v>
          </cell>
          <cell r="ID641">
            <v>6</v>
          </cell>
          <cell r="IE641" t="str">
            <v>ISO4217:USD</v>
          </cell>
          <cell r="IF641" t="b">
            <v>0</v>
          </cell>
          <cell r="IG641" t="b">
            <v>0</v>
          </cell>
        </row>
        <row r="642">
          <cell r="C642" t="str">
            <v>Percentage of EBITDA Attributable to Entities With Excluded Minority Interest</v>
          </cell>
          <cell r="IC642" t="str">
            <v>mstag:percentageOfEbitdaAttributableToEntitiesWithExcludedMinorityInterest</v>
          </cell>
          <cell r="ID642">
            <v>0</v>
          </cell>
          <cell r="IE642" t="str">
            <v>ms_eqr_gcim_Decimal:ms_eqr_gcim_decimal</v>
          </cell>
          <cell r="IF642" t="b">
            <v>0</v>
          </cell>
          <cell r="IG642" t="b">
            <v>0</v>
          </cell>
        </row>
        <row r="643">
          <cell r="C643" t="str">
            <v>Minority Share in Entities with Excluded Minority Interest (%)</v>
          </cell>
          <cell r="IC643" t="str">
            <v>mstag:minorityShareInEntitiesWithExcludedMinorityInterestPercent</v>
          </cell>
          <cell r="ID643">
            <v>6</v>
          </cell>
          <cell r="IE643" t="str">
            <v>ms_eqr_gcim_Decimal:ms_eqr_gcim_decimal</v>
          </cell>
          <cell r="IF643" t="b">
            <v>0</v>
          </cell>
          <cell r="IG643" t="b">
            <v>0</v>
          </cell>
        </row>
        <row r="644">
          <cell r="C644" t="str">
            <v>Net Financial Obligations of Entities with Excluded Minority Interest</v>
          </cell>
          <cell r="IC644" t="str">
            <v>mstag:netFinancialObligationsOfEntitiesWithExcludedMinorityInterest</v>
          </cell>
          <cell r="ID644">
            <v>6</v>
          </cell>
          <cell r="IE644" t="str">
            <v>ISO4217:USD</v>
          </cell>
          <cell r="IF644" t="b">
            <v>0</v>
          </cell>
          <cell r="IG644" t="b">
            <v>0</v>
          </cell>
        </row>
        <row r="645">
          <cell r="C645" t="str">
            <v>Net Financial Obligations of Entities Consolidated using the Equity Method Included in Majority EV</v>
          </cell>
          <cell r="IC645" t="str">
            <v>mstag:netFinancialObligationsOfEntitiesConsolidatedUsingTheEquityMethodIncludedInMajorityEv</v>
          </cell>
          <cell r="ID645">
            <v>6</v>
          </cell>
          <cell r="IE645" t="str">
            <v>ISO4217:USD</v>
          </cell>
          <cell r="IF645" t="b">
            <v>0</v>
          </cell>
          <cell r="IG645" t="b">
            <v>0</v>
          </cell>
        </row>
        <row r="646">
          <cell r="C646" t="str">
            <v>Majority Share of Entities Consolidated using the Equity Method Included in Majority EV (%)</v>
          </cell>
          <cell r="IC646" t="str">
            <v>mstag:majorityShareOfEntitiesConsolidatedUsingTheEquityMethodIncludedInMajorityEvPercent</v>
          </cell>
          <cell r="ID646">
            <v>0</v>
          </cell>
          <cell r="IE646" t="str">
            <v>ms_eqr_gcim_Decimal:ms_eqr_gcim_decimal</v>
          </cell>
          <cell r="IF646" t="b">
            <v>0</v>
          </cell>
          <cell r="IG646" t="b">
            <v>0</v>
          </cell>
        </row>
        <row r="647">
          <cell r="C647" t="str">
            <v>EBITDA of Entities Consolidated using the Equity Method Included in Majority EBITDA</v>
          </cell>
          <cell r="IC647" t="str">
            <v>mstag:ebitdaOfEntitiesConsolidatedUsingTheEquityMethodIncludedInMajorityEbitda</v>
          </cell>
          <cell r="ID647">
            <v>6</v>
          </cell>
          <cell r="IE647" t="str">
            <v>ISO4217:USD</v>
          </cell>
          <cell r="IF647" t="b">
            <v>0</v>
          </cell>
          <cell r="IG647" t="b">
            <v>0</v>
          </cell>
        </row>
        <row r="648">
          <cell r="C648" t="str">
            <v>Market Value of Investments Accounted for using the Equity Method Excluded from Majority EV</v>
          </cell>
          <cell r="IC648" t="str">
            <v>mstag:marketValueOfInvestmentsAccountedForUsingTheEquityMethodExcludedFromMajorityEv</v>
          </cell>
          <cell r="ID648">
            <v>6</v>
          </cell>
          <cell r="IE648" t="str">
            <v>ISO4217:USD</v>
          </cell>
          <cell r="IF648" t="b">
            <v>0</v>
          </cell>
          <cell r="IG648" t="b">
            <v>0</v>
          </cell>
        </row>
        <row r="649">
          <cell r="C649" t="str">
            <v>Book Value of Investments Accounted for using the Equity Method Excluded from Majority EV</v>
          </cell>
          <cell r="IC649" t="str">
            <v>mstag:bookValueOfInvestmentsAccountedForUsingTheEquityMethodExcludedFromMajorityEv</v>
          </cell>
          <cell r="ID649">
            <v>6</v>
          </cell>
          <cell r="IE649" t="str">
            <v>ISO4217:USD</v>
          </cell>
          <cell r="IF649" t="b">
            <v>0</v>
          </cell>
          <cell r="IG649" t="b">
            <v>0</v>
          </cell>
        </row>
        <row r="650">
          <cell r="C650" t="str">
            <v>Current Market Value of Investments Accounted for using the Equity Method Excluded from Majority EV</v>
          </cell>
          <cell r="IC650" t="str">
            <v>mstag:currentMarketValueOfInvestmentsAccountedForUsingTheEquityMethodExcludedFromMajorityEv</v>
          </cell>
          <cell r="ID650">
            <v>6</v>
          </cell>
          <cell r="IE650" t="str">
            <v>ISO4217:USD</v>
          </cell>
          <cell r="IF650" t="b">
            <v>0</v>
          </cell>
          <cell r="IG650" t="b">
            <v>0</v>
          </cell>
        </row>
        <row r="651">
          <cell r="C651" t="str">
            <v>Current Market Value of Excluded Minority Interests in Shareholders Equity</v>
          </cell>
          <cell r="IC651" t="str">
            <v>mstag:currentMarketValueOfExcludedMinorityInterestsInShareholdersEquity</v>
          </cell>
          <cell r="ID651">
            <v>6</v>
          </cell>
          <cell r="IE651" t="str">
            <v>ISO4217:USD</v>
          </cell>
          <cell r="IF651" t="b">
            <v>0</v>
          </cell>
          <cell r="IG651" t="b">
            <v>0</v>
          </cell>
        </row>
        <row r="652">
          <cell r="C652" t="str">
            <v>LIFO Reserve</v>
          </cell>
          <cell r="G652">
            <v>0</v>
          </cell>
          <cell r="H652">
            <v>0</v>
          </cell>
          <cell r="I652">
            <v>0</v>
          </cell>
          <cell r="J652">
            <v>0</v>
          </cell>
          <cell r="K652">
            <v>0</v>
          </cell>
          <cell r="L652">
            <v>0</v>
          </cell>
          <cell r="M652">
            <v>0</v>
          </cell>
          <cell r="N652">
            <v>0</v>
          </cell>
          <cell r="O652">
            <v>0</v>
          </cell>
          <cell r="P652">
            <v>0</v>
          </cell>
          <cell r="IC652" t="str">
            <v>mstag:lifoReserve</v>
          </cell>
          <cell r="ID652">
            <v>6</v>
          </cell>
          <cell r="IE652" t="str">
            <v>ISO4217:USD</v>
          </cell>
          <cell r="IF652" t="b">
            <v>0</v>
          </cell>
          <cell r="IG652" t="b">
            <v>0</v>
          </cell>
        </row>
        <row r="653">
          <cell r="C653" t="str">
            <v>Change in LIFO Reserve</v>
          </cell>
          <cell r="H653">
            <v>0</v>
          </cell>
          <cell r="I653">
            <v>0</v>
          </cell>
          <cell r="J653">
            <v>0</v>
          </cell>
          <cell r="K653">
            <v>0</v>
          </cell>
          <cell r="L653">
            <v>0</v>
          </cell>
          <cell r="M653">
            <v>0</v>
          </cell>
          <cell r="N653">
            <v>0</v>
          </cell>
          <cell r="O653">
            <v>0</v>
          </cell>
          <cell r="P653">
            <v>0</v>
          </cell>
          <cell r="IC653" t="str">
            <v>mstag:changeInLifoReserve</v>
          </cell>
          <cell r="ID653">
            <v>6</v>
          </cell>
          <cell r="IE653" t="str">
            <v>ISO4217:USD</v>
          </cell>
          <cell r="IF653" t="b">
            <v>0</v>
          </cell>
          <cell r="IG653" t="b">
            <v>0</v>
          </cell>
        </row>
        <row r="654">
          <cell r="C654" t="str">
            <v>Inventory Obsolescence Reserve</v>
          </cell>
          <cell r="IC654" t="str">
            <v>mstag:inventoryObsolescenceReserve</v>
          </cell>
          <cell r="ID654">
            <v>6</v>
          </cell>
          <cell r="IE654" t="str">
            <v>ISO4217:USD</v>
          </cell>
          <cell r="IF654" t="b">
            <v>0</v>
          </cell>
          <cell r="IG654" t="b">
            <v>0</v>
          </cell>
        </row>
        <row r="655">
          <cell r="C655" t="str">
            <v>Taxes</v>
          </cell>
          <cell r="IC655" t="str">
            <v>mstag:taxes</v>
          </cell>
          <cell r="ID655">
            <v>6</v>
          </cell>
          <cell r="IE655" t="str">
            <v>ISO4217:USD</v>
          </cell>
          <cell r="IF655" t="b">
            <v>0</v>
          </cell>
          <cell r="IG655" t="b">
            <v>0</v>
          </cell>
        </row>
        <row r="656">
          <cell r="D656" t="str">
            <v>Deferred Tax Assets (Operating)</v>
          </cell>
          <cell r="G656">
            <v>98.199999999999989</v>
          </cell>
          <cell r="H656">
            <v>91.5</v>
          </cell>
          <cell r="I656">
            <v>387</v>
          </cell>
          <cell r="J656">
            <v>344.29999999999995</v>
          </cell>
          <cell r="K656">
            <v>897.2</v>
          </cell>
          <cell r="L656">
            <v>665.1</v>
          </cell>
          <cell r="M656">
            <v>597.4</v>
          </cell>
          <cell r="N656">
            <v>548.40000000000009</v>
          </cell>
          <cell r="O656">
            <v>526.70000000000005</v>
          </cell>
          <cell r="P656">
            <v>565</v>
          </cell>
          <cell r="IC656" t="str">
            <v>mstag:deferredTaxAssetsOperating</v>
          </cell>
          <cell r="ID656">
            <v>6</v>
          </cell>
          <cell r="IE656" t="str">
            <v>ISO4217:USD</v>
          </cell>
          <cell r="IF656" t="b">
            <v>0</v>
          </cell>
          <cell r="IG656" t="b">
            <v>0</v>
          </cell>
        </row>
        <row r="657">
          <cell r="D657" t="str">
            <v>Deferred Tax Assets (Financing)</v>
          </cell>
          <cell r="IC657" t="str">
            <v>mstag:deferredTaxAssetsFinancing</v>
          </cell>
          <cell r="ID657">
            <v>6</v>
          </cell>
          <cell r="IE657" t="str">
            <v>ISO4217:USD</v>
          </cell>
          <cell r="IF657" t="b">
            <v>0</v>
          </cell>
          <cell r="IG657" t="b">
            <v>0</v>
          </cell>
        </row>
        <row r="658">
          <cell r="D658" t="str">
            <v>Deferred Tax Assets (Other)</v>
          </cell>
          <cell r="IC658" t="str">
            <v>mstag:deferredTaxAssetsOther</v>
          </cell>
          <cell r="ID658">
            <v>6</v>
          </cell>
          <cell r="IE658" t="str">
            <v>ISO4217:USD</v>
          </cell>
          <cell r="IF658" t="b">
            <v>0</v>
          </cell>
          <cell r="IG658" t="b">
            <v>0</v>
          </cell>
        </row>
        <row r="659">
          <cell r="D659" t="str">
            <v>Valuation Allowance in Deferred Taxes</v>
          </cell>
          <cell r="G659">
            <v>30.6</v>
          </cell>
          <cell r="H659">
            <v>37.900000000000006</v>
          </cell>
          <cell r="I659">
            <v>260.7</v>
          </cell>
          <cell r="J659">
            <v>206.6</v>
          </cell>
          <cell r="K659">
            <v>203</v>
          </cell>
          <cell r="L659">
            <v>271.90000000000003</v>
          </cell>
          <cell r="M659">
            <v>279</v>
          </cell>
          <cell r="N659">
            <v>158.79999999999998</v>
          </cell>
          <cell r="O659">
            <v>177.2</v>
          </cell>
          <cell r="P659">
            <v>240.59999999999997</v>
          </cell>
          <cell r="IC659" t="str">
            <v>mstag:valuationAllowanceInDeferredTaxes</v>
          </cell>
          <cell r="ID659">
            <v>6</v>
          </cell>
          <cell r="IE659" t="str">
            <v>ISO4217:USD</v>
          </cell>
          <cell r="IF659" t="b">
            <v>0</v>
          </cell>
          <cell r="IG659" t="b">
            <v>0</v>
          </cell>
        </row>
        <row r="660">
          <cell r="D660" t="str">
            <v>Deferred Tax Liabilities (Operating)</v>
          </cell>
          <cell r="G660">
            <v>559</v>
          </cell>
          <cell r="H660">
            <v>576.59999999999991</v>
          </cell>
          <cell r="I660">
            <v>514.1</v>
          </cell>
          <cell r="J660">
            <v>572.59999999999991</v>
          </cell>
          <cell r="K660">
            <v>1011.2999999999998</v>
          </cell>
          <cell r="L660">
            <v>721.6</v>
          </cell>
          <cell r="M660">
            <v>836.9</v>
          </cell>
          <cell r="N660">
            <v>987.5</v>
          </cell>
          <cell r="O660">
            <v>953.2</v>
          </cell>
          <cell r="P660">
            <v>814.90000000000009</v>
          </cell>
          <cell r="IC660" t="str">
            <v>mstag:deferredTaxLiabilitiesOperating</v>
          </cell>
          <cell r="ID660">
            <v>6</v>
          </cell>
          <cell r="IE660" t="str">
            <v>ISO4217:USD</v>
          </cell>
          <cell r="IF660" t="b">
            <v>0</v>
          </cell>
          <cell r="IG660" t="b">
            <v>0</v>
          </cell>
        </row>
        <row r="661">
          <cell r="D661" t="str">
            <v>Deferred Tax Liabilities (Financing)</v>
          </cell>
          <cell r="IC661" t="str">
            <v>mstag:deferredTaxLiabilitiesFinancing</v>
          </cell>
          <cell r="ID661">
            <v>6</v>
          </cell>
          <cell r="IE661" t="str">
            <v>ISO4217:USD</v>
          </cell>
          <cell r="IF661" t="b">
            <v>0</v>
          </cell>
          <cell r="IG661" t="b">
            <v>0</v>
          </cell>
        </row>
        <row r="662">
          <cell r="D662" t="str">
            <v>Deferred Tax Liabilities (Other)</v>
          </cell>
          <cell r="IC662" t="str">
            <v>mstag:deferredTaxLiabilitiesOther</v>
          </cell>
          <cell r="ID662">
            <v>6</v>
          </cell>
          <cell r="IE662" t="str">
            <v>ISO4217:USD</v>
          </cell>
          <cell r="IF662" t="b">
            <v>0</v>
          </cell>
          <cell r="IG662" t="b">
            <v>0</v>
          </cell>
        </row>
        <row r="663">
          <cell r="D663" t="str">
            <v>Cash Taxes Paid</v>
          </cell>
          <cell r="G663">
            <v>231.4</v>
          </cell>
          <cell r="H663">
            <v>277.89999999999998</v>
          </cell>
          <cell r="I663">
            <v>570.1</v>
          </cell>
          <cell r="J663">
            <v>503</v>
          </cell>
          <cell r="K663">
            <v>557.29999999999995</v>
          </cell>
          <cell r="L663">
            <v>368.6</v>
          </cell>
          <cell r="M663">
            <v>557.79999999999995</v>
          </cell>
          <cell r="N663">
            <v>783.2</v>
          </cell>
          <cell r="O663">
            <v>719.2</v>
          </cell>
          <cell r="P663">
            <v>649.5</v>
          </cell>
          <cell r="IC663" t="str">
            <v>mstag:cashTaxesPaid</v>
          </cell>
          <cell r="ID663">
            <v>6</v>
          </cell>
          <cell r="IE663" t="str">
            <v>ISO4217:USD</v>
          </cell>
          <cell r="IF663" t="b">
            <v>0</v>
          </cell>
          <cell r="IG663" t="b">
            <v>0</v>
          </cell>
        </row>
        <row r="664">
          <cell r="D664" t="str">
            <v>Fair Value of NOL</v>
          </cell>
          <cell r="IC664" t="str">
            <v>mstag:fairValueOfNol</v>
          </cell>
          <cell r="ID664">
            <v>6</v>
          </cell>
          <cell r="IE664" t="str">
            <v>ISO4217:USD</v>
          </cell>
          <cell r="IF664" t="b">
            <v>0</v>
          </cell>
          <cell r="IG664" t="b">
            <v>0</v>
          </cell>
        </row>
        <row r="665">
          <cell r="D665" t="str">
            <v>Dividend Tax Credit (%)</v>
          </cell>
          <cell r="IC665" t="str">
            <v>mstag:dividendTaxCreditPercent</v>
          </cell>
          <cell r="ID665">
            <v>0</v>
          </cell>
          <cell r="IE665" t="str">
            <v>ms_eqr_gcim_Decimal:ms_eqr_gcim_decimal</v>
          </cell>
          <cell r="IF665" t="b">
            <v>0</v>
          </cell>
          <cell r="IG665" t="b">
            <v>0</v>
          </cell>
        </row>
        <row r="666">
          <cell r="C666" t="str">
            <v>Dividend Franking Percentage</v>
          </cell>
          <cell r="IC666" t="str">
            <v>mstag:dividendFrankingPercentage</v>
          </cell>
          <cell r="ID666">
            <v>0</v>
          </cell>
          <cell r="IE666" t="str">
            <v>ms_eqr_gcim_Decimal:ms_eqr_gcim_decimal</v>
          </cell>
          <cell r="IF666" t="b">
            <v>0</v>
          </cell>
          <cell r="IG666" t="b">
            <v>0</v>
          </cell>
        </row>
        <row r="667">
          <cell r="C667" t="str">
            <v>Tax Withheld on Dividends Paid</v>
          </cell>
          <cell r="IC667" t="str">
            <v>mstag:taxWithheldOnDividendsPaid</v>
          </cell>
          <cell r="ID667">
            <v>6</v>
          </cell>
          <cell r="IE667" t="str">
            <v>ISO4217:USD</v>
          </cell>
          <cell r="IF667" t="b">
            <v>0</v>
          </cell>
          <cell r="IG667" t="b">
            <v>0</v>
          </cell>
        </row>
        <row r="668">
          <cell r="C668" t="str">
            <v>Special Dividends Paid</v>
          </cell>
          <cell r="IC668" t="str">
            <v>mstag:specialDividendsPaid</v>
          </cell>
          <cell r="ID668">
            <v>6</v>
          </cell>
          <cell r="IE668" t="str">
            <v>ISO4217:USD</v>
          </cell>
          <cell r="IF668" t="b">
            <v>0</v>
          </cell>
          <cell r="IG668" t="b">
            <v>0</v>
          </cell>
        </row>
        <row r="669">
          <cell r="C669" t="str">
            <v>Off Balance Sheet</v>
          </cell>
          <cell r="ID669">
            <v>0</v>
          </cell>
          <cell r="IE669" t="str">
            <v>ms_eqr_gcim_String:ms_eqr_gcim_string</v>
          </cell>
          <cell r="IF669" t="b">
            <v>0</v>
          </cell>
          <cell r="IG669" t="b">
            <v>0</v>
          </cell>
        </row>
        <row r="670">
          <cell r="D670" t="str">
            <v>Securitized Assets</v>
          </cell>
          <cell r="G670" t="str">
            <v/>
          </cell>
          <cell r="H670" t="str">
            <v/>
          </cell>
          <cell r="I670" t="str">
            <v/>
          </cell>
          <cell r="J670" t="str">
            <v/>
          </cell>
          <cell r="K670" t="str">
            <v/>
          </cell>
          <cell r="L670" t="str">
            <v/>
          </cell>
          <cell r="M670" t="str">
            <v/>
          </cell>
          <cell r="N670" t="str">
            <v/>
          </cell>
          <cell r="O670" t="str">
            <v/>
          </cell>
          <cell r="P670" t="str">
            <v/>
          </cell>
          <cell r="Q670" t="str">
            <v/>
          </cell>
          <cell r="IC670" t="str">
            <v>mstag:securitizedAssetsNonFinancialServices</v>
          </cell>
          <cell r="ID670">
            <v>6</v>
          </cell>
          <cell r="IE670" t="str">
            <v>ISO4217:USD</v>
          </cell>
          <cell r="IF670" t="b">
            <v>0</v>
          </cell>
          <cell r="IG670" t="b">
            <v>0</v>
          </cell>
        </row>
        <row r="671">
          <cell r="E671" t="str">
            <v>Securitized Receivables</v>
          </cell>
          <cell r="IC671" t="str">
            <v>mstag:securitizedReceivablesNonFinancialServices</v>
          </cell>
          <cell r="ID671">
            <v>6</v>
          </cell>
          <cell r="IE671" t="str">
            <v>ISO4217:USD</v>
          </cell>
          <cell r="IF671" t="b">
            <v>0</v>
          </cell>
          <cell r="IG671" t="b">
            <v>0</v>
          </cell>
        </row>
        <row r="672">
          <cell r="D672" t="str">
            <v>Commitments and Contingencies</v>
          </cell>
          <cell r="IC672" t="str">
            <v>mstag:commitmentsAndContingencies</v>
          </cell>
          <cell r="ID672">
            <v>6</v>
          </cell>
          <cell r="IE672" t="str">
            <v>ISO4217:USD</v>
          </cell>
          <cell r="IF672" t="b">
            <v>0</v>
          </cell>
          <cell r="IG672" t="b">
            <v>0</v>
          </cell>
        </row>
        <row r="673">
          <cell r="D673" t="str">
            <v>Unguaranteed Residual Value in Sales Financed Leases</v>
          </cell>
          <cell r="IC673" t="str">
            <v>mstag:unguaranteedResidualValueInSalesFinancedLeases</v>
          </cell>
          <cell r="ID673">
            <v>6</v>
          </cell>
          <cell r="IE673" t="str">
            <v>ISO4217:USD</v>
          </cell>
          <cell r="IF673" t="b">
            <v>0</v>
          </cell>
          <cell r="IG673" t="b">
            <v>0</v>
          </cell>
        </row>
        <row r="674">
          <cell r="C674" t="str">
            <v>Total Number of Employees</v>
          </cell>
          <cell r="G674">
            <v>42131</v>
          </cell>
          <cell r="H674">
            <v>42707</v>
          </cell>
          <cell r="I674">
            <v>55341</v>
          </cell>
          <cell r="J674">
            <v>54800</v>
          </cell>
          <cell r="K674">
            <v>57000</v>
          </cell>
          <cell r="L674">
            <v>54700</v>
          </cell>
          <cell r="M674">
            <v>54800</v>
          </cell>
          <cell r="N674">
            <v>66300</v>
          </cell>
          <cell r="O674">
            <v>64200</v>
          </cell>
          <cell r="P674">
            <v>63900</v>
          </cell>
          <cell r="IC674" t="str">
            <v>mstag:totalNumberOfEmployees</v>
          </cell>
          <cell r="ID674">
            <v>0</v>
          </cell>
          <cell r="IE674" t="str">
            <v>ms_eqr_gcim_Decimal:ms_eqr_gcim_decimal</v>
          </cell>
          <cell r="IF674" t="b">
            <v>0</v>
          </cell>
          <cell r="IG674" t="b">
            <v>0</v>
          </cell>
        </row>
        <row r="675">
          <cell r="C675" t="str">
            <v>Average Number of Employees</v>
          </cell>
          <cell r="H675">
            <v>42419</v>
          </cell>
          <cell r="I675">
            <v>49024</v>
          </cell>
          <cell r="J675">
            <v>55070.5</v>
          </cell>
          <cell r="K675">
            <v>55900</v>
          </cell>
          <cell r="L675">
            <v>55850</v>
          </cell>
          <cell r="M675">
            <v>54750</v>
          </cell>
          <cell r="N675">
            <v>60550</v>
          </cell>
          <cell r="O675">
            <v>65250</v>
          </cell>
          <cell r="P675">
            <v>64050</v>
          </cell>
          <cell r="IC675" t="str">
            <v>mstag:averageNumberOfEmployees</v>
          </cell>
          <cell r="ID675">
            <v>0</v>
          </cell>
          <cell r="IE675" t="str">
            <v>ms_eqr_gcim_Decimal:ms_eqr_gcim_decimal</v>
          </cell>
          <cell r="IF675" t="b">
            <v>0</v>
          </cell>
          <cell r="IG675" t="b">
            <v>0</v>
          </cell>
        </row>
        <row r="676">
          <cell r="C676" t="str">
            <v>Net effect of revaluation reserves on book value</v>
          </cell>
          <cell r="IC676" t="str">
            <v>mstag:netEffectOfRevaluationReservesOnBookValue</v>
          </cell>
          <cell r="ID676">
            <v>6</v>
          </cell>
          <cell r="IE676" t="str">
            <v>ISO4217:USD</v>
          </cell>
          <cell r="IF676" t="b">
            <v>0</v>
          </cell>
          <cell r="IG676" t="b">
            <v>0</v>
          </cell>
        </row>
        <row r="677">
          <cell r="C677" t="str">
            <v>Interest on Other Interest Bearing Liabilities</v>
          </cell>
          <cell r="G677" t="str">
            <v/>
          </cell>
          <cell r="H677" t="str">
            <v/>
          </cell>
          <cell r="I677" t="str">
            <v/>
          </cell>
          <cell r="J677" t="str">
            <v/>
          </cell>
          <cell r="K677" t="str">
            <v/>
          </cell>
          <cell r="L677" t="str">
            <v/>
          </cell>
          <cell r="M677" t="str">
            <v/>
          </cell>
          <cell r="N677" t="str">
            <v/>
          </cell>
          <cell r="O677" t="str">
            <v/>
          </cell>
          <cell r="P677" t="str">
            <v/>
          </cell>
          <cell r="Q677" t="str">
            <v/>
          </cell>
          <cell r="IC677" t="str">
            <v>mstag:interestOnOtherInterestBearingLiabilities</v>
          </cell>
          <cell r="ID677">
            <v>6</v>
          </cell>
          <cell r="IE677" t="str">
            <v>ISO4217:USD</v>
          </cell>
          <cell r="IF677" t="b">
            <v>0</v>
          </cell>
          <cell r="IG677" t="b">
            <v>0</v>
          </cell>
        </row>
        <row r="678">
          <cell r="D678" t="str">
            <v>Interest on Other Interest Bearing Liabilities Reported as Finance Costs</v>
          </cell>
          <cell r="IC678" t="str">
            <v>mstag:interestOnOtherInterestBearingLiabilitiesReportedAsFinanceCosts</v>
          </cell>
          <cell r="ID678">
            <v>6</v>
          </cell>
          <cell r="IE678" t="str">
            <v>ISO4217:USD</v>
          </cell>
          <cell r="IF678" t="b">
            <v>0</v>
          </cell>
          <cell r="IG678" t="b">
            <v>0</v>
          </cell>
        </row>
        <row r="679">
          <cell r="D679" t="str">
            <v>Interest on Other Interest Bearing Liabilities Reported as Operating Costs</v>
          </cell>
          <cell r="IC679" t="str">
            <v>mstag:interestOnOtherInterestBearingLiabilitiesReportedAsOperatingCosts</v>
          </cell>
          <cell r="ID679">
            <v>6</v>
          </cell>
          <cell r="IE679" t="str">
            <v>ISO4217:USD</v>
          </cell>
          <cell r="IF679" t="b">
            <v>0</v>
          </cell>
          <cell r="IG679" t="b">
            <v>0</v>
          </cell>
        </row>
        <row r="680">
          <cell r="B680" t="str">
            <v>Pensions and other postretirement benefit plans</v>
          </cell>
          <cell r="ID680">
            <v>0</v>
          </cell>
          <cell r="IE680" t="str">
            <v>ms_eqr_gcim_String:ms_eqr_gcim_string</v>
          </cell>
          <cell r="IF680" t="b">
            <v>0</v>
          </cell>
          <cell r="IG680" t="b">
            <v>0</v>
          </cell>
        </row>
        <row r="681">
          <cell r="C681" t="str">
            <v>Pensions (Interest and Returns Classified by Company as Operating)</v>
          </cell>
          <cell r="ID681">
            <v>0</v>
          </cell>
          <cell r="IE681" t="str">
            <v>ms_eqr_gcim_String:ms_eqr_gcim_string</v>
          </cell>
          <cell r="IF681" t="b">
            <v>0</v>
          </cell>
          <cell r="IG681" t="b">
            <v>0</v>
          </cell>
        </row>
        <row r="682">
          <cell r="D682" t="str">
            <v>Net Periodic Pension Expense (Pensions)</v>
          </cell>
          <cell r="G682">
            <v>50.400000000000006</v>
          </cell>
          <cell r="H682">
            <v>59.299999999999983</v>
          </cell>
          <cell r="I682">
            <v>55.699999999999989</v>
          </cell>
          <cell r="J682">
            <v>60.099999999999987</v>
          </cell>
          <cell r="K682">
            <v>27.49999999999994</v>
          </cell>
          <cell r="L682">
            <v>-4.0999999999999996</v>
          </cell>
          <cell r="M682">
            <v>5.3999999999999666</v>
          </cell>
          <cell r="N682">
            <v>-85.100000000000023</v>
          </cell>
          <cell r="O682">
            <v>-19.599999999999977</v>
          </cell>
          <cell r="P682">
            <v>31.999999999999989</v>
          </cell>
          <cell r="Q682" t="str">
            <v/>
          </cell>
          <cell r="IC682" t="str">
            <v>mstag:netPeriodicPensionExpensePensions</v>
          </cell>
          <cell r="ID682">
            <v>6</v>
          </cell>
          <cell r="IE682" t="str">
            <v>ISO4217:USD</v>
          </cell>
          <cell r="IF682" t="b">
            <v>0</v>
          </cell>
          <cell r="IG682" t="b">
            <v>0</v>
          </cell>
        </row>
        <row r="683">
          <cell r="E683" t="str">
            <v>Service Cost (Pensions)</v>
          </cell>
          <cell r="G683">
            <v>56.2</v>
          </cell>
          <cell r="H683">
            <v>64.099999999999994</v>
          </cell>
          <cell r="I683">
            <v>78</v>
          </cell>
          <cell r="J683">
            <v>86</v>
          </cell>
          <cell r="K683">
            <v>72.599999999999994</v>
          </cell>
          <cell r="L683">
            <v>69.2</v>
          </cell>
          <cell r="M683">
            <v>73.3</v>
          </cell>
          <cell r="N683">
            <v>63.4</v>
          </cell>
          <cell r="O683">
            <v>65.400000000000006</v>
          </cell>
          <cell r="P683">
            <v>69.7</v>
          </cell>
          <cell r="IC683" t="str">
            <v>mstag:serviceCostPensions</v>
          </cell>
          <cell r="ID683">
            <v>6</v>
          </cell>
          <cell r="IE683" t="str">
            <v>ISO4217:USD</v>
          </cell>
          <cell r="IF683" t="b">
            <v>0</v>
          </cell>
          <cell r="IG683" t="b">
            <v>0</v>
          </cell>
        </row>
        <row r="684">
          <cell r="E684" t="str">
            <v>Interest Cost (Pensions)</v>
          </cell>
          <cell r="G684">
            <v>106.3</v>
          </cell>
          <cell r="H684">
            <v>109.8</v>
          </cell>
          <cell r="I684">
            <v>249.8</v>
          </cell>
          <cell r="J684">
            <v>243.9</v>
          </cell>
          <cell r="K684">
            <v>246.7</v>
          </cell>
          <cell r="L684">
            <v>247.1</v>
          </cell>
          <cell r="M684">
            <v>251.1</v>
          </cell>
          <cell r="N684">
            <v>263.60000000000002</v>
          </cell>
          <cell r="O684">
            <v>266.8</v>
          </cell>
          <cell r="P684">
            <v>275.10000000000002</v>
          </cell>
          <cell r="IC684" t="str">
            <v>mstag:interestCostPensions</v>
          </cell>
          <cell r="ID684">
            <v>6</v>
          </cell>
          <cell r="IE684" t="str">
            <v>ISO4217:USD</v>
          </cell>
          <cell r="IF684" t="b">
            <v>0</v>
          </cell>
          <cell r="IG684" t="b">
            <v>0</v>
          </cell>
        </row>
        <row r="685">
          <cell r="E685" t="str">
            <v>Expected Return on Plan Assets (Pensions)</v>
          </cell>
          <cell r="G685">
            <v>115.3</v>
          </cell>
          <cell r="H685">
            <v>121.8</v>
          </cell>
          <cell r="I685">
            <v>276.10000000000002</v>
          </cell>
          <cell r="J685">
            <v>283.2</v>
          </cell>
          <cell r="K685">
            <v>297.8</v>
          </cell>
          <cell r="L685">
            <v>332.3</v>
          </cell>
          <cell r="M685">
            <v>352.8</v>
          </cell>
          <cell r="N685">
            <v>397.6</v>
          </cell>
          <cell r="O685">
            <v>368.1</v>
          </cell>
          <cell r="P685">
            <v>335.6</v>
          </cell>
          <cell r="IC685" t="str">
            <v>mstag:expectedReturnOnPlanAssetsPensions</v>
          </cell>
          <cell r="ID685">
            <v>6</v>
          </cell>
          <cell r="IE685" t="str">
            <v>ISO4217:USD</v>
          </cell>
          <cell r="IF685" t="b">
            <v>0</v>
          </cell>
          <cell r="IG685" t="b">
            <v>0</v>
          </cell>
        </row>
        <row r="686">
          <cell r="E686" t="str">
            <v>Amortization of Prior Service Cost (Pensions)</v>
          </cell>
          <cell r="K686">
            <v>7.9</v>
          </cell>
          <cell r="L686">
            <v>8.5</v>
          </cell>
          <cell r="M686">
            <v>9.5</v>
          </cell>
          <cell r="N686">
            <v>9.1</v>
          </cell>
          <cell r="O686">
            <v>8.6</v>
          </cell>
          <cell r="P686">
            <v>7.8</v>
          </cell>
          <cell r="IC686" t="str">
            <v>mstag:amortizationOfPriorServiceCostPensions</v>
          </cell>
          <cell r="ID686">
            <v>6</v>
          </cell>
          <cell r="IE686" t="str">
            <v>ISO4217:USD</v>
          </cell>
          <cell r="IF686" t="b">
            <v>0</v>
          </cell>
          <cell r="IG686" t="b">
            <v>0</v>
          </cell>
        </row>
        <row r="687">
          <cell r="E687" t="str">
            <v>Net Actuarial Gain (Loss) Recognized (Pensions)</v>
          </cell>
          <cell r="K687">
            <v>-2.9</v>
          </cell>
          <cell r="L687">
            <v>-2.9</v>
          </cell>
          <cell r="M687">
            <v>-4.8</v>
          </cell>
          <cell r="N687">
            <v>20.2</v>
          </cell>
          <cell r="O687">
            <v>-4.5</v>
          </cell>
          <cell r="P687">
            <v>-14.5</v>
          </cell>
          <cell r="IC687" t="str">
            <v>mstag:netActuarialGainLossRecognizedPensions</v>
          </cell>
          <cell r="ID687">
            <v>6</v>
          </cell>
          <cell r="IE687" t="str">
            <v>ISO4217:USD</v>
          </cell>
          <cell r="IF687" t="b">
            <v>0</v>
          </cell>
          <cell r="IG687" t="b">
            <v>0</v>
          </cell>
        </row>
        <row r="688">
          <cell r="E688" t="str">
            <v>Non Recurring Pension Items</v>
          </cell>
          <cell r="K688">
            <v>0</v>
          </cell>
          <cell r="L688">
            <v>0</v>
          </cell>
          <cell r="M688">
            <v>0</v>
          </cell>
          <cell r="N688">
            <v>0</v>
          </cell>
          <cell r="O688">
            <v>0</v>
          </cell>
          <cell r="P688">
            <v>0</v>
          </cell>
          <cell r="IC688" t="str">
            <v>mstag:nonRecurringPensionItems</v>
          </cell>
          <cell r="ID688">
            <v>6</v>
          </cell>
          <cell r="IE688" t="str">
            <v>ISO4217:USD</v>
          </cell>
          <cell r="IF688" t="b">
            <v>0</v>
          </cell>
          <cell r="IG688" t="b">
            <v>0</v>
          </cell>
        </row>
        <row r="689">
          <cell r="E689" t="str">
            <v>Other Net Pension Expense</v>
          </cell>
          <cell r="G689">
            <v>3.2</v>
          </cell>
          <cell r="H689">
            <v>7.2</v>
          </cell>
          <cell r="I689">
            <v>4</v>
          </cell>
          <cell r="J689">
            <v>13.4</v>
          </cell>
          <cell r="K689">
            <v>-4.8</v>
          </cell>
          <cell r="L689">
            <v>0.5</v>
          </cell>
          <cell r="M689">
            <v>19.5</v>
          </cell>
          <cell r="N689">
            <v>-3.4000000000000004</v>
          </cell>
          <cell r="O689">
            <v>3.1999999999999993</v>
          </cell>
          <cell r="P689">
            <v>0.5</v>
          </cell>
          <cell r="IC689" t="str">
            <v>mstag:otherNetPensionExpense</v>
          </cell>
          <cell r="ID689">
            <v>6</v>
          </cell>
          <cell r="IE689" t="str">
            <v>ISO4217:USD</v>
          </cell>
          <cell r="IF689" t="b">
            <v>0</v>
          </cell>
          <cell r="IG689" t="b">
            <v>0</v>
          </cell>
        </row>
        <row r="690">
          <cell r="D690" t="str">
            <v>Net Benefits Paid to Retirees (Pensions)</v>
          </cell>
          <cell r="G690" t="str">
            <v/>
          </cell>
          <cell r="H690" t="str">
            <v/>
          </cell>
          <cell r="I690" t="str">
            <v/>
          </cell>
          <cell r="J690" t="str">
            <v/>
          </cell>
          <cell r="K690">
            <v>8.9000000000000057</v>
          </cell>
          <cell r="L690">
            <v>17.499999999999972</v>
          </cell>
          <cell r="M690">
            <v>10.199999999999989</v>
          </cell>
          <cell r="N690">
            <v>6.5</v>
          </cell>
          <cell r="O690">
            <v>9.6000000000000227</v>
          </cell>
          <cell r="P690">
            <v>12.199999999999989</v>
          </cell>
          <cell r="Q690" t="str">
            <v/>
          </cell>
          <cell r="IC690" t="str">
            <v>mstag:netBenefitsPaidToRetireesPensions</v>
          </cell>
          <cell r="ID690">
            <v>6</v>
          </cell>
          <cell r="IE690" t="str">
            <v>ISO4217:USD</v>
          </cell>
          <cell r="IF690" t="b">
            <v>0</v>
          </cell>
          <cell r="IG690" t="b">
            <v>0</v>
          </cell>
        </row>
        <row r="691">
          <cell r="E691" t="str">
            <v>Benefits Paid to Retirees (in Obligation) (Pensions)</v>
          </cell>
          <cell r="K691">
            <v>241.3</v>
          </cell>
          <cell r="L691">
            <v>257.39999999999998</v>
          </cell>
          <cell r="M691">
            <v>271.89999999999998</v>
          </cell>
          <cell r="N691">
            <v>261.5</v>
          </cell>
          <cell r="O691">
            <v>266.20000000000005</v>
          </cell>
          <cell r="P691">
            <v>274.89999999999998</v>
          </cell>
          <cell r="IC691" t="str">
            <v>mstag:benefitsPaidToRetireesPensions</v>
          </cell>
          <cell r="ID691">
            <v>6</v>
          </cell>
          <cell r="IE691" t="str">
            <v>ISO4217:USD</v>
          </cell>
          <cell r="IF691" t="b">
            <v>0</v>
          </cell>
          <cell r="IG691" t="b">
            <v>0</v>
          </cell>
        </row>
        <row r="692">
          <cell r="E692" t="str">
            <v>Benefits Paid to Retirees (In Assets) (Pensions)</v>
          </cell>
          <cell r="K692">
            <v>232.4</v>
          </cell>
          <cell r="L692">
            <v>239.9</v>
          </cell>
          <cell r="M692">
            <v>261.7</v>
          </cell>
          <cell r="N692">
            <v>255</v>
          </cell>
          <cell r="O692">
            <v>256.60000000000002</v>
          </cell>
          <cell r="P692">
            <v>262.7</v>
          </cell>
          <cell r="R692">
            <v>-1</v>
          </cell>
          <cell r="IC692" t="str">
            <v>mstag:benefitsPaidToRetireesInAssetsPensions</v>
          </cell>
          <cell r="ID692">
            <v>6</v>
          </cell>
          <cell r="IE692" t="str">
            <v>ISO4217:USD</v>
          </cell>
          <cell r="IF692" t="b">
            <v>0</v>
          </cell>
          <cell r="IG692" t="b">
            <v>0</v>
          </cell>
        </row>
        <row r="693">
          <cell r="D693" t="str">
            <v>Actual Return on Plan Assets (Pensions)</v>
          </cell>
          <cell r="K693">
            <v>622.1</v>
          </cell>
          <cell r="L693">
            <v>525.70000000000005</v>
          </cell>
          <cell r="M693">
            <v>736.9</v>
          </cell>
          <cell r="N693">
            <v>-47.5</v>
          </cell>
          <cell r="O693">
            <v>-130</v>
          </cell>
          <cell r="P693">
            <v>-250.5</v>
          </cell>
          <cell r="IC693" t="str">
            <v>mstag:actualReturnOnPlanAssetsPensions</v>
          </cell>
          <cell r="ID693">
            <v>6</v>
          </cell>
          <cell r="IE693" t="str">
            <v>ISO4217:USD</v>
          </cell>
          <cell r="IF693" t="b">
            <v>0</v>
          </cell>
          <cell r="IG693" t="b">
            <v>0</v>
          </cell>
        </row>
        <row r="694">
          <cell r="D694" t="str">
            <v>Contribution to Plan Assets (Pensions)</v>
          </cell>
          <cell r="K694">
            <v>38.299999999999997</v>
          </cell>
          <cell r="L694">
            <v>32.799999999999997</v>
          </cell>
          <cell r="M694">
            <v>32.200000000000003</v>
          </cell>
          <cell r="N694">
            <v>27.8</v>
          </cell>
          <cell r="O694">
            <v>20.200000000000003</v>
          </cell>
          <cell r="P694">
            <v>133.1</v>
          </cell>
          <cell r="IC694" t="str">
            <v>mstag:contributionToPlanAssetsPensions</v>
          </cell>
          <cell r="ID694">
            <v>6</v>
          </cell>
          <cell r="IE694" t="str">
            <v>ISO4217:USD</v>
          </cell>
          <cell r="IF694" t="b">
            <v>0</v>
          </cell>
          <cell r="IG694" t="b">
            <v>0</v>
          </cell>
        </row>
        <row r="695">
          <cell r="D695" t="str">
            <v>Projected Benefit Obligation (Pensions)</v>
          </cell>
          <cell r="G695">
            <v>1428.8</v>
          </cell>
          <cell r="H695">
            <v>1453.6</v>
          </cell>
          <cell r="I695">
            <v>3372.9</v>
          </cell>
          <cell r="K695">
            <v>3623.2</v>
          </cell>
          <cell r="L695">
            <v>3867.5</v>
          </cell>
          <cell r="M695">
            <v>3648.5</v>
          </cell>
          <cell r="N695">
            <v>3847.1</v>
          </cell>
          <cell r="O695">
            <v>4014.6</v>
          </cell>
          <cell r="P695">
            <v>4392.5</v>
          </cell>
          <cell r="IC695" t="str">
            <v>mstag:projectedBenefitObligationPensions</v>
          </cell>
          <cell r="ID695">
            <v>6</v>
          </cell>
          <cell r="IE695" t="str">
            <v>ISO4217:USD</v>
          </cell>
          <cell r="IF695" t="b">
            <v>0</v>
          </cell>
          <cell r="IG695" t="b">
            <v>0</v>
          </cell>
        </row>
        <row r="696">
          <cell r="D696" t="str">
            <v>Plan Assets at Fair Value (Pensions)</v>
          </cell>
          <cell r="G696">
            <v>1252</v>
          </cell>
          <cell r="H696">
            <v>1267.8</v>
          </cell>
          <cell r="I696">
            <v>3026.1</v>
          </cell>
          <cell r="K696">
            <v>3619.9</v>
          </cell>
          <cell r="L696">
            <v>3927.2</v>
          </cell>
          <cell r="M696">
            <v>4426.2</v>
          </cell>
          <cell r="N696">
            <v>4086.5</v>
          </cell>
          <cell r="O696">
            <v>3721.5</v>
          </cell>
          <cell r="P696">
            <v>3406.6</v>
          </cell>
          <cell r="IC696" t="str">
            <v>mstag:planAssetsAtFairValuePensions</v>
          </cell>
          <cell r="ID696">
            <v>6</v>
          </cell>
          <cell r="IE696" t="str">
            <v>ISO4217:USD</v>
          </cell>
          <cell r="IF696" t="b">
            <v>0</v>
          </cell>
          <cell r="IG696" t="b">
            <v>0</v>
          </cell>
        </row>
        <row r="697">
          <cell r="D697" t="str">
            <v>Net Pension Prepaid Asset (Accrued Liability)</v>
          </cell>
          <cell r="G697">
            <v>-176.8</v>
          </cell>
          <cell r="H697">
            <v>-185.8</v>
          </cell>
          <cell r="I697">
            <v>-346.8</v>
          </cell>
          <cell r="K697">
            <v>56</v>
          </cell>
          <cell r="L697">
            <v>89.200000000000017</v>
          </cell>
          <cell r="M697">
            <v>130.29999999999998</v>
          </cell>
          <cell r="N697">
            <v>232.20000000000002</v>
          </cell>
          <cell r="O697">
            <v>122.99999999999997</v>
          </cell>
          <cell r="P697">
            <v>-680.1</v>
          </cell>
          <cell r="IC697" t="str">
            <v>mstag:netPensionPrepaidAssetAccruedLiability</v>
          </cell>
          <cell r="ID697">
            <v>6</v>
          </cell>
          <cell r="IE697" t="str">
            <v>ISO4217:USD</v>
          </cell>
          <cell r="IF697" t="b">
            <v>0</v>
          </cell>
          <cell r="IG697" t="b">
            <v>0</v>
          </cell>
        </row>
        <row r="698">
          <cell r="D698" t="str">
            <v>Intangible Asset (Pensions)</v>
          </cell>
          <cell r="K698">
            <v>8.3000000000000007</v>
          </cell>
          <cell r="L698">
            <v>6.1</v>
          </cell>
          <cell r="M698">
            <v>4.9000000000000004</v>
          </cell>
          <cell r="N698">
            <v>4.5999999999999996</v>
          </cell>
          <cell r="O698">
            <v>12.9</v>
          </cell>
          <cell r="P698">
            <v>51.9</v>
          </cell>
          <cell r="IC698" t="str">
            <v>mstag:intangibleAssetPensions</v>
          </cell>
          <cell r="ID698">
            <v>6</v>
          </cell>
          <cell r="IE698" t="str">
            <v>ISO4217:USD</v>
          </cell>
          <cell r="IF698" t="b">
            <v>0</v>
          </cell>
          <cell r="IG698" t="b">
            <v>0</v>
          </cell>
        </row>
        <row r="699">
          <cell r="D699" t="str">
            <v>Accumulated Other Comprehensive Income (Pensions)</v>
          </cell>
          <cell r="K699">
            <v>21.4</v>
          </cell>
          <cell r="L699">
            <v>22.8</v>
          </cell>
          <cell r="M699">
            <v>16.2</v>
          </cell>
          <cell r="N699">
            <v>22.7</v>
          </cell>
          <cell r="O699">
            <v>168.3</v>
          </cell>
          <cell r="P699">
            <v>1037.5</v>
          </cell>
          <cell r="IC699" t="str">
            <v>mstag:accumulatedOtherComprehensiveIncomePensions</v>
          </cell>
          <cell r="ID699">
            <v>6</v>
          </cell>
          <cell r="IE699" t="str">
            <v>ISO4217:USD</v>
          </cell>
          <cell r="IF699" t="b">
            <v>0</v>
          </cell>
          <cell r="IG699" t="b">
            <v>0</v>
          </cell>
        </row>
        <row r="700">
          <cell r="D700" t="str">
            <v>Weighted Average Discount Rate (Pensions)</v>
          </cell>
          <cell r="G700">
            <v>7.4999999999999997E-2</v>
          </cell>
          <cell r="H700">
            <v>8.7499999999999994E-2</v>
          </cell>
          <cell r="I700">
            <v>8.6999999999999994E-2</v>
          </cell>
          <cell r="J700">
            <v>7.4999999999999997E-2</v>
          </cell>
          <cell r="K700">
            <v>7.0999999999999994E-2</v>
          </cell>
          <cell r="L700">
            <v>6.6000000000000003E-2</v>
          </cell>
          <cell r="M700">
            <v>7.3999999999999996E-2</v>
          </cell>
          <cell r="N700">
            <v>7.1999999999999995E-2</v>
          </cell>
          <cell r="O700">
            <v>6.9800000000000001E-2</v>
          </cell>
          <cell r="P700">
            <v>6.6199999999999995E-2</v>
          </cell>
          <cell r="IC700" t="str">
            <v>mstag:weightedAverageDiscountRatePensions</v>
          </cell>
          <cell r="ID700">
            <v>0</v>
          </cell>
          <cell r="IE700" t="str">
            <v>ms_eqr_gcim_Decimal:ms_eqr_gcim_decimal</v>
          </cell>
          <cell r="IF700" t="b">
            <v>0</v>
          </cell>
          <cell r="IG700" t="b">
            <v>0</v>
          </cell>
        </row>
        <row r="701">
          <cell r="D701" t="str">
            <v>Expected Long Term Rate of Return on Plan Assets (Pensions)</v>
          </cell>
          <cell r="G701">
            <v>3.7499999999999999E-2</v>
          </cell>
          <cell r="H701">
            <v>5.5E-2</v>
          </cell>
          <cell r="I701">
            <v>0.10199999999999999</v>
          </cell>
          <cell r="J701">
            <v>4.3999999999999997E-2</v>
          </cell>
          <cell r="K701">
            <v>9.5000000000000001E-2</v>
          </cell>
          <cell r="L701">
            <v>9.2999999999999999E-2</v>
          </cell>
          <cell r="M701">
            <v>9.2999999999999999E-2</v>
          </cell>
          <cell r="N701">
            <v>9.2999999999999999E-2</v>
          </cell>
          <cell r="O701">
            <v>9.1899999999999996E-2</v>
          </cell>
          <cell r="P701">
            <v>8.4199999999999997E-2</v>
          </cell>
          <cell r="IC701" t="str">
            <v>mstag:expectedLongTermRateOfReturnOnPlanAssetsPensions</v>
          </cell>
          <cell r="ID701">
            <v>0</v>
          </cell>
          <cell r="IE701" t="str">
            <v>ms_eqr_gcim_Decimal:ms_eqr_gcim_decimal</v>
          </cell>
          <cell r="IF701" t="b">
            <v>0</v>
          </cell>
          <cell r="IG701" t="b">
            <v>0</v>
          </cell>
        </row>
        <row r="702">
          <cell r="D702" t="str">
            <v>Rate of Increase in Future Compensation Levels</v>
          </cell>
          <cell r="I702">
            <v>5.3999999999999999E-2</v>
          </cell>
          <cell r="K702">
            <v>4.2999999999999997E-2</v>
          </cell>
          <cell r="L702">
            <v>3.9E-2</v>
          </cell>
          <cell r="M702">
            <v>4.2999999999999997E-2</v>
          </cell>
          <cell r="N702">
            <v>4.1000000000000002E-2</v>
          </cell>
          <cell r="O702">
            <v>3.9E-2</v>
          </cell>
          <cell r="P702">
            <v>3.9E-2</v>
          </cell>
          <cell r="IC702" t="str">
            <v>mstag:rateOfIncreaseInFutureCompensationLevels</v>
          </cell>
          <cell r="ID702">
            <v>0</v>
          </cell>
          <cell r="IE702" t="str">
            <v>ms_eqr_gcim_Decimal:ms_eqr_gcim_decimal</v>
          </cell>
          <cell r="IF702" t="b">
            <v>0</v>
          </cell>
          <cell r="IG702" t="b">
            <v>0</v>
          </cell>
        </row>
        <row r="703">
          <cell r="C703" t="str">
            <v>Pensions (Interest and Returns Classified by Company as Financing)</v>
          </cell>
          <cell r="ID703">
            <v>0</v>
          </cell>
          <cell r="IE703" t="str">
            <v>ms_eqr_gcim_String:ms_eqr_gcim_string</v>
          </cell>
          <cell r="IF703" t="b">
            <v>0</v>
          </cell>
          <cell r="IG703" t="b">
            <v>0</v>
          </cell>
        </row>
        <row r="704">
          <cell r="D704" t="str">
            <v>Net Periodic Pension Expense (Pensions)</v>
          </cell>
          <cell r="G704" t="str">
            <v/>
          </cell>
          <cell r="H704" t="str">
            <v/>
          </cell>
          <cell r="I704" t="str">
            <v/>
          </cell>
          <cell r="J704" t="str">
            <v/>
          </cell>
          <cell r="K704" t="str">
            <v/>
          </cell>
          <cell r="L704" t="str">
            <v/>
          </cell>
          <cell r="M704" t="str">
            <v/>
          </cell>
          <cell r="N704" t="str">
            <v/>
          </cell>
          <cell r="O704" t="str">
            <v/>
          </cell>
          <cell r="P704" t="str">
            <v/>
          </cell>
          <cell r="Q704" t="str">
            <v/>
          </cell>
          <cell r="IC704" t="str">
            <v>mstag:netPeriodicPensionExpensePensionsClassifiedAsFinancing</v>
          </cell>
          <cell r="ID704">
            <v>0</v>
          </cell>
          <cell r="IE704" t="str">
            <v>ISO4217:USD</v>
          </cell>
          <cell r="IF704" t="b">
            <v>0</v>
          </cell>
          <cell r="IG704" t="b">
            <v>0</v>
          </cell>
        </row>
        <row r="705">
          <cell r="E705" t="str">
            <v>Service Cost (Pensions)</v>
          </cell>
          <cell r="IC705" t="str">
            <v>mstag:serviceCostPensionsClassifiedAsFinancing</v>
          </cell>
          <cell r="ID705">
            <v>0</v>
          </cell>
          <cell r="IE705" t="str">
            <v>ISO4217:USD</v>
          </cell>
          <cell r="IF705" t="b">
            <v>0</v>
          </cell>
          <cell r="IG705" t="b">
            <v>0</v>
          </cell>
        </row>
        <row r="706">
          <cell r="E706" t="str">
            <v>Interest Cost (Pensions)</v>
          </cell>
          <cell r="IC706" t="str">
            <v>mstag:interestCostPensionsClassifiedAsFinancing</v>
          </cell>
          <cell r="ID706">
            <v>0</v>
          </cell>
          <cell r="IE706" t="str">
            <v>ISO4217:USD</v>
          </cell>
          <cell r="IF706" t="b">
            <v>0</v>
          </cell>
          <cell r="IG706" t="b">
            <v>0</v>
          </cell>
        </row>
        <row r="707">
          <cell r="E707" t="str">
            <v>Expected Return on Plan Assets (Pensions)</v>
          </cell>
          <cell r="IC707" t="str">
            <v>mstag:expectedReturnOnPlanAssetsPensionsClassifiedAsFinancing</v>
          </cell>
          <cell r="ID707">
            <v>0</v>
          </cell>
          <cell r="IE707" t="str">
            <v>ISO4217:USD</v>
          </cell>
          <cell r="IF707" t="b">
            <v>0</v>
          </cell>
          <cell r="IG707" t="b">
            <v>0</v>
          </cell>
        </row>
        <row r="708">
          <cell r="E708" t="str">
            <v>Amortization of Prior Service Cost (Pensions)</v>
          </cell>
          <cell r="IC708" t="str">
            <v>mstag:amortizationOfPriorServiceCostPensionsClassifiedAsFinancing</v>
          </cell>
          <cell r="ID708">
            <v>0</v>
          </cell>
          <cell r="IE708" t="str">
            <v>ISO4217:USD</v>
          </cell>
          <cell r="IF708" t="b">
            <v>0</v>
          </cell>
          <cell r="IG708" t="b">
            <v>0</v>
          </cell>
        </row>
        <row r="709">
          <cell r="E709" t="str">
            <v>Net Actuarial Gain (Loss) Recognized (Pensions)</v>
          </cell>
          <cell r="IC709" t="str">
            <v>mstag:netActuarialGainLossRecognizedPensionsClassifiedAsFinancing</v>
          </cell>
          <cell r="ID709">
            <v>0</v>
          </cell>
          <cell r="IE709" t="str">
            <v>ISO4217:USD</v>
          </cell>
          <cell r="IF709" t="b">
            <v>0</v>
          </cell>
          <cell r="IG709" t="b">
            <v>0</v>
          </cell>
        </row>
        <row r="710">
          <cell r="E710" t="str">
            <v>Non Recurring Pension Items</v>
          </cell>
          <cell r="IC710" t="str">
            <v>mstag:nonRecurringPensionItemsClassifiedAsFinancing</v>
          </cell>
          <cell r="ID710">
            <v>0</v>
          </cell>
          <cell r="IE710" t="str">
            <v>ISO4217:USD</v>
          </cell>
          <cell r="IF710" t="b">
            <v>0</v>
          </cell>
          <cell r="IG710" t="b">
            <v>0</v>
          </cell>
        </row>
        <row r="711">
          <cell r="E711" t="str">
            <v>Other Net Pension Expense</v>
          </cell>
          <cell r="IC711" t="str">
            <v>mstag:otherNetPensionExpenseClassifiedAsFinancing</v>
          </cell>
          <cell r="ID711">
            <v>0</v>
          </cell>
          <cell r="IE711" t="str">
            <v>ISO4217:USD</v>
          </cell>
          <cell r="IF711" t="b">
            <v>0</v>
          </cell>
          <cell r="IG711" t="b">
            <v>0</v>
          </cell>
        </row>
        <row r="712">
          <cell r="D712" t="str">
            <v>Net Benefits Paid to Retirees (Pensions)</v>
          </cell>
          <cell r="G712" t="str">
            <v/>
          </cell>
          <cell r="H712" t="str">
            <v/>
          </cell>
          <cell r="I712" t="str">
            <v/>
          </cell>
          <cell r="J712" t="str">
            <v/>
          </cell>
          <cell r="K712" t="str">
            <v/>
          </cell>
          <cell r="L712" t="str">
            <v/>
          </cell>
          <cell r="M712" t="str">
            <v/>
          </cell>
          <cell r="N712" t="str">
            <v/>
          </cell>
          <cell r="O712" t="str">
            <v/>
          </cell>
          <cell r="P712" t="str">
            <v/>
          </cell>
          <cell r="Q712" t="str">
            <v/>
          </cell>
          <cell r="IC712" t="str">
            <v>mstag:netBenefitsPaidToRetireesPensionsAsFinancing</v>
          </cell>
          <cell r="ID712">
            <v>6</v>
          </cell>
          <cell r="IE712" t="str">
            <v>ISO4217:USD</v>
          </cell>
          <cell r="IF712" t="b">
            <v>0</v>
          </cell>
          <cell r="IG712" t="b">
            <v>0</v>
          </cell>
        </row>
        <row r="713">
          <cell r="E713" t="str">
            <v>Benefits Paid to Retirees (In Obligation) (Pensions)</v>
          </cell>
          <cell r="IC713" t="str">
            <v>mstag:benefitsPaidToRetireesPensionsClassifiedAsFinancing</v>
          </cell>
          <cell r="ID713">
            <v>0</v>
          </cell>
          <cell r="IE713" t="str">
            <v>ISO4217:USD</v>
          </cell>
          <cell r="IF713" t="b">
            <v>0</v>
          </cell>
          <cell r="IG713" t="b">
            <v>0</v>
          </cell>
        </row>
        <row r="714">
          <cell r="E714" t="str">
            <v>Benefits Paid to Retirees (In Assets) (Pensions)</v>
          </cell>
          <cell r="IC714" t="str">
            <v>mstag:benefitsPaidToRetireesInAssetsPensionsAsFinancing</v>
          </cell>
          <cell r="ID714">
            <v>6</v>
          </cell>
          <cell r="IE714" t="str">
            <v>ISO4217:USD</v>
          </cell>
          <cell r="IF714" t="b">
            <v>0</v>
          </cell>
          <cell r="IG714" t="b">
            <v>0</v>
          </cell>
        </row>
        <row r="715">
          <cell r="D715" t="str">
            <v>Actual Return on Plan Assets (Pensions)</v>
          </cell>
          <cell r="IC715" t="str">
            <v>mstag:actualReturnOnPlanAssetsPensionsClassifiedAsFinancing</v>
          </cell>
          <cell r="ID715">
            <v>0</v>
          </cell>
          <cell r="IE715" t="str">
            <v>ISO4217:USD</v>
          </cell>
          <cell r="IF715" t="b">
            <v>0</v>
          </cell>
          <cell r="IG715" t="b">
            <v>0</v>
          </cell>
        </row>
        <row r="716">
          <cell r="D716" t="str">
            <v>Contribution to Plan Assets (Pensions)</v>
          </cell>
          <cell r="IC716" t="str">
            <v>mstag:contributionToPlanAssetsPensionsClassifiedAsFinancing</v>
          </cell>
          <cell r="ID716">
            <v>0</v>
          </cell>
          <cell r="IE716" t="str">
            <v>ISO4217:USD</v>
          </cell>
          <cell r="IF716" t="b">
            <v>0</v>
          </cell>
          <cell r="IG716" t="b">
            <v>0</v>
          </cell>
        </row>
        <row r="717">
          <cell r="D717" t="str">
            <v>Projected Benefit Obligation (Pensions)</v>
          </cell>
          <cell r="IC717" t="str">
            <v>mstag:projectedBenefitObligationPensionsClassifiedAsFinancing</v>
          </cell>
          <cell r="ID717">
            <v>0</v>
          </cell>
          <cell r="IE717" t="str">
            <v>ISO4217:USD</v>
          </cell>
          <cell r="IF717" t="b">
            <v>0</v>
          </cell>
          <cell r="IG717" t="b">
            <v>0</v>
          </cell>
        </row>
        <row r="718">
          <cell r="D718" t="str">
            <v>Plan Assets at Fair Value (Pensions)</v>
          </cell>
          <cell r="IC718" t="str">
            <v>mstag:planAssetsAtFairValuePensionsClassifiedAsFinancing</v>
          </cell>
          <cell r="ID718">
            <v>0</v>
          </cell>
          <cell r="IE718" t="str">
            <v>ISO4217:USD</v>
          </cell>
          <cell r="IF718" t="b">
            <v>0</v>
          </cell>
          <cell r="IG718" t="b">
            <v>0</v>
          </cell>
        </row>
        <row r="719">
          <cell r="D719" t="str">
            <v>Net Pension Prepaid Asset (Accrued Liability)</v>
          </cell>
          <cell r="IC719" t="str">
            <v>mstag:netPensionPrepaidAssetAccruedLiabilityClassifiedAsFinancing</v>
          </cell>
          <cell r="ID719">
            <v>0</v>
          </cell>
          <cell r="IE719" t="str">
            <v>ISO4217:USD</v>
          </cell>
          <cell r="IF719" t="b">
            <v>0</v>
          </cell>
          <cell r="IG719" t="b">
            <v>0</v>
          </cell>
        </row>
        <row r="720">
          <cell r="D720" t="str">
            <v>Intangible Asset (Pensions)</v>
          </cell>
          <cell r="IC720" t="str">
            <v>mstag:intangibleAssetPensionsClassifiedAsFinancing</v>
          </cell>
          <cell r="ID720">
            <v>0</v>
          </cell>
          <cell r="IE720" t="str">
            <v>ISO4217:USD</v>
          </cell>
          <cell r="IF720" t="b">
            <v>0</v>
          </cell>
          <cell r="IG720" t="b">
            <v>0</v>
          </cell>
        </row>
        <row r="721">
          <cell r="D721" t="str">
            <v>Accumulated Other Comprehensive Income (Pensions)</v>
          </cell>
          <cell r="IC721" t="str">
            <v>mstag:accumulatedOtherComprehensiveIncomePensionsClassifiedAsFinancing</v>
          </cell>
          <cell r="ID721">
            <v>0</v>
          </cell>
          <cell r="IE721" t="str">
            <v>ISO4217:USD</v>
          </cell>
          <cell r="IF721" t="b">
            <v>0</v>
          </cell>
          <cell r="IG721" t="b">
            <v>0</v>
          </cell>
        </row>
        <row r="722">
          <cell r="D722" t="str">
            <v>Weighted Average Discount Rate (Pensions)</v>
          </cell>
          <cell r="IC722" t="str">
            <v>mstag:weightedAverageDiscountRatePensionsClassifiedAsFinancing</v>
          </cell>
          <cell r="ID722">
            <v>0</v>
          </cell>
          <cell r="IE722" t="str">
            <v>ms_eqr_gcim_Decimal:ms_eqr_gcim_decimal</v>
          </cell>
          <cell r="IF722" t="b">
            <v>0</v>
          </cell>
          <cell r="IG722" t="b">
            <v>0</v>
          </cell>
        </row>
        <row r="723">
          <cell r="D723" t="str">
            <v>Expected Long Term Rate of Return on Plan Assets (Pensions)</v>
          </cell>
          <cell r="IC723" t="str">
            <v>mstag:expectedLongTermRateOfReturnOnPlanAssetsPensionsClassifiedAsFinancing</v>
          </cell>
          <cell r="ID723">
            <v>0</v>
          </cell>
          <cell r="IE723" t="str">
            <v>ms_eqr_gcim_Decimal:ms_eqr_gcim_decimal</v>
          </cell>
          <cell r="IF723" t="b">
            <v>0</v>
          </cell>
          <cell r="IG723" t="b">
            <v>0</v>
          </cell>
        </row>
        <row r="724">
          <cell r="D724" t="str">
            <v>Rate of Increase in Future Compensation Levels</v>
          </cell>
          <cell r="IC724" t="str">
            <v>mstag:rateOfIncreaseInFutureCompensationLevelsClassifiedAsFinancing</v>
          </cell>
          <cell r="ID724">
            <v>0</v>
          </cell>
          <cell r="IE724" t="str">
            <v>ms_eqr_gcim_Decimal:ms_eqr_gcim_decimal</v>
          </cell>
          <cell r="IF724" t="b">
            <v>0</v>
          </cell>
          <cell r="IG724" t="b">
            <v>0</v>
          </cell>
        </row>
        <row r="725">
          <cell r="C725" t="str">
            <v>Pensions (Companies Reporting Under SSAP 24)</v>
          </cell>
          <cell r="ID725">
            <v>0</v>
          </cell>
          <cell r="IE725" t="str">
            <v>ms_eqr_gcim_String:ms_eqr_gcim_string</v>
          </cell>
          <cell r="IF725" t="b">
            <v>0</v>
          </cell>
          <cell r="IG725" t="b">
            <v>0</v>
          </cell>
        </row>
        <row r="726">
          <cell r="D726" t="str">
            <v>Net Periodic Pension Expense (Pensions)</v>
          </cell>
          <cell r="IC726" t="str">
            <v>mstag:netPeriodicPensionExpensePensionsUnderSSAP24</v>
          </cell>
          <cell r="ID726">
            <v>0</v>
          </cell>
          <cell r="IE726" t="str">
            <v>ISO4217:USD</v>
          </cell>
          <cell r="IF726" t="b">
            <v>0</v>
          </cell>
          <cell r="IG726" t="b">
            <v>0</v>
          </cell>
        </row>
        <row r="727">
          <cell r="D727" t="str">
            <v>Service Cost (Pensions)</v>
          </cell>
          <cell r="IC727" t="str">
            <v>mstag:serviceCostPensionsUnderSSAP24</v>
          </cell>
          <cell r="ID727">
            <v>0</v>
          </cell>
          <cell r="IE727" t="str">
            <v>ISO4217:USD</v>
          </cell>
          <cell r="IF727" t="b">
            <v>0</v>
          </cell>
          <cell r="IG727" t="b">
            <v>0</v>
          </cell>
        </row>
        <row r="728">
          <cell r="D728" t="str">
            <v>Prior Service Cost (Pensions)</v>
          </cell>
          <cell r="IC728" t="str">
            <v>mstag:priorServiceCostPensionsUnderSSAP24</v>
          </cell>
          <cell r="ID728">
            <v>0</v>
          </cell>
          <cell r="IE728" t="str">
            <v>ISO4217:USD</v>
          </cell>
          <cell r="IF728" t="b">
            <v>0</v>
          </cell>
          <cell r="IG728" t="b">
            <v>0</v>
          </cell>
        </row>
        <row r="729">
          <cell r="D729" t="str">
            <v>Interest Cost (Pensions)</v>
          </cell>
          <cell r="IC729" t="str">
            <v>mstag:interestCostPensionsUnderSSAP24</v>
          </cell>
          <cell r="ID729">
            <v>0</v>
          </cell>
          <cell r="IE729" t="str">
            <v>ISO4217:USD</v>
          </cell>
          <cell r="IF729" t="b">
            <v>0</v>
          </cell>
          <cell r="IG729" t="b">
            <v>0</v>
          </cell>
        </row>
        <row r="730">
          <cell r="D730" t="str">
            <v>Expected Return on Plan Assets (Pensions)</v>
          </cell>
          <cell r="IC730" t="str">
            <v>mstag:expectedReturnOnPlanAssetsPensionsUnderSSAP24</v>
          </cell>
          <cell r="ID730">
            <v>0</v>
          </cell>
          <cell r="IE730" t="str">
            <v>ISO4217:USD</v>
          </cell>
          <cell r="IF730" t="b">
            <v>0</v>
          </cell>
          <cell r="IG730" t="b">
            <v>0</v>
          </cell>
        </row>
        <row r="731">
          <cell r="C731" t="str">
            <v>Other Post Employment Benefits</v>
          </cell>
          <cell r="ID731">
            <v>0</v>
          </cell>
          <cell r="IE731" t="str">
            <v>ms_eqr_gcim_String:ms_eqr_gcim_string</v>
          </cell>
          <cell r="IF731" t="b">
            <v>0</v>
          </cell>
          <cell r="IG731" t="b">
            <v>0</v>
          </cell>
        </row>
        <row r="732">
          <cell r="D732" t="str">
            <v>Net Periodic Expense (OPEB)</v>
          </cell>
          <cell r="G732">
            <v>32.700000000000003</v>
          </cell>
          <cell r="H732">
            <v>33</v>
          </cell>
          <cell r="I732">
            <v>64.100000000000009</v>
          </cell>
          <cell r="J732">
            <v>55.6</v>
          </cell>
          <cell r="K732">
            <v>46.099999999999994</v>
          </cell>
          <cell r="L732">
            <v>48.6</v>
          </cell>
          <cell r="M732">
            <v>47.1</v>
          </cell>
          <cell r="N732">
            <v>52.8</v>
          </cell>
          <cell r="O732">
            <v>54.2</v>
          </cell>
          <cell r="P732">
            <v>58.699999999999996</v>
          </cell>
          <cell r="Q732" t="str">
            <v/>
          </cell>
          <cell r="IC732" t="str">
            <v>mstag:netPeriodicExpenseOpeb</v>
          </cell>
          <cell r="ID732">
            <v>6</v>
          </cell>
          <cell r="IE732" t="str">
            <v>ISO4217:USD</v>
          </cell>
          <cell r="IF732" t="b">
            <v>0</v>
          </cell>
          <cell r="IG732" t="b">
            <v>0</v>
          </cell>
        </row>
        <row r="733">
          <cell r="E733" t="str">
            <v>Service Cost (OPEB)</v>
          </cell>
          <cell r="G733">
            <v>6.3</v>
          </cell>
          <cell r="H733">
            <v>6.5</v>
          </cell>
          <cell r="I733">
            <v>10.3</v>
          </cell>
          <cell r="J733">
            <v>12</v>
          </cell>
          <cell r="K733">
            <v>10.7</v>
          </cell>
          <cell r="L733">
            <v>11.8</v>
          </cell>
          <cell r="M733">
            <v>12.5</v>
          </cell>
          <cell r="N733">
            <v>10.9</v>
          </cell>
          <cell r="O733">
            <v>12</v>
          </cell>
          <cell r="P733">
            <v>13</v>
          </cell>
          <cell r="IC733" t="str">
            <v>mstag:serviceCostOpeb</v>
          </cell>
          <cell r="ID733">
            <v>6</v>
          </cell>
          <cell r="IE733" t="str">
            <v>ISO4217:USD</v>
          </cell>
          <cell r="IF733" t="b">
            <v>0</v>
          </cell>
          <cell r="IG733" t="b">
            <v>0</v>
          </cell>
        </row>
        <row r="734">
          <cell r="E734" t="str">
            <v>Interest Cost (OPEB)</v>
          </cell>
          <cell r="G734">
            <v>28.3</v>
          </cell>
          <cell r="H734">
            <v>26.8</v>
          </cell>
          <cell r="I734">
            <v>54.6</v>
          </cell>
          <cell r="J734">
            <v>48</v>
          </cell>
          <cell r="K734">
            <v>44.9</v>
          </cell>
          <cell r="L734">
            <v>44.2</v>
          </cell>
          <cell r="M734">
            <v>45.2</v>
          </cell>
          <cell r="N734">
            <v>48.3</v>
          </cell>
          <cell r="O734">
            <v>48.2</v>
          </cell>
          <cell r="P734">
            <v>50.5</v>
          </cell>
          <cell r="IC734" t="str">
            <v>mstag:interestCostOpeb</v>
          </cell>
          <cell r="ID734">
            <v>6</v>
          </cell>
          <cell r="IE734" t="str">
            <v>ISO4217:USD</v>
          </cell>
          <cell r="IF734" t="b">
            <v>0</v>
          </cell>
          <cell r="IG734" t="b">
            <v>0</v>
          </cell>
        </row>
        <row r="735">
          <cell r="E735" t="str">
            <v>Expected Return on Plan Assets (OPEB)</v>
          </cell>
          <cell r="K735">
            <v>0</v>
          </cell>
          <cell r="L735">
            <v>0</v>
          </cell>
          <cell r="M735">
            <v>0</v>
          </cell>
          <cell r="N735">
            <v>0</v>
          </cell>
          <cell r="O735">
            <v>0</v>
          </cell>
          <cell r="P735">
            <v>0</v>
          </cell>
          <cell r="IC735" t="str">
            <v>mstag:expectedReturnOnPlanAssetsOpeb</v>
          </cell>
          <cell r="ID735">
            <v>6</v>
          </cell>
          <cell r="IE735" t="str">
            <v>ISO4217:USD</v>
          </cell>
          <cell r="IF735" t="b">
            <v>0</v>
          </cell>
          <cell r="IG735" t="b">
            <v>0</v>
          </cell>
        </row>
        <row r="736">
          <cell r="E736" t="str">
            <v>Amortization of Prior Service Cost (OPEB)</v>
          </cell>
          <cell r="K736">
            <v>0</v>
          </cell>
          <cell r="L736">
            <v>-2.1</v>
          </cell>
          <cell r="M736">
            <v>-2.1</v>
          </cell>
          <cell r="N736">
            <v>-2.1</v>
          </cell>
          <cell r="O736">
            <v>-2.1</v>
          </cell>
          <cell r="P736">
            <v>-2.1</v>
          </cell>
          <cell r="IC736" t="str">
            <v>mstag:amortizationOfPriorServiceCostOpeb</v>
          </cell>
          <cell r="ID736">
            <v>6</v>
          </cell>
          <cell r="IE736" t="str">
            <v>ISO4217:USD</v>
          </cell>
          <cell r="IF736" t="b">
            <v>0</v>
          </cell>
          <cell r="IG736" t="b">
            <v>0</v>
          </cell>
        </row>
        <row r="737">
          <cell r="E737" t="str">
            <v>Net Actuarial Gain (Loss) Recognized (OPEB)</v>
          </cell>
          <cell r="K737">
            <v>8.8000000000000007</v>
          </cell>
          <cell r="L737">
            <v>4.9000000000000004</v>
          </cell>
          <cell r="M737">
            <v>4.4000000000000004</v>
          </cell>
          <cell r="N737">
            <v>4.3</v>
          </cell>
          <cell r="O737">
            <v>3.8</v>
          </cell>
          <cell r="P737">
            <v>2.7</v>
          </cell>
          <cell r="IC737" t="str">
            <v>mstag:netActuarialGainLossRecognizedOpeb</v>
          </cell>
          <cell r="ID737">
            <v>6</v>
          </cell>
          <cell r="IE737" t="str">
            <v>ISO4217:USD</v>
          </cell>
          <cell r="IF737" t="b">
            <v>0</v>
          </cell>
          <cell r="IG737" t="b">
            <v>0</v>
          </cell>
        </row>
        <row r="738">
          <cell r="E738" t="str">
            <v>Non Recurring OPEB Items</v>
          </cell>
          <cell r="K738">
            <v>0</v>
          </cell>
          <cell r="L738">
            <v>0</v>
          </cell>
          <cell r="M738">
            <v>0</v>
          </cell>
          <cell r="N738">
            <v>0</v>
          </cell>
          <cell r="O738">
            <v>0</v>
          </cell>
          <cell r="IC738" t="str">
            <v>mstag:nonRecurringOpebItems</v>
          </cell>
          <cell r="ID738">
            <v>6</v>
          </cell>
          <cell r="IE738" t="str">
            <v>ISO4217:USD</v>
          </cell>
          <cell r="IF738" t="b">
            <v>0</v>
          </cell>
          <cell r="IG738" t="b">
            <v>0</v>
          </cell>
        </row>
        <row r="739">
          <cell r="E739" t="str">
            <v>Other Net Expense (OPEB)</v>
          </cell>
          <cell r="G739">
            <v>-1.9</v>
          </cell>
          <cell r="H739">
            <v>-0.3</v>
          </cell>
          <cell r="I739">
            <v>-0.8</v>
          </cell>
          <cell r="J739">
            <v>-4.4000000000000004</v>
          </cell>
          <cell r="K739">
            <v>-0.7</v>
          </cell>
          <cell r="L739">
            <v>-0.4</v>
          </cell>
          <cell r="M739">
            <v>-4.0999999999999996</v>
          </cell>
          <cell r="N739">
            <v>0</v>
          </cell>
          <cell r="O739">
            <v>-0.1</v>
          </cell>
          <cell r="P739">
            <v>0</v>
          </cell>
          <cell r="IC739" t="str">
            <v>mstag:otherNetExpenseOpeb</v>
          </cell>
          <cell r="ID739">
            <v>6</v>
          </cell>
          <cell r="IE739" t="str">
            <v>ISO4217:USD</v>
          </cell>
          <cell r="IF739" t="b">
            <v>0</v>
          </cell>
          <cell r="IG739" t="b">
            <v>0</v>
          </cell>
        </row>
        <row r="740">
          <cell r="D740" t="str">
            <v>Net Benefits Paid to Retirees (OPEB)</v>
          </cell>
          <cell r="G740" t="str">
            <v/>
          </cell>
          <cell r="H740" t="str">
            <v/>
          </cell>
          <cell r="I740" t="str">
            <v/>
          </cell>
          <cell r="J740" t="str">
            <v/>
          </cell>
          <cell r="K740">
            <v>0</v>
          </cell>
          <cell r="L740">
            <v>0</v>
          </cell>
          <cell r="M740">
            <v>0</v>
          </cell>
          <cell r="N740">
            <v>0</v>
          </cell>
          <cell r="O740">
            <v>0</v>
          </cell>
          <cell r="P740">
            <v>0</v>
          </cell>
          <cell r="Q740" t="str">
            <v/>
          </cell>
          <cell r="IC740" t="str">
            <v>mstag:netBenefitsPaidToRetireesOpeb</v>
          </cell>
          <cell r="ID740">
            <v>6</v>
          </cell>
          <cell r="IE740" t="str">
            <v>ISO4217:USD</v>
          </cell>
          <cell r="IF740" t="b">
            <v>0</v>
          </cell>
          <cell r="IG740" t="b">
            <v>0</v>
          </cell>
        </row>
        <row r="741">
          <cell r="E741" t="str">
            <v>Benefits Paid to Retirees (In Obligation) (OPEB)</v>
          </cell>
          <cell r="K741">
            <v>56.1</v>
          </cell>
          <cell r="L741">
            <v>62.3</v>
          </cell>
          <cell r="M741">
            <v>63.3</v>
          </cell>
          <cell r="N741">
            <v>69.5</v>
          </cell>
          <cell r="O741">
            <v>70.900000000000006</v>
          </cell>
          <cell r="P741">
            <v>72.599999999999994</v>
          </cell>
          <cell r="IC741" t="str">
            <v>mstag:benefitsPaidToRetireesOpeb</v>
          </cell>
          <cell r="ID741">
            <v>6</v>
          </cell>
          <cell r="IE741" t="str">
            <v>ISO4217:USD</v>
          </cell>
          <cell r="IF741" t="b">
            <v>0</v>
          </cell>
          <cell r="IG741" t="b">
            <v>0</v>
          </cell>
        </row>
        <row r="742">
          <cell r="E742" t="str">
            <v>Benefits Paid to Retirees (in Assets) (OPEB)</v>
          </cell>
          <cell r="K742">
            <v>56.1</v>
          </cell>
          <cell r="L742">
            <v>62.3</v>
          </cell>
          <cell r="M742">
            <v>63.3</v>
          </cell>
          <cell r="N742">
            <v>69.5</v>
          </cell>
          <cell r="O742">
            <v>70.900000000000006</v>
          </cell>
          <cell r="P742">
            <v>72.599999999999994</v>
          </cell>
          <cell r="IC742" t="str">
            <v>mstag:benefitsPaidToRetireesInAssetsOpeb</v>
          </cell>
          <cell r="ID742">
            <v>6</v>
          </cell>
          <cell r="IE742" t="str">
            <v>ISO4217:USD</v>
          </cell>
          <cell r="IF742" t="b">
            <v>0</v>
          </cell>
          <cell r="IG742" t="b">
            <v>0</v>
          </cell>
        </row>
        <row r="743">
          <cell r="D743" t="str">
            <v>Actual Return on Plan Assets (OPEB)</v>
          </cell>
          <cell r="K743">
            <v>0</v>
          </cell>
          <cell r="L743">
            <v>0</v>
          </cell>
          <cell r="M743">
            <v>0</v>
          </cell>
          <cell r="N743">
            <v>0</v>
          </cell>
          <cell r="O743">
            <v>0</v>
          </cell>
          <cell r="P743">
            <v>0</v>
          </cell>
          <cell r="IC743" t="str">
            <v>mstag:actualReturnOnPlanAssetsOpeb</v>
          </cell>
          <cell r="ID743">
            <v>6</v>
          </cell>
          <cell r="IE743" t="str">
            <v>ISO4217:USD</v>
          </cell>
          <cell r="IF743" t="b">
            <v>0</v>
          </cell>
          <cell r="IG743" t="b">
            <v>0</v>
          </cell>
        </row>
        <row r="744">
          <cell r="D744" t="str">
            <v>Contribution to Plan Assets (OPEB)</v>
          </cell>
          <cell r="K744">
            <v>56.099999999999994</v>
          </cell>
          <cell r="L744">
            <v>62.3</v>
          </cell>
          <cell r="M744">
            <v>63.3</v>
          </cell>
          <cell r="N744">
            <v>69.5</v>
          </cell>
          <cell r="O744">
            <v>70.899999999999991</v>
          </cell>
          <cell r="P744">
            <v>72.600000000000009</v>
          </cell>
          <cell r="IC744" t="str">
            <v>mstag:contributionToPlanAssetsOpeb</v>
          </cell>
          <cell r="ID744">
            <v>6</v>
          </cell>
          <cell r="IE744" t="str">
            <v>ISO4217:USD</v>
          </cell>
          <cell r="IF744" t="b">
            <v>0</v>
          </cell>
          <cell r="IG744" t="b">
            <v>0</v>
          </cell>
        </row>
        <row r="745">
          <cell r="D745" t="str">
            <v>Projected Benefit Obligation (OPEB)</v>
          </cell>
          <cell r="K745">
            <v>638</v>
          </cell>
          <cell r="L745">
            <v>658.6</v>
          </cell>
          <cell r="M745">
            <v>626.9</v>
          </cell>
          <cell r="N745">
            <v>661.9</v>
          </cell>
          <cell r="O745">
            <v>696.5</v>
          </cell>
          <cell r="P745">
            <v>751.4</v>
          </cell>
          <cell r="IC745" t="str">
            <v>mstag:projectedBenefitObligationOpeb</v>
          </cell>
          <cell r="ID745">
            <v>6</v>
          </cell>
          <cell r="IE745" t="str">
            <v>ISO4217:USD</v>
          </cell>
          <cell r="IF745" t="b">
            <v>0</v>
          </cell>
          <cell r="IG745" t="b">
            <v>0</v>
          </cell>
        </row>
        <row r="746">
          <cell r="D746" t="str">
            <v>Plan Assets at Fair Value (OPEB)</v>
          </cell>
          <cell r="K746">
            <v>0</v>
          </cell>
          <cell r="L746">
            <v>0</v>
          </cell>
          <cell r="M746">
            <v>0</v>
          </cell>
          <cell r="N746">
            <v>0</v>
          </cell>
          <cell r="O746">
            <v>0</v>
          </cell>
          <cell r="P746">
            <v>0</v>
          </cell>
          <cell r="IC746" t="str">
            <v>mstag:planAssetsAtFairValueOpeb</v>
          </cell>
          <cell r="ID746">
            <v>6</v>
          </cell>
          <cell r="IE746" t="str">
            <v>ISO4217:USD</v>
          </cell>
          <cell r="IF746" t="b">
            <v>0</v>
          </cell>
          <cell r="IG746" t="b">
            <v>0</v>
          </cell>
        </row>
        <row r="747">
          <cell r="D747" t="str">
            <v>Net OPEB Assets (Liabilities) recognized in the Balance Sheet</v>
          </cell>
          <cell r="G747">
            <v>-417.4</v>
          </cell>
          <cell r="H747">
            <v>418.6</v>
          </cell>
          <cell r="I747">
            <v>773.6</v>
          </cell>
          <cell r="J747">
            <v>773.1</v>
          </cell>
          <cell r="K747">
            <v>-755.9</v>
          </cell>
          <cell r="L747">
            <v>-744.3</v>
          </cell>
          <cell r="M747">
            <v>-734</v>
          </cell>
          <cell r="N747">
            <v>-721.5</v>
          </cell>
          <cell r="O747">
            <v>-708.4</v>
          </cell>
          <cell r="P747">
            <v>-700.7</v>
          </cell>
          <cell r="IC747" t="str">
            <v>mstag:netOpebAssetsLiabilitiesRecognizedInTheBalanceSheet</v>
          </cell>
          <cell r="ID747">
            <v>6</v>
          </cell>
          <cell r="IE747" t="str">
            <v>ISO4217:USD</v>
          </cell>
          <cell r="IF747" t="b">
            <v>0</v>
          </cell>
          <cell r="IG747" t="b">
            <v>0</v>
          </cell>
        </row>
        <row r="748">
          <cell r="D748" t="str">
            <v>Weighted Average Discount Rate (OPEB)</v>
          </cell>
          <cell r="G748">
            <v>7.4999999999999997E-2</v>
          </cell>
          <cell r="H748">
            <v>8.7499999999999994E-2</v>
          </cell>
          <cell r="I748">
            <v>7.3099999999999998E-2</v>
          </cell>
          <cell r="J748">
            <v>7.8E-2</v>
          </cell>
          <cell r="K748">
            <v>7.0000000000000007E-2</v>
          </cell>
          <cell r="L748">
            <v>6.7000000000000004E-2</v>
          </cell>
          <cell r="M748">
            <v>7.6999999999999999E-2</v>
          </cell>
          <cell r="N748">
            <v>7.4999999999999997E-2</v>
          </cell>
          <cell r="O748">
            <v>7.2400000000000006E-2</v>
          </cell>
          <cell r="P748">
            <v>6.7599999999999993E-2</v>
          </cell>
          <cell r="IC748" t="str">
            <v>mstag:weightedAverageDiscountRateOpeb</v>
          </cell>
          <cell r="ID748">
            <v>0</v>
          </cell>
          <cell r="IE748" t="str">
            <v>ms_eqr_gcim_Decimal:ms_eqr_gcim_decimal</v>
          </cell>
          <cell r="IF748" t="b">
            <v>0</v>
          </cell>
          <cell r="IG748" t="b">
            <v>0</v>
          </cell>
        </row>
        <row r="749">
          <cell r="D749" t="str">
            <v>Expected Long Term Rate of Return on Plan Assets (OPEB)</v>
          </cell>
          <cell r="K749">
            <v>0</v>
          </cell>
          <cell r="L749">
            <v>0</v>
          </cell>
          <cell r="M749">
            <v>0</v>
          </cell>
          <cell r="N749">
            <v>0</v>
          </cell>
          <cell r="O749">
            <v>0</v>
          </cell>
          <cell r="P749">
            <v>0</v>
          </cell>
          <cell r="IC749" t="str">
            <v>mstag:expectedLongTermRateOfReturnOnPlanAssetsOpeb</v>
          </cell>
          <cell r="ID749">
            <v>0</v>
          </cell>
          <cell r="IE749" t="str">
            <v>ms_eqr_gcim_Decimal:ms_eqr_gcim_decimal</v>
          </cell>
          <cell r="IF749" t="b">
            <v>0</v>
          </cell>
          <cell r="IG749" t="b">
            <v>0</v>
          </cell>
        </row>
        <row r="750">
          <cell r="D750" t="str">
            <v>Expected Rate of Health Care Cost Increase (Short term)</v>
          </cell>
          <cell r="L750">
            <v>0.51900000000000002</v>
          </cell>
          <cell r="M750">
            <v>0.44600000000000001</v>
          </cell>
          <cell r="N750">
            <v>0.40899999999999997</v>
          </cell>
          <cell r="O750">
            <v>0.41899999999999998</v>
          </cell>
          <cell r="P750">
            <v>0.36599999999999999</v>
          </cell>
          <cell r="IC750" t="str">
            <v>mstag:expectedRateOfHealthCareCostIncreaseShortTerm</v>
          </cell>
          <cell r="ID750">
            <v>0</v>
          </cell>
          <cell r="IE750" t="str">
            <v>ms_eqr_gcim_Decimal:ms_eqr_gcim_decimal</v>
          </cell>
          <cell r="IF750" t="b">
            <v>0</v>
          </cell>
          <cell r="IG750" t="b">
            <v>0</v>
          </cell>
        </row>
        <row r="751">
          <cell r="D751" t="str">
            <v>Expected Rate of Health Care Cost Increase (Long term)</v>
          </cell>
          <cell r="G751">
            <v>0.17</v>
          </cell>
          <cell r="H751">
            <v>0.16</v>
          </cell>
          <cell r="I751">
            <v>8.6999999999999994E-2</v>
          </cell>
          <cell r="J751">
            <v>0.09</v>
          </cell>
          <cell r="K751">
            <v>9.1999999999999998E-2</v>
          </cell>
          <cell r="L751">
            <v>7.8E-2</v>
          </cell>
          <cell r="M751">
            <v>7.4999999999999997E-2</v>
          </cell>
          <cell r="N751">
            <v>6.9000000000000006E-2</v>
          </cell>
          <cell r="O751">
            <v>0.1</v>
          </cell>
          <cell r="P751">
            <v>9.2200000000000004E-2</v>
          </cell>
          <cell r="IC751" t="str">
            <v>mstag:expectedRateOfHealthCareCostIncreaseLongTerm</v>
          </cell>
          <cell r="ID751">
            <v>0</v>
          </cell>
          <cell r="IE751" t="str">
            <v>ms_eqr_gcim_Decimal:ms_eqr_gcim_decimal</v>
          </cell>
          <cell r="IF751" t="b">
            <v>0</v>
          </cell>
          <cell r="IG751" t="b">
            <v>0</v>
          </cell>
        </row>
        <row r="752">
          <cell r="B752" t="str">
            <v>Leases</v>
          </cell>
          <cell r="ID752">
            <v>0</v>
          </cell>
          <cell r="IE752" t="str">
            <v>ms_eqr_gcim_String:ms_eqr_gcim_string</v>
          </cell>
          <cell r="IF752" t="b">
            <v>0</v>
          </cell>
          <cell r="IG752" t="b">
            <v>0</v>
          </cell>
        </row>
        <row r="753">
          <cell r="C753" t="str">
            <v>Interest Expense on Capitalized Operating Leases (Lessee)</v>
          </cell>
          <cell r="IC753" t="str">
            <v>mstag:interestExpenseOnCapitalizedOperatingLeasesLessee</v>
          </cell>
          <cell r="ID753">
            <v>6</v>
          </cell>
          <cell r="IE753" t="str">
            <v>ISO4217:USD</v>
          </cell>
          <cell r="IF753" t="b">
            <v>0</v>
          </cell>
          <cell r="IG753" t="b">
            <v>0</v>
          </cell>
        </row>
        <row r="754">
          <cell r="C754" t="str">
            <v>Implied Depreciation on Capitalized Operating Leases (Lessee)</v>
          </cell>
          <cell r="IC754" t="str">
            <v>mstag:impliedDepreciationOnCapitalizedOperatingLeasesLessee</v>
          </cell>
          <cell r="ID754">
            <v>6</v>
          </cell>
          <cell r="IE754" t="str">
            <v>ISO4217:USD</v>
          </cell>
          <cell r="IF754" t="b">
            <v>0</v>
          </cell>
          <cell r="IG754" t="b">
            <v>0</v>
          </cell>
        </row>
        <row r="755">
          <cell r="C755" t="str">
            <v>Rental Payment on Capitalized Operating Leases (Lessee)</v>
          </cell>
          <cell r="IC755" t="str">
            <v>mstag:rentalPaymentOnCapitalizedOperatingLeasesLessee</v>
          </cell>
          <cell r="ID755">
            <v>6</v>
          </cell>
          <cell r="IE755" t="str">
            <v>ISO4217:USD</v>
          </cell>
          <cell r="IF755" t="b">
            <v>0</v>
          </cell>
          <cell r="IG755" t="b">
            <v>0</v>
          </cell>
        </row>
        <row r="756">
          <cell r="C756" t="str">
            <v>Implied Capitalized Operating Lease Assets (Lessee)</v>
          </cell>
          <cell r="IC756" t="str">
            <v>mstag:impliedCapitalizedOperatingLeaseAssetsLessee</v>
          </cell>
          <cell r="ID756">
            <v>6</v>
          </cell>
          <cell r="IE756" t="str">
            <v>ISO4217:USD</v>
          </cell>
          <cell r="IF756" t="b">
            <v>0</v>
          </cell>
          <cell r="IG756" t="b">
            <v>0</v>
          </cell>
        </row>
        <row r="757">
          <cell r="C757" t="str">
            <v>Implied Capitalized Operating Lease Obligations (Lessee)</v>
          </cell>
          <cell r="IC757" t="str">
            <v>mstag:impliedCapitalizedOperatingLeaseObligationsLessee</v>
          </cell>
          <cell r="ID757">
            <v>6</v>
          </cell>
          <cell r="IE757" t="str">
            <v>ISO4217:USD</v>
          </cell>
          <cell r="IF757" t="b">
            <v>0</v>
          </cell>
          <cell r="IG757" t="b">
            <v>0</v>
          </cell>
        </row>
        <row r="758">
          <cell r="C758" t="str">
            <v>Capital Expenditures Financed Through Operating Leases</v>
          </cell>
          <cell r="IC758" t="str">
            <v>mstag:capitalExpendituresFinancedThroughOperatingLeases</v>
          </cell>
          <cell r="ID758">
            <v>6</v>
          </cell>
          <cell r="IE758" t="str">
            <v>ISO4217:USD</v>
          </cell>
          <cell r="IF758" t="b">
            <v>0</v>
          </cell>
          <cell r="IG758" t="b">
            <v>0</v>
          </cell>
        </row>
        <row r="759">
          <cell r="D759" t="str">
            <v>Capital Expenditures Financed Through Operating Leases (Sustaining)</v>
          </cell>
          <cell r="IC759" t="str">
            <v>mstag:capitalExpendituresFinancedThroughOperatingLeasesSustaining</v>
          </cell>
          <cell r="ID759">
            <v>6</v>
          </cell>
          <cell r="IE759" t="str">
            <v>ISO4217:USD</v>
          </cell>
          <cell r="IF759" t="b">
            <v>0</v>
          </cell>
          <cell r="IG759" t="b">
            <v>0</v>
          </cell>
        </row>
        <row r="760">
          <cell r="D760" t="str">
            <v>Capital Expenditures Financed Through Operating Leases (Growth)</v>
          </cell>
          <cell r="IC760" t="str">
            <v>mstag:capitalExpendituresFinancedThroughOperatingLeasesGrowth</v>
          </cell>
          <cell r="ID760">
            <v>6</v>
          </cell>
          <cell r="IE760" t="str">
            <v>ISO4217:USD</v>
          </cell>
          <cell r="IF760" t="b">
            <v>0</v>
          </cell>
          <cell r="IG760" t="b">
            <v>0</v>
          </cell>
        </row>
        <row r="761">
          <cell r="C761" t="str">
            <v>Assumed Average Lease Life of Operating Leases</v>
          </cell>
          <cell r="IC761" t="str">
            <v>mstag:assumedAverageLeaseLifeOfOperatingLeases</v>
          </cell>
          <cell r="ID761">
            <v>0</v>
          </cell>
          <cell r="IE761" t="str">
            <v>ms_eqr_gcim_Decimal:ms_eqr_gcim_decimal</v>
          </cell>
          <cell r="IF761" t="b">
            <v>0</v>
          </cell>
          <cell r="IG761" t="b">
            <v>0</v>
          </cell>
        </row>
        <row r="762">
          <cell r="C762" t="str">
            <v>Interest Rate Used to Capitalized Operating Leases</v>
          </cell>
          <cell r="IC762" t="str">
            <v>mstag:interestRateUsedToCapitalizedOperatingLeases</v>
          </cell>
          <cell r="ID762">
            <v>0</v>
          </cell>
          <cell r="IE762" t="str">
            <v>ms_eqr_gcim_Decimal:ms_eqr_gcim_decimal</v>
          </cell>
          <cell r="IF762" t="b">
            <v>0</v>
          </cell>
          <cell r="IG762" t="b">
            <v>0</v>
          </cell>
        </row>
        <row r="764">
          <cell r="Q764" t="str">
            <v>Values in the System :</v>
          </cell>
        </row>
        <row r="765">
          <cell r="Q765">
            <v>92</v>
          </cell>
        </row>
        <row r="768">
          <cell r="A768" t="str">
            <v>Additional Data Items to be collected (these items are not in the taxonomy)</v>
          </cell>
        </row>
        <row r="769">
          <cell r="B769" t="str">
            <v>Leases</v>
          </cell>
        </row>
        <row r="770">
          <cell r="C770" t="str">
            <v>Year 1 Minimum Rental Payment</v>
          </cell>
          <cell r="G770">
            <v>47.8</v>
          </cell>
          <cell r="H770">
            <v>52.8</v>
          </cell>
          <cell r="I770">
            <v>45.9</v>
          </cell>
          <cell r="J770">
            <v>54.3</v>
          </cell>
          <cell r="K770">
            <v>56.9</v>
          </cell>
          <cell r="L770">
            <v>57.1</v>
          </cell>
          <cell r="M770">
            <v>62.1</v>
          </cell>
          <cell r="N770">
            <v>72.2</v>
          </cell>
          <cell r="O770">
            <v>61.8</v>
          </cell>
          <cell r="P770">
            <v>60.7</v>
          </cell>
        </row>
        <row r="771">
          <cell r="C771" t="str">
            <v>Year 2 Minimum Rental Payment</v>
          </cell>
          <cell r="G771">
            <v>34.200000000000003</v>
          </cell>
          <cell r="H771">
            <v>36.1</v>
          </cell>
          <cell r="I771">
            <v>28.4</v>
          </cell>
          <cell r="J771">
            <v>44.5</v>
          </cell>
          <cell r="K771">
            <v>40</v>
          </cell>
          <cell r="L771">
            <v>43.2</v>
          </cell>
          <cell r="M771">
            <v>47.9</v>
          </cell>
          <cell r="N771">
            <v>45.2</v>
          </cell>
          <cell r="O771">
            <v>52.1</v>
          </cell>
          <cell r="P771">
            <v>48.1</v>
          </cell>
        </row>
        <row r="772">
          <cell r="C772" t="str">
            <v>Year 3 Minimum Rental Payment</v>
          </cell>
          <cell r="G772">
            <v>23.1</v>
          </cell>
          <cell r="H772">
            <v>27.9</v>
          </cell>
          <cell r="I772">
            <v>22.2</v>
          </cell>
          <cell r="J772">
            <v>28.8</v>
          </cell>
          <cell r="K772">
            <v>31.8</v>
          </cell>
          <cell r="L772">
            <v>36.6</v>
          </cell>
          <cell r="M772">
            <v>30.8</v>
          </cell>
          <cell r="N772">
            <v>31.4</v>
          </cell>
          <cell r="O772">
            <v>38.9</v>
          </cell>
          <cell r="P772">
            <v>36</v>
          </cell>
        </row>
        <row r="773">
          <cell r="C773" t="str">
            <v>Year 4 Minimum Rental Payment</v>
          </cell>
          <cell r="G773">
            <v>16.8</v>
          </cell>
          <cell r="H773">
            <v>20.6</v>
          </cell>
          <cell r="I773">
            <v>17.2</v>
          </cell>
          <cell r="J773">
            <v>21.4</v>
          </cell>
          <cell r="K773">
            <v>28.2</v>
          </cell>
          <cell r="L773">
            <v>21.6</v>
          </cell>
          <cell r="M773">
            <v>21.6</v>
          </cell>
          <cell r="N773">
            <v>24.1</v>
          </cell>
          <cell r="O773">
            <v>30.2</v>
          </cell>
          <cell r="P773">
            <v>27.2</v>
          </cell>
        </row>
        <row r="774">
          <cell r="C774" t="str">
            <v>Year 5 Minimum Rental Payment</v>
          </cell>
          <cell r="G774">
            <v>15.2</v>
          </cell>
          <cell r="H774">
            <v>15.4</v>
          </cell>
          <cell r="I774">
            <v>11.9</v>
          </cell>
          <cell r="J774">
            <v>20.5</v>
          </cell>
          <cell r="K774">
            <v>21.6</v>
          </cell>
          <cell r="L774">
            <v>15.8</v>
          </cell>
          <cell r="M774">
            <v>16.7</v>
          </cell>
          <cell r="N774">
            <v>17.600000000000001</v>
          </cell>
          <cell r="O774">
            <v>19.8</v>
          </cell>
          <cell r="P774">
            <v>18.399999999999999</v>
          </cell>
        </row>
        <row r="775">
          <cell r="C775" t="str">
            <v>Reported Cummulative Payments beyond Year 5</v>
          </cell>
          <cell r="G775">
            <v>69.8</v>
          </cell>
          <cell r="H775">
            <v>67.099999999999994</v>
          </cell>
          <cell r="I775">
            <v>64.5</v>
          </cell>
          <cell r="J775">
            <v>97.8</v>
          </cell>
          <cell r="K775">
            <v>106.6</v>
          </cell>
          <cell r="L775">
            <v>71.599999999999994</v>
          </cell>
          <cell r="M775">
            <v>63</v>
          </cell>
          <cell r="N775">
            <v>47.3</v>
          </cell>
          <cell r="O775">
            <v>43.4</v>
          </cell>
          <cell r="P775">
            <v>56.1</v>
          </cell>
        </row>
        <row r="776">
          <cell r="C776" t="str">
            <v>Current year minmum rental payment</v>
          </cell>
          <cell r="G776">
            <v>100.3</v>
          </cell>
          <cell r="H776">
            <v>113.1</v>
          </cell>
          <cell r="I776">
            <v>157</v>
          </cell>
          <cell r="J776">
            <v>147.9</v>
          </cell>
          <cell r="K776">
            <v>150.80000000000001</v>
          </cell>
          <cell r="L776">
            <v>156.9</v>
          </cell>
          <cell r="M776">
            <v>151.4</v>
          </cell>
          <cell r="N776">
            <v>145.9</v>
          </cell>
          <cell r="O776">
            <v>159.4</v>
          </cell>
          <cell r="P776">
            <v>166.8</v>
          </cell>
        </row>
        <row r="778">
          <cell r="C778" t="str">
            <v>FOOT WORKING</v>
          </cell>
        </row>
        <row r="780">
          <cell r="C780" t="str">
            <v>BALANCE SHEET</v>
          </cell>
        </row>
        <row r="782">
          <cell r="C782" t="str">
            <v>Other Accrued Expenses - Row 396</v>
          </cell>
        </row>
        <row r="783">
          <cell r="D783" t="str">
            <v>Accruals for the 1998 and 1997 Plans.</v>
          </cell>
          <cell r="K783">
            <v>136.80000000000001</v>
          </cell>
          <cell r="L783">
            <v>129.80000000000001</v>
          </cell>
          <cell r="M783">
            <v>24.5</v>
          </cell>
        </row>
        <row r="784">
          <cell r="D784" t="str">
            <v>Accrued advertising and promotion</v>
          </cell>
          <cell r="K784">
            <v>262.8</v>
          </cell>
          <cell r="L784">
            <v>272.60000000000002</v>
          </cell>
          <cell r="M784">
            <v>277.8</v>
          </cell>
          <cell r="N784">
            <v>214.1</v>
          </cell>
          <cell r="O784">
            <v>212.2</v>
          </cell>
          <cell r="P784">
            <v>245.7</v>
          </cell>
        </row>
        <row r="785">
          <cell r="D785" t="str">
            <v>Other</v>
          </cell>
          <cell r="K785">
            <v>604.1</v>
          </cell>
          <cell r="L785">
            <v>681.7</v>
          </cell>
          <cell r="M785">
            <v>617</v>
          </cell>
          <cell r="N785">
            <v>597</v>
          </cell>
          <cell r="O785">
            <v>661.9</v>
          </cell>
          <cell r="P785">
            <v>694.4</v>
          </cell>
        </row>
        <row r="786">
          <cell r="K786">
            <v>1003.7</v>
          </cell>
          <cell r="L786">
            <v>1084.1000000000001</v>
          </cell>
          <cell r="M786">
            <v>919.3</v>
          </cell>
          <cell r="N786">
            <v>811.1</v>
          </cell>
          <cell r="O786">
            <v>874.09999999999991</v>
          </cell>
          <cell r="P786">
            <v>940.09999999999991</v>
          </cell>
        </row>
        <row r="787">
          <cell r="C787" t="str">
            <v>CASH FLOW STATEMENT</v>
          </cell>
        </row>
        <row r="789">
          <cell r="C789" t="str">
            <v>Other Cash Flow - Row 541</v>
          </cell>
        </row>
        <row r="790">
          <cell r="D790" t="str">
            <v>Other charges - business improvement and other programs</v>
          </cell>
          <cell r="G790">
            <v>0</v>
          </cell>
          <cell r="H790">
            <v>0</v>
          </cell>
          <cell r="I790">
            <v>0</v>
          </cell>
          <cell r="J790">
            <v>0</v>
          </cell>
          <cell r="K790">
            <v>91.2</v>
          </cell>
          <cell r="L790">
            <v>180.7</v>
          </cell>
          <cell r="M790">
            <v>-13.8</v>
          </cell>
          <cell r="N790">
            <v>0</v>
          </cell>
          <cell r="O790">
            <v>0</v>
          </cell>
          <cell r="P790">
            <v>0</v>
          </cell>
        </row>
        <row r="791">
          <cell r="D791" t="str">
            <v>Cumulative effect of accounting change, net of income taxes</v>
          </cell>
          <cell r="G791">
            <v>0</v>
          </cell>
          <cell r="H791">
            <v>0</v>
          </cell>
          <cell r="I791">
            <v>0</v>
          </cell>
          <cell r="J791">
            <v>0</v>
          </cell>
          <cell r="K791">
            <v>0</v>
          </cell>
          <cell r="L791">
            <v>11.2</v>
          </cell>
          <cell r="M791">
            <v>0</v>
          </cell>
          <cell r="N791">
            <v>0</v>
          </cell>
          <cell r="O791">
            <v>0</v>
          </cell>
          <cell r="P791">
            <v>11.4</v>
          </cell>
        </row>
        <row r="792">
          <cell r="D792" t="str">
            <v>Extraordinary gains, net of income taxes.</v>
          </cell>
          <cell r="G792">
            <v>0</v>
          </cell>
          <cell r="H792">
            <v>61.1</v>
          </cell>
          <cell r="I792">
            <v>0</v>
          </cell>
          <cell r="J792">
            <v>0</v>
          </cell>
          <cell r="K792">
            <v>-17.5</v>
          </cell>
          <cell r="L792">
            <v>0</v>
          </cell>
          <cell r="M792">
            <v>0</v>
          </cell>
          <cell r="N792">
            <v>0</v>
          </cell>
          <cell r="O792">
            <v>0</v>
          </cell>
          <cell r="P792">
            <v>0</v>
          </cell>
        </row>
        <row r="793">
          <cell r="D793" t="str">
            <v>Mobile pulp mill fees and related severance.</v>
          </cell>
          <cell r="G793">
            <v>0</v>
          </cell>
          <cell r="H793">
            <v>0</v>
          </cell>
          <cell r="I793">
            <v>0</v>
          </cell>
          <cell r="J793">
            <v>0</v>
          </cell>
          <cell r="K793">
            <v>0</v>
          </cell>
          <cell r="L793">
            <v>42.3</v>
          </cell>
          <cell r="M793">
            <v>9</v>
          </cell>
          <cell r="N793">
            <v>0</v>
          </cell>
          <cell r="O793">
            <v>0</v>
          </cell>
          <cell r="P793">
            <v>0</v>
          </cell>
        </row>
        <row r="794">
          <cell r="D794" t="str">
            <v>Other - operating activities</v>
          </cell>
          <cell r="G794">
            <v>32.4</v>
          </cell>
          <cell r="H794">
            <v>-0.2</v>
          </cell>
          <cell r="I794">
            <v>54.9</v>
          </cell>
          <cell r="J794">
            <v>-36.1</v>
          </cell>
          <cell r="K794">
            <v>1.6</v>
          </cell>
          <cell r="L794">
            <v>2.6</v>
          </cell>
          <cell r="M794">
            <v>6.6</v>
          </cell>
          <cell r="N794">
            <v>19.7</v>
          </cell>
          <cell r="O794">
            <v>25.8</v>
          </cell>
          <cell r="P794">
            <v>61.5</v>
          </cell>
        </row>
        <row r="795">
          <cell r="D795" t="str">
            <v>Investments in marketable securities</v>
          </cell>
          <cell r="G795">
            <v>0</v>
          </cell>
          <cell r="H795">
            <v>0</v>
          </cell>
          <cell r="I795">
            <v>0</v>
          </cell>
          <cell r="J795">
            <v>0</v>
          </cell>
          <cell r="K795">
            <v>0</v>
          </cell>
          <cell r="L795">
            <v>0</v>
          </cell>
          <cell r="M795">
            <v>0</v>
          </cell>
          <cell r="N795">
            <v>0</v>
          </cell>
          <cell r="O795">
            <v>-19.7</v>
          </cell>
          <cell r="P795">
            <v>-9</v>
          </cell>
        </row>
        <row r="796">
          <cell r="D796" t="str">
            <v>Proceeds from sales of investments</v>
          </cell>
          <cell r="G796">
            <v>0</v>
          </cell>
          <cell r="H796">
            <v>0</v>
          </cell>
          <cell r="I796">
            <v>0</v>
          </cell>
          <cell r="J796">
            <v>0</v>
          </cell>
          <cell r="K796">
            <v>0</v>
          </cell>
          <cell r="L796">
            <v>0</v>
          </cell>
          <cell r="M796">
            <v>0</v>
          </cell>
          <cell r="N796">
            <v>53.1</v>
          </cell>
          <cell r="O796">
            <v>33.1</v>
          </cell>
          <cell r="P796">
            <v>44.9</v>
          </cell>
        </row>
        <row r="797">
          <cell r="D797" t="str">
            <v>Net increase in time deposits</v>
          </cell>
          <cell r="G797">
            <v>0</v>
          </cell>
          <cell r="H797">
            <v>0</v>
          </cell>
          <cell r="I797">
            <v>0</v>
          </cell>
          <cell r="J797">
            <v>0</v>
          </cell>
          <cell r="K797">
            <v>0</v>
          </cell>
          <cell r="L797">
            <v>0</v>
          </cell>
          <cell r="M797">
            <v>0</v>
          </cell>
          <cell r="N797">
            <v>0</v>
          </cell>
          <cell r="O797">
            <v>-21.3</v>
          </cell>
          <cell r="P797">
            <v>-36.799999999999997</v>
          </cell>
        </row>
        <row r="798">
          <cell r="D798" t="str">
            <v>Other - investing activities</v>
          </cell>
          <cell r="G798">
            <v>-44.9</v>
          </cell>
          <cell r="H798">
            <v>-2.4</v>
          </cell>
          <cell r="I798">
            <v>3.8</v>
          </cell>
          <cell r="J798">
            <v>18.899999999999999</v>
          </cell>
          <cell r="K798">
            <v>-58.9</v>
          </cell>
          <cell r="L798">
            <v>-16.7</v>
          </cell>
          <cell r="M798">
            <v>-22.3</v>
          </cell>
          <cell r="N798">
            <v>-37.700000000000003</v>
          </cell>
          <cell r="O798">
            <v>-39.5</v>
          </cell>
          <cell r="P798">
            <v>-11.7</v>
          </cell>
        </row>
        <row r="799">
          <cell r="D799" t="str">
            <v>Proceeds from exercise of stock options</v>
          </cell>
          <cell r="G799">
            <v>0</v>
          </cell>
          <cell r="H799">
            <v>53.4</v>
          </cell>
          <cell r="I799">
            <v>121.4</v>
          </cell>
          <cell r="J799">
            <v>207.9</v>
          </cell>
          <cell r="K799">
            <v>49.2</v>
          </cell>
          <cell r="L799">
            <v>38.299999999999997</v>
          </cell>
          <cell r="M799">
            <v>60.8</v>
          </cell>
          <cell r="N799">
            <v>90.3</v>
          </cell>
          <cell r="O799">
            <v>101.5</v>
          </cell>
          <cell r="P799">
            <v>68.900000000000006</v>
          </cell>
        </row>
        <row r="800">
          <cell r="D800" t="str">
            <v>Premiums paid on early extinguishment of debt and interest rate swaps</v>
          </cell>
          <cell r="G800">
            <v>0</v>
          </cell>
          <cell r="H800">
            <v>-59.3</v>
          </cell>
          <cell r="I800">
            <v>0</v>
          </cell>
          <cell r="J800">
            <v>0</v>
          </cell>
          <cell r="K800">
            <v>0</v>
          </cell>
          <cell r="L800">
            <v>0</v>
          </cell>
          <cell r="M800">
            <v>0</v>
          </cell>
          <cell r="N800">
            <v>0</v>
          </cell>
          <cell r="O800">
            <v>0</v>
          </cell>
          <cell r="P800">
            <v>0</v>
          </cell>
        </row>
        <row r="801">
          <cell r="D801" t="str">
            <v>Other - financing activity</v>
          </cell>
          <cell r="G801">
            <v>8.8000000000000007</v>
          </cell>
          <cell r="H801">
            <v>-31.1</v>
          </cell>
          <cell r="I801">
            <v>-40.9</v>
          </cell>
          <cell r="J801">
            <v>17</v>
          </cell>
          <cell r="K801">
            <v>89.8</v>
          </cell>
          <cell r="L801">
            <v>-29.4</v>
          </cell>
          <cell r="M801">
            <v>12.8</v>
          </cell>
          <cell r="N801">
            <v>2.5</v>
          </cell>
          <cell r="O801">
            <v>-33.5</v>
          </cell>
          <cell r="P801">
            <v>-34.9</v>
          </cell>
        </row>
        <row r="802">
          <cell r="D802" t="str">
            <v>Cash &amp; cash equivalents difference as per B/s &amp; cash flow</v>
          </cell>
          <cell r="G802">
            <v>0</v>
          </cell>
          <cell r="H802">
            <v>133.6</v>
          </cell>
          <cell r="I802">
            <v>0</v>
          </cell>
          <cell r="J802">
            <v>0</v>
          </cell>
          <cell r="K802">
            <v>0</v>
          </cell>
          <cell r="L802">
            <v>0</v>
          </cell>
          <cell r="M802">
            <v>0</v>
          </cell>
          <cell r="N802">
            <v>0</v>
          </cell>
          <cell r="O802">
            <v>-18.900000000000006</v>
          </cell>
          <cell r="P802">
            <v>0</v>
          </cell>
        </row>
        <row r="803">
          <cell r="G803">
            <v>-3.6999999999999993</v>
          </cell>
          <cell r="H803">
            <v>155.1</v>
          </cell>
          <cell r="I803">
            <v>139.19999999999999</v>
          </cell>
          <cell r="J803">
            <v>207.7</v>
          </cell>
          <cell r="K803">
            <v>155.39999999999998</v>
          </cell>
          <cell r="L803">
            <v>228.99999999999997</v>
          </cell>
          <cell r="M803">
            <v>53.099999999999994</v>
          </cell>
          <cell r="N803">
            <v>127.89999999999999</v>
          </cell>
          <cell r="O803">
            <v>27.5</v>
          </cell>
          <cell r="P803">
            <v>94.300000000000011</v>
          </cell>
        </row>
        <row r="805">
          <cell r="B805" t="str">
            <v xml:space="preserve">RECLASSIFICATION </v>
          </cell>
        </row>
        <row r="806">
          <cell r="C806" t="str">
            <v>INCOME STATEMENT</v>
          </cell>
        </row>
        <row r="808">
          <cell r="D808" t="str">
            <v>Net sales (as disclosed in respective financials)</v>
          </cell>
          <cell r="H808">
            <v>7364.2</v>
          </cell>
          <cell r="I808">
            <v>13788.6</v>
          </cell>
          <cell r="L808">
            <v>12297.8</v>
          </cell>
          <cell r="M808">
            <v>13006.8</v>
          </cell>
          <cell r="N808">
            <v>13982</v>
          </cell>
          <cell r="O808">
            <v>14524.4</v>
          </cell>
        </row>
        <row r="809">
          <cell r="E809" t="str">
            <v>Reclassification in latest financial</v>
          </cell>
          <cell r="H809">
            <v>4263.7</v>
          </cell>
          <cell r="I809">
            <v>-415.60000000000036</v>
          </cell>
        </row>
        <row r="810">
          <cell r="E810" t="str">
            <v>Cost of promotion activities offered to customers as per 2003 10K SFD</v>
          </cell>
          <cell r="L810">
            <v>-1036.3999999999996</v>
          </cell>
          <cell r="M810">
            <v>-1105.7999999999993</v>
          </cell>
        </row>
        <row r="811">
          <cell r="E811" t="str">
            <v>Reclassification in 2002</v>
          </cell>
          <cell r="N811">
            <v>-1072.5</v>
          </cell>
          <cell r="O811">
            <v>-1236.7999999999993</v>
          </cell>
        </row>
        <row r="812">
          <cell r="H812">
            <v>11627.9</v>
          </cell>
          <cell r="I812">
            <v>13373</v>
          </cell>
          <cell r="L812">
            <v>11261.4</v>
          </cell>
          <cell r="M812">
            <v>11901</v>
          </cell>
          <cell r="N812">
            <v>12909.5</v>
          </cell>
          <cell r="O812">
            <v>13287.6</v>
          </cell>
        </row>
        <row r="814">
          <cell r="D814" t="str">
            <v>Cost of products sold/Cost of materials  (as disclosed in respective financials)</v>
          </cell>
          <cell r="H814">
            <v>4925.1000000000004</v>
          </cell>
          <cell r="K814">
            <v>7972.6</v>
          </cell>
          <cell r="M814">
            <v>7681.6</v>
          </cell>
          <cell r="N814">
            <v>8228.5</v>
          </cell>
          <cell r="O814">
            <v>8615.5</v>
          </cell>
        </row>
        <row r="815">
          <cell r="E815" t="str">
            <v>Reclassification in immediate financial</v>
          </cell>
          <cell r="H815">
            <v>2868.5999999999995</v>
          </cell>
        </row>
        <row r="816">
          <cell r="E816" t="str">
            <v>Reclassification in 1998</v>
          </cell>
          <cell r="K816">
            <v>-33.600000000000364</v>
          </cell>
        </row>
        <row r="817">
          <cell r="E817" t="str">
            <v>Reclassification in 2002</v>
          </cell>
          <cell r="N817">
            <v>4.2999999999992724</v>
          </cell>
          <cell r="O817">
            <v>2.5</v>
          </cell>
        </row>
        <row r="818">
          <cell r="E818" t="str">
            <v>Cost of promotion activities offered to customers as per 2003 10K SFD</v>
          </cell>
          <cell r="M818">
            <v>3.8999999999996362</v>
          </cell>
        </row>
        <row r="819">
          <cell r="H819">
            <v>7793.7</v>
          </cell>
          <cell r="K819">
            <v>7939</v>
          </cell>
          <cell r="L819">
            <v>0</v>
          </cell>
          <cell r="M819">
            <v>7685.5</v>
          </cell>
          <cell r="N819">
            <v>8232.7999999999993</v>
          </cell>
          <cell r="O819">
            <v>8618</v>
          </cell>
        </row>
        <row r="821">
          <cell r="D821" t="str">
            <v>Advertising, Marketing, research and general expenses  (as disclosed in respective financials)</v>
          </cell>
          <cell r="H821">
            <v>1079.8</v>
          </cell>
          <cell r="I821">
            <v>2496.5</v>
          </cell>
          <cell r="K821">
            <v>2789.7</v>
          </cell>
          <cell r="N821">
            <v>3142.2</v>
          </cell>
          <cell r="O821">
            <v>3397.6000000000004</v>
          </cell>
        </row>
        <row r="822">
          <cell r="E822" t="str">
            <v>Reclassification in latest financial</v>
          </cell>
          <cell r="H822">
            <v>712.90000000000009</v>
          </cell>
          <cell r="I822">
            <v>-415.59999999999991</v>
          </cell>
        </row>
        <row r="823">
          <cell r="E823" t="str">
            <v>Reclassification in 1998</v>
          </cell>
          <cell r="K823">
            <v>-16.799999999999727</v>
          </cell>
        </row>
        <row r="824">
          <cell r="E824" t="str">
            <v>Reclassification in 2002</v>
          </cell>
          <cell r="N824">
            <v>-1076.7999999999997</v>
          </cell>
          <cell r="O824">
            <v>-1239.3000000000002</v>
          </cell>
        </row>
        <row r="825">
          <cell r="H825">
            <v>1792.7</v>
          </cell>
          <cell r="I825">
            <v>2080.9</v>
          </cell>
          <cell r="K825">
            <v>2772.9</v>
          </cell>
          <cell r="N825">
            <v>2065.4</v>
          </cell>
          <cell r="O825">
            <v>2158.3000000000002</v>
          </cell>
        </row>
        <row r="827">
          <cell r="D827" t="str">
            <v>Research expense (as disclosed in respective financials)</v>
          </cell>
          <cell r="H827">
            <v>167.1</v>
          </cell>
        </row>
        <row r="828">
          <cell r="E828" t="str">
            <v>Reclassification in immediate financial</v>
          </cell>
          <cell r="H828">
            <v>41.700000000000017</v>
          </cell>
        </row>
        <row r="829">
          <cell r="H829">
            <v>208.8</v>
          </cell>
        </row>
        <row r="831">
          <cell r="D831" t="str">
            <v>General and administrative expense  (as disclosed in respective financials)</v>
          </cell>
          <cell r="H831">
            <v>373.1</v>
          </cell>
        </row>
        <row r="832">
          <cell r="E832" t="str">
            <v>Reclassification in immediate financial</v>
          </cell>
          <cell r="H832">
            <v>182.5</v>
          </cell>
        </row>
        <row r="833">
          <cell r="H833">
            <v>555.6</v>
          </cell>
        </row>
        <row r="835">
          <cell r="D835" t="str">
            <v>Interest expense  (as disclosed in respective financials)</v>
          </cell>
          <cell r="H835">
            <v>129.4</v>
          </cell>
        </row>
        <row r="836">
          <cell r="E836" t="str">
            <v>Reclassification in immediate financial</v>
          </cell>
          <cell r="H836">
            <v>141.1</v>
          </cell>
        </row>
        <row r="837">
          <cell r="H837">
            <v>270.5</v>
          </cell>
        </row>
        <row r="839">
          <cell r="D839" t="str">
            <v>Restructuring and other unusual charges   (as disclosed in respective financials)</v>
          </cell>
          <cell r="K839">
            <v>481.1</v>
          </cell>
        </row>
        <row r="840">
          <cell r="E840" t="str">
            <v>Reclassification in 1998</v>
          </cell>
          <cell r="K840">
            <v>-131.60000000000002</v>
          </cell>
        </row>
        <row r="841">
          <cell r="K841">
            <v>349.5</v>
          </cell>
        </row>
        <row r="843">
          <cell r="D843" t="str">
            <v>Other  (income) expense, net  (as disclosed in respective financials)</v>
          </cell>
          <cell r="H843">
            <v>50.9</v>
          </cell>
          <cell r="M843">
            <v>-180</v>
          </cell>
        </row>
        <row r="844">
          <cell r="E844" t="str">
            <v>Reclassification in 2001 which was shown as restructuring cost in 1999 10K</v>
          </cell>
          <cell r="H844">
            <v>66.300000000000011</v>
          </cell>
          <cell r="M844">
            <v>-27</v>
          </cell>
        </row>
        <row r="845">
          <cell r="H845">
            <v>117.20000000000002</v>
          </cell>
          <cell r="M845">
            <v>-207</v>
          </cell>
        </row>
        <row r="848">
          <cell r="C848" t="str">
            <v>BALANCE SHEET</v>
          </cell>
        </row>
        <row r="850">
          <cell r="D850" t="str">
            <v>Cash and cash equivalents</v>
          </cell>
          <cell r="H850">
            <v>23.8</v>
          </cell>
        </row>
        <row r="851">
          <cell r="E851" t="str">
            <v>Acquisition in 1994 given effect in 1995</v>
          </cell>
          <cell r="H851">
            <v>1114</v>
          </cell>
        </row>
        <row r="852">
          <cell r="H852">
            <v>1137.8</v>
          </cell>
        </row>
        <row r="854">
          <cell r="D854" t="str">
            <v>Accounts receivable</v>
          </cell>
          <cell r="H854">
            <v>847.5</v>
          </cell>
        </row>
        <row r="855">
          <cell r="E855" t="str">
            <v>Acquisition in 1994 given effect in 1995</v>
          </cell>
          <cell r="H855">
            <v>620.59999999999991</v>
          </cell>
        </row>
        <row r="856">
          <cell r="H856">
            <v>1468.1</v>
          </cell>
        </row>
        <row r="858">
          <cell r="D858" t="str">
            <v>Inventories</v>
          </cell>
          <cell r="H858">
            <v>804.2</v>
          </cell>
        </row>
        <row r="859">
          <cell r="E859" t="str">
            <v>Acquisition in 1994 given effect in 1995</v>
          </cell>
          <cell r="H859">
            <v>454.20000000000005</v>
          </cell>
        </row>
        <row r="860">
          <cell r="H860">
            <v>1258.4000000000001</v>
          </cell>
        </row>
        <row r="862">
          <cell r="D862" t="str">
            <v>Deferred income tax benefits</v>
          </cell>
          <cell r="H862">
            <v>89.8</v>
          </cell>
        </row>
        <row r="863">
          <cell r="E863" t="str">
            <v>Acquisition in 1994 given effect in 1995</v>
          </cell>
          <cell r="H863">
            <v>164.60000000000002</v>
          </cell>
        </row>
        <row r="864">
          <cell r="H864">
            <v>254.40000000000003</v>
          </cell>
        </row>
        <row r="866">
          <cell r="D866" t="str">
            <v>Prepaid expenses and other  (as disclosed in respective financials)</v>
          </cell>
          <cell r="H866">
            <v>44.6</v>
          </cell>
          <cell r="M866">
            <v>87.1</v>
          </cell>
          <cell r="O866">
            <v>110.7</v>
          </cell>
        </row>
        <row r="867">
          <cell r="E867" t="str">
            <v>Acquisition in 1994 given effect in 1995</v>
          </cell>
          <cell r="H867">
            <v>54.4</v>
          </cell>
        </row>
        <row r="868">
          <cell r="E868" t="str">
            <v>Reclassification in 2000</v>
          </cell>
          <cell r="M868">
            <v>-5.5999999999999943</v>
          </cell>
        </row>
        <row r="869">
          <cell r="E869" t="str">
            <v>Reclassification in 2002</v>
          </cell>
          <cell r="O869">
            <v>31.499999999999986</v>
          </cell>
        </row>
        <row r="870">
          <cell r="H870">
            <v>99</v>
          </cell>
          <cell r="M870">
            <v>81.5</v>
          </cell>
          <cell r="O870">
            <v>142.19999999999999</v>
          </cell>
        </row>
        <row r="872">
          <cell r="D872" t="str">
            <v>Land and timberlands  (as disclosed in respective financials)</v>
          </cell>
          <cell r="H872">
            <v>125.5</v>
          </cell>
          <cell r="K872">
            <v>202</v>
          </cell>
        </row>
        <row r="873">
          <cell r="E873" t="str">
            <v>Acquisition in 1994 given effect in 1995</v>
          </cell>
          <cell r="H873">
            <v>158.30000000000001</v>
          </cell>
        </row>
        <row r="874">
          <cell r="E874" t="str">
            <v>Reclassification in 1998</v>
          </cell>
          <cell r="K874">
            <v>-1.5999999999999943</v>
          </cell>
        </row>
        <row r="875">
          <cell r="H875">
            <v>283.8</v>
          </cell>
          <cell r="K875">
            <v>200.4</v>
          </cell>
        </row>
        <row r="877">
          <cell r="D877" t="str">
            <v>Buildings   (as disclosed in respective financials)</v>
          </cell>
          <cell r="H877">
            <v>1053.5999999999999</v>
          </cell>
          <cell r="K877">
            <v>1472.6</v>
          </cell>
        </row>
        <row r="878">
          <cell r="E878" t="str">
            <v>Acquisition in 1994 given effect in 1995</v>
          </cell>
          <cell r="H878">
            <v>689.90000000000009</v>
          </cell>
        </row>
        <row r="879">
          <cell r="E879" t="str">
            <v>Reclassification in 1998</v>
          </cell>
          <cell r="H879">
            <v>1743.5</v>
          </cell>
          <cell r="K879">
            <v>-6.8999999999998636</v>
          </cell>
        </row>
        <row r="880">
          <cell r="K880">
            <v>1465.7</v>
          </cell>
        </row>
        <row r="882">
          <cell r="D882" t="str">
            <v>Machinery and equipment (as disclosed in respective financials)</v>
          </cell>
          <cell r="H882">
            <v>5213</v>
          </cell>
          <cell r="K882">
            <v>7715</v>
          </cell>
          <cell r="M882">
            <v>8747.7000000000007</v>
          </cell>
        </row>
        <row r="883">
          <cell r="E883" t="str">
            <v>Acquisition in 1994 given effect in 1995</v>
          </cell>
          <cell r="H883">
            <v>3917.1000000000004</v>
          </cell>
        </row>
        <row r="884">
          <cell r="E884" t="str">
            <v>Reclassification in 1998</v>
          </cell>
          <cell r="K884">
            <v>-53.899999999999636</v>
          </cell>
        </row>
        <row r="885">
          <cell r="E885" t="str">
            <v>Reclassification in 2000</v>
          </cell>
          <cell r="M885">
            <v>64</v>
          </cell>
        </row>
        <row r="886">
          <cell r="H886">
            <v>9130.1</v>
          </cell>
          <cell r="K886">
            <v>7661.1</v>
          </cell>
          <cell r="M886">
            <v>8811.7000000000007</v>
          </cell>
        </row>
        <row r="888">
          <cell r="D888" t="str">
            <v>Construction in progress</v>
          </cell>
          <cell r="H888">
            <v>211.9</v>
          </cell>
          <cell r="K888">
            <v>366.6</v>
          </cell>
          <cell r="M888">
            <v>403.2</v>
          </cell>
        </row>
        <row r="889">
          <cell r="E889" t="str">
            <v>Acquisition in 1994 given effect in 1995</v>
          </cell>
          <cell r="H889">
            <v>229.9</v>
          </cell>
        </row>
        <row r="890">
          <cell r="E890" t="str">
            <v>Reclassification in 1998</v>
          </cell>
          <cell r="K890">
            <v>-1.1000000000000227</v>
          </cell>
        </row>
        <row r="891">
          <cell r="E891" t="str">
            <v>Reclassification in 2000</v>
          </cell>
          <cell r="M891">
            <v>5.6000000000000227</v>
          </cell>
        </row>
        <row r="892">
          <cell r="H892">
            <v>441.8</v>
          </cell>
          <cell r="K892">
            <v>365.5</v>
          </cell>
          <cell r="M892">
            <v>408.8</v>
          </cell>
        </row>
        <row r="894">
          <cell r="D894" t="str">
            <v>Investments in Equity Companies</v>
          </cell>
          <cell r="H894">
            <v>376.2</v>
          </cell>
        </row>
        <row r="895">
          <cell r="E895" t="str">
            <v>Acquisition in 1994 given effect in 1995</v>
          </cell>
          <cell r="H895">
            <v>179.09999999999997</v>
          </cell>
        </row>
        <row r="896">
          <cell r="H896">
            <v>555.29999999999995</v>
          </cell>
        </row>
        <row r="898">
          <cell r="D898" t="str">
            <v>GOODWILL, NET OF ACCUMULATED AMORTIZATION   (as disclosed in respective financials)</v>
          </cell>
          <cell r="N898">
            <v>2009.9</v>
          </cell>
          <cell r="O898">
            <v>1950.3</v>
          </cell>
        </row>
        <row r="899">
          <cell r="E899" t="str">
            <v>Reclassification in 2001</v>
          </cell>
          <cell r="N899">
            <v>-32.100000000000136</v>
          </cell>
        </row>
        <row r="900">
          <cell r="E900" t="str">
            <v>Reclassification in 2002</v>
          </cell>
          <cell r="O900">
            <v>-1.0999999999999091</v>
          </cell>
        </row>
        <row r="901">
          <cell r="N901">
            <v>1977.8</v>
          </cell>
          <cell r="O901">
            <v>1949.2</v>
          </cell>
        </row>
        <row r="903">
          <cell r="D903" t="str">
            <v>Other Assets   (as disclosed in respective financials)</v>
          </cell>
          <cell r="M903">
            <v>922.5</v>
          </cell>
          <cell r="N903">
            <v>962.7</v>
          </cell>
          <cell r="O903">
            <v>1103.3</v>
          </cell>
        </row>
        <row r="904">
          <cell r="E904" t="str">
            <v>Reclassification in 2000</v>
          </cell>
          <cell r="M904">
            <v>-64</v>
          </cell>
        </row>
        <row r="905">
          <cell r="E905" t="str">
            <v>Reclassification in 2001</v>
          </cell>
          <cell r="N905">
            <v>32.099999999999909</v>
          </cell>
        </row>
        <row r="906">
          <cell r="E906" t="str">
            <v>Reclassification in 2002</v>
          </cell>
          <cell r="O906">
            <v>10.299999999999955</v>
          </cell>
        </row>
        <row r="907">
          <cell r="M907">
            <v>858.5</v>
          </cell>
          <cell r="N907">
            <v>994.8</v>
          </cell>
          <cell r="O907">
            <v>1113.5999999999999</v>
          </cell>
        </row>
        <row r="909">
          <cell r="D909" t="str">
            <v>Trade accounts payable   (as disclosed in respective financials)</v>
          </cell>
          <cell r="H909">
            <v>358</v>
          </cell>
          <cell r="N909">
            <v>872.8</v>
          </cell>
        </row>
        <row r="910">
          <cell r="E910" t="str">
            <v>Acquisition in 1994 given effect in 1995</v>
          </cell>
          <cell r="H910">
            <v>427.79999999999995</v>
          </cell>
        </row>
        <row r="911">
          <cell r="E911" t="str">
            <v>Reclassification in 2001</v>
          </cell>
          <cell r="N911">
            <v>28.900000000000091</v>
          </cell>
        </row>
        <row r="912">
          <cell r="E912" t="str">
            <v>Reclassification in 2002</v>
          </cell>
        </row>
        <row r="913">
          <cell r="H913">
            <v>785.8</v>
          </cell>
          <cell r="N913">
            <v>901.7</v>
          </cell>
        </row>
        <row r="915">
          <cell r="D915" t="str">
            <v>Other payable  (as disclosed in respective financials)</v>
          </cell>
          <cell r="H915">
            <v>137.6</v>
          </cell>
          <cell r="L915">
            <v>340.2</v>
          </cell>
          <cell r="N915">
            <v>303.10000000000002</v>
          </cell>
        </row>
        <row r="916">
          <cell r="E916" t="str">
            <v>Reclassification in 1999</v>
          </cell>
          <cell r="H916">
            <v>63.900000000000006</v>
          </cell>
          <cell r="L916">
            <v>-7.0999999999999659</v>
          </cell>
        </row>
        <row r="917">
          <cell r="E917" t="str">
            <v>Reclassification in 2001</v>
          </cell>
          <cell r="N917">
            <v>-28.900000000000034</v>
          </cell>
        </row>
        <row r="918">
          <cell r="E918" t="str">
            <v>Reclassification in 2002</v>
          </cell>
        </row>
        <row r="919">
          <cell r="H919">
            <v>201.5</v>
          </cell>
          <cell r="L919">
            <v>333.1</v>
          </cell>
          <cell r="N919">
            <v>274.2</v>
          </cell>
        </row>
        <row r="921">
          <cell r="D921" t="str">
            <v>Accrued expenses   (as disclosed in respective financials) - Row 393</v>
          </cell>
          <cell r="H921">
            <v>633.9</v>
          </cell>
          <cell r="K921">
            <v>1445.6</v>
          </cell>
        </row>
        <row r="922">
          <cell r="E922" t="str">
            <v>Acquisition in 1994 given effect in 1995</v>
          </cell>
          <cell r="H922">
            <v>513.9</v>
          </cell>
        </row>
        <row r="923">
          <cell r="E923" t="str">
            <v>Reclassification in 1998</v>
          </cell>
          <cell r="K923">
            <v>-131</v>
          </cell>
        </row>
        <row r="924">
          <cell r="H924">
            <v>1147.8</v>
          </cell>
          <cell r="K924">
            <v>1314.6</v>
          </cell>
        </row>
        <row r="926">
          <cell r="D926" t="str">
            <v>Short term borrowings</v>
          </cell>
          <cell r="H926">
            <v>771.8</v>
          </cell>
        </row>
        <row r="927">
          <cell r="E927" t="str">
            <v>Acquisition in 1994 given effect in 1995</v>
          </cell>
          <cell r="H927">
            <v>795.7</v>
          </cell>
        </row>
        <row r="928">
          <cell r="H928">
            <v>1567.5</v>
          </cell>
        </row>
        <row r="930">
          <cell r="D930" t="str">
            <v>Income Tax payable</v>
          </cell>
          <cell r="H930">
            <v>87</v>
          </cell>
        </row>
        <row r="931">
          <cell r="E931" t="str">
            <v>Acquisition in 1994 given effect in 1995</v>
          </cell>
          <cell r="H931">
            <v>330</v>
          </cell>
        </row>
        <row r="932">
          <cell r="H932">
            <v>417</v>
          </cell>
        </row>
        <row r="934">
          <cell r="D934" t="str">
            <v>Long−Term Debt</v>
          </cell>
          <cell r="H934">
            <v>929.5</v>
          </cell>
        </row>
        <row r="935">
          <cell r="E935" t="str">
            <v>Acquisition in 1994 given effect in 1995</v>
          </cell>
          <cell r="H935">
            <v>1155.9000000000001</v>
          </cell>
        </row>
        <row r="936">
          <cell r="H936">
            <v>2085.4</v>
          </cell>
        </row>
        <row r="938">
          <cell r="D938" t="str">
            <v>Deferred Income Taxes</v>
          </cell>
          <cell r="H938">
            <v>612.79999999999995</v>
          </cell>
        </row>
        <row r="939">
          <cell r="E939" t="str">
            <v>Acquisition in 1994 given effect in 1995</v>
          </cell>
          <cell r="H939">
            <v>319.30000000000007</v>
          </cell>
        </row>
        <row r="940">
          <cell r="H940">
            <v>932.1</v>
          </cell>
        </row>
        <row r="942">
          <cell r="D942" t="str">
            <v>Preferred stock of a subsidiary,</v>
          </cell>
          <cell r="H942">
            <v>0</v>
          </cell>
        </row>
        <row r="943">
          <cell r="E943" t="str">
            <v>Acquisition in 1994 given effect in 1995</v>
          </cell>
          <cell r="H943">
            <v>7.1</v>
          </cell>
        </row>
        <row r="944">
          <cell r="H944">
            <v>7.1</v>
          </cell>
        </row>
        <row r="946">
          <cell r="D946" t="str">
            <v>Common stock</v>
          </cell>
          <cell r="H946">
            <v>202.4</v>
          </cell>
        </row>
        <row r="947">
          <cell r="E947" t="str">
            <v>Acquisition in 1994 given effect in 1995</v>
          </cell>
          <cell r="H947">
            <v>148.29999999999998</v>
          </cell>
        </row>
        <row r="948">
          <cell r="H948">
            <v>350.7</v>
          </cell>
        </row>
        <row r="950">
          <cell r="D950" t="str">
            <v>Additional paid−in capital</v>
          </cell>
          <cell r="H950">
            <v>27</v>
          </cell>
        </row>
        <row r="951">
          <cell r="E951" t="str">
            <v>Acquisition in 1994 given effect in 1995</v>
          </cell>
          <cell r="H951">
            <v>357.8</v>
          </cell>
        </row>
        <row r="952">
          <cell r="H952">
            <v>384.8</v>
          </cell>
        </row>
        <row r="954">
          <cell r="D954" t="str">
            <v>Retained earnings</v>
          </cell>
          <cell r="H954">
            <v>2753.2</v>
          </cell>
        </row>
        <row r="955">
          <cell r="E955" t="str">
            <v>Acquisition in 1994 given effect in 1995</v>
          </cell>
          <cell r="H955">
            <v>1292.1000000000004</v>
          </cell>
        </row>
        <row r="956">
          <cell r="H956">
            <v>4045.3</v>
          </cell>
        </row>
        <row r="958">
          <cell r="D958" t="str">
            <v>Unrealized currency translation adjustments</v>
          </cell>
          <cell r="H958">
            <v>-310</v>
          </cell>
        </row>
        <row r="959">
          <cell r="E959" t="str">
            <v>Acquisition in 1994 given effect in 1995</v>
          </cell>
          <cell r="H959">
            <v>-255</v>
          </cell>
        </row>
        <row r="960">
          <cell r="H960">
            <v>-565</v>
          </cell>
        </row>
        <row r="962">
          <cell r="D962" t="str">
            <v>Treasury stock</v>
          </cell>
          <cell r="H962">
            <v>76.8</v>
          </cell>
        </row>
        <row r="963">
          <cell r="E963" t="str">
            <v>Acquisition in 1994 given effect in 1995</v>
          </cell>
          <cell r="H963">
            <v>11.200000000000003</v>
          </cell>
        </row>
        <row r="964">
          <cell r="H964">
            <v>88</v>
          </cell>
        </row>
        <row r="966">
          <cell r="C966" t="str">
            <v>CASH FLOW STATEMENT</v>
          </cell>
        </row>
        <row r="968">
          <cell r="D968" t="str">
            <v>Cash providing by operations (as disclosed in respective financials)</v>
          </cell>
          <cell r="H968">
            <v>746.7</v>
          </cell>
          <cell r="L968">
            <v>1991.3</v>
          </cell>
          <cell r="M968">
            <v>2134.3000000000002</v>
          </cell>
        </row>
        <row r="969">
          <cell r="E969" t="str">
            <v>Acquisition in 1994 given effect in 1995</v>
          </cell>
          <cell r="H969">
            <v>167</v>
          </cell>
        </row>
        <row r="970">
          <cell r="E970" t="str">
            <v>Reclassification in 1999</v>
          </cell>
          <cell r="L970">
            <v>2.4000000000000909</v>
          </cell>
        </row>
        <row r="971">
          <cell r="E971" t="str">
            <v>Reclassification in 2000</v>
          </cell>
          <cell r="M971">
            <v>5.5999999999999091</v>
          </cell>
        </row>
        <row r="972">
          <cell r="H972">
            <v>913.7</v>
          </cell>
          <cell r="L972">
            <v>1993.7</v>
          </cell>
          <cell r="M972">
            <v>2139.9</v>
          </cell>
        </row>
        <row r="974">
          <cell r="D974" t="str">
            <v>Cash Used for Investing (as disclosed in respective financials)</v>
          </cell>
          <cell r="H974">
            <v>-442.8</v>
          </cell>
          <cell r="K974">
            <v>-305.8</v>
          </cell>
          <cell r="L974">
            <v>-698.4</v>
          </cell>
          <cell r="M974">
            <v>-576.79999999999995</v>
          </cell>
          <cell r="N974">
            <v>-1184.9000000000001</v>
          </cell>
        </row>
        <row r="975">
          <cell r="E975" t="str">
            <v>Acquisition in 1994 given effect in 1995</v>
          </cell>
          <cell r="H975">
            <v>1401.5</v>
          </cell>
        </row>
        <row r="976">
          <cell r="E976" t="str">
            <v>Reclassification in 1999</v>
          </cell>
          <cell r="K976">
            <v>-7.8999999999999773</v>
          </cell>
          <cell r="L976">
            <v>-5.3999999999999773</v>
          </cell>
        </row>
        <row r="977">
          <cell r="E977" t="str">
            <v>Reclassification in 2000</v>
          </cell>
          <cell r="M977">
            <v>-5.6000000000000227</v>
          </cell>
        </row>
        <row r="978">
          <cell r="E978" t="str">
            <v>Reclassification in 2002</v>
          </cell>
          <cell r="N978">
            <v>-8.5</v>
          </cell>
        </row>
        <row r="979">
          <cell r="H979">
            <v>958.7</v>
          </cell>
          <cell r="K979">
            <v>-313.7</v>
          </cell>
          <cell r="L979">
            <v>-703.8</v>
          </cell>
          <cell r="M979">
            <v>-582.4</v>
          </cell>
          <cell r="N979">
            <v>-1193.4000000000001</v>
          </cell>
        </row>
        <row r="981">
          <cell r="D981" t="str">
            <v>Cash Used for Financing (as disclosed in respective financials)</v>
          </cell>
          <cell r="H981">
            <v>-237.2</v>
          </cell>
          <cell r="K981">
            <v>-1087.7</v>
          </cell>
          <cell r="L981">
            <v>-1239.7</v>
          </cell>
        </row>
        <row r="982">
          <cell r="E982" t="str">
            <v>Acquisition in 1994 given effect in 1995</v>
          </cell>
          <cell r="H982">
            <v>-665.8</v>
          </cell>
        </row>
        <row r="983">
          <cell r="E983" t="str">
            <v>Reclassification in 1999</v>
          </cell>
          <cell r="H983">
            <v>-903</v>
          </cell>
          <cell r="K983">
            <v>-5.5</v>
          </cell>
          <cell r="L983">
            <v>3</v>
          </cell>
        </row>
        <row r="984">
          <cell r="K984">
            <v>-1093.2</v>
          </cell>
          <cell r="L984">
            <v>-1236.7</v>
          </cell>
        </row>
        <row r="985">
          <cell r="C985" t="str">
            <v>ADDITIONAL DISCLOSURES</v>
          </cell>
        </row>
        <row r="987">
          <cell r="C987">
            <v>1</v>
          </cell>
          <cell r="D987" t="str">
            <v>Depreciation expense</v>
          </cell>
          <cell r="G987">
            <v>596.1</v>
          </cell>
          <cell r="H987">
            <v>635.9</v>
          </cell>
          <cell r="I987">
            <v>581.70000000000005</v>
          </cell>
          <cell r="J987">
            <v>561</v>
          </cell>
          <cell r="K987">
            <v>528.5</v>
          </cell>
          <cell r="L987">
            <v>594.5</v>
          </cell>
          <cell r="M987">
            <v>586.20000000000005</v>
          </cell>
          <cell r="N987">
            <v>591.70000000000005</v>
          </cell>
          <cell r="O987">
            <v>650.20000000000005</v>
          </cell>
          <cell r="P987">
            <v>706.6</v>
          </cell>
        </row>
        <row r="989">
          <cell r="C989">
            <v>2</v>
          </cell>
          <cell r="D989" t="str">
            <v>Amortization of intangible expense</v>
          </cell>
          <cell r="G989">
            <v>0</v>
          </cell>
          <cell r="H989">
            <v>0</v>
          </cell>
          <cell r="I989">
            <v>0</v>
          </cell>
          <cell r="J989">
            <v>0</v>
          </cell>
          <cell r="K989">
            <v>0</v>
          </cell>
          <cell r="L989">
            <v>0</v>
          </cell>
          <cell r="M989">
            <v>0</v>
          </cell>
          <cell r="N989">
            <v>10</v>
          </cell>
          <cell r="O989">
            <v>12</v>
          </cell>
          <cell r="P989">
            <v>13</v>
          </cell>
        </row>
        <row r="991">
          <cell r="C991">
            <v>3</v>
          </cell>
          <cell r="D991" t="str">
            <v>Unsual items included in expenses</v>
          </cell>
          <cell r="G991">
            <v>378.9</v>
          </cell>
          <cell r="H991">
            <v>0</v>
          </cell>
          <cell r="I991">
            <v>1440</v>
          </cell>
          <cell r="J991">
            <v>0</v>
          </cell>
          <cell r="K991">
            <v>451.8</v>
          </cell>
          <cell r="L991">
            <v>280.10000000000002</v>
          </cell>
          <cell r="M991">
            <v>-97.3</v>
          </cell>
          <cell r="N991">
            <v>-1.1000000000000001</v>
          </cell>
          <cell r="O991">
            <v>212.9</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s>
    <sheetDataSet>
      <sheetData sheetId="0" refreshError="1">
        <row r="1">
          <cell r="A1" t="str">
            <v>Model data for companies: PG.N</v>
          </cell>
          <cell r="G1" t="str">
            <v>Years filled :</v>
          </cell>
          <cell r="H1" t="str">
            <v>1993 to 2002</v>
          </cell>
          <cell r="IC1" t="str">
            <v>ElementName</v>
          </cell>
          <cell r="ID1" t="str">
            <v>ScaleOverride</v>
          </cell>
          <cell r="IE1" t="str">
            <v>UnitOverride</v>
          </cell>
          <cell r="IF1" t="str">
            <v>ReverseSign</v>
          </cell>
          <cell r="IG1" t="str">
            <v>IsDrivingAssumption</v>
          </cell>
          <cell r="IH1" t="str">
            <v>SegmentID</v>
          </cell>
        </row>
        <row r="2">
          <cell r="A2" t="str">
            <v xml:space="preserve">Model Snapshot type:  </v>
          </cell>
          <cell r="G2" t="str">
            <v>1993-FY</v>
          </cell>
          <cell r="H2" t="str">
            <v>1994-FY</v>
          </cell>
          <cell r="I2" t="str">
            <v>1995-FY</v>
          </cell>
          <cell r="J2" t="str">
            <v>1996-FY</v>
          </cell>
          <cell r="K2" t="str">
            <v>1997-FY</v>
          </cell>
          <cell r="L2" t="str">
            <v>1998-FY</v>
          </cell>
          <cell r="M2" t="str">
            <v>1999-FY</v>
          </cell>
          <cell r="N2" t="str">
            <v>2000-FY</v>
          </cell>
          <cell r="O2" t="str">
            <v>2001-FY</v>
          </cell>
          <cell r="P2" t="str">
            <v>2002-FY</v>
          </cell>
        </row>
        <row r="3">
          <cell r="A3" t="str">
            <v>Default Currency: USD-millions</v>
          </cell>
        </row>
        <row r="4">
          <cell r="A4" t="str">
            <v>Data as of 1/13/2005 6:39:37 PM</v>
          </cell>
          <cell r="G4" t="str">
            <v xml:space="preserve"> </v>
          </cell>
        </row>
        <row r="5">
          <cell r="G5" t="str">
            <v xml:space="preserve"> </v>
          </cell>
          <cell r="P5" t="str">
            <v>Procter &amp; Gamble (PG.N) ()</v>
          </cell>
        </row>
        <row r="6">
          <cell r="G6" t="str">
            <v>1993-FY
1992-7-1
1993-6-30</v>
          </cell>
          <cell r="H6" t="str">
            <v>1994-FY
1993-7-1
1994-6-30</v>
          </cell>
          <cell r="I6" t="str">
            <v>1995-FY
1994-7-1
1995-6-30</v>
          </cell>
          <cell r="J6" t="str">
            <v>1996-FY
1995-7-1
1996-6-30</v>
          </cell>
          <cell r="K6" t="str">
            <v>1997-FY
1996-7-1
1997-6-30</v>
          </cell>
          <cell r="L6" t="str">
            <v>1998-FY
1997-7-1
1998-6-30</v>
          </cell>
          <cell r="M6" t="str">
            <v>1999-FY
1998-7-1
1999-6-30</v>
          </cell>
          <cell r="N6" t="str">
            <v>2000-FY
1999-7-1
2000-6-30</v>
          </cell>
          <cell r="O6" t="str">
            <v>2001-FY
2000-7-1
2001-6-30</v>
          </cell>
          <cell r="P6" t="str">
            <v>2002 (A)_x000D_
2001-7-1_x000D_
2002-6-30</v>
          </cell>
          <cell r="Q6" t="str">
            <v>2003 (A)_x000D_
2002-7-1_x000D_
2003-6-30</v>
          </cell>
        </row>
        <row r="7">
          <cell r="A7" t="str">
            <v>Validation Formulas</v>
          </cell>
          <cell r="ID7">
            <v>0</v>
          </cell>
          <cell r="IE7" t="str">
            <v>ms_eqr_gcim_String:ms_eqr_gcim_string</v>
          </cell>
          <cell r="IF7" t="b">
            <v>0</v>
          </cell>
          <cell r="IG7" t="b">
            <v>0</v>
          </cell>
        </row>
        <row r="18">
          <cell r="B18" t="str">
            <v>Balance Sheet Validation</v>
          </cell>
          <cell r="G18" t="b">
            <v>1</v>
          </cell>
          <cell r="H18" t="b">
            <v>1</v>
          </cell>
          <cell r="I18" t="b">
            <v>1</v>
          </cell>
          <cell r="J18" t="b">
            <v>1</v>
          </cell>
          <cell r="K18" t="b">
            <v>1</v>
          </cell>
          <cell r="L18" t="b">
            <v>1</v>
          </cell>
          <cell r="M18" t="b">
            <v>1</v>
          </cell>
          <cell r="N18" t="b">
            <v>1</v>
          </cell>
          <cell r="O18" t="b">
            <v>1</v>
          </cell>
          <cell r="P18" t="b">
            <v>1</v>
          </cell>
          <cell r="Q18" t="b">
            <v>1</v>
          </cell>
          <cell r="ID18">
            <v>0</v>
          </cell>
          <cell r="IE18" t="str">
            <v>ms_eqr_gcim_Boolean:ms_eqr_gcim_boolean</v>
          </cell>
          <cell r="IF18" t="b">
            <v>0</v>
          </cell>
          <cell r="IG18" t="b">
            <v>0</v>
          </cell>
        </row>
        <row r="29">
          <cell r="C29" t="str">
            <v>Assets</v>
          </cell>
          <cell r="G29">
            <v>24935</v>
          </cell>
          <cell r="H29">
            <v>25535</v>
          </cell>
          <cell r="I29">
            <v>28125</v>
          </cell>
          <cell r="J29">
            <v>27730</v>
          </cell>
          <cell r="K29">
            <v>27544</v>
          </cell>
          <cell r="L29">
            <v>30966</v>
          </cell>
          <cell r="M29">
            <v>32113</v>
          </cell>
          <cell r="N29">
            <v>34366</v>
          </cell>
          <cell r="O29">
            <v>34387</v>
          </cell>
          <cell r="P29">
            <v>40776</v>
          </cell>
          <cell r="Q29">
            <v>43706</v>
          </cell>
          <cell r="ID29">
            <v>0</v>
          </cell>
          <cell r="IE29" t="str">
            <v>ISO4217:USD</v>
          </cell>
          <cell r="IF29" t="b">
            <v>0</v>
          </cell>
          <cell r="IG29" t="b">
            <v>0</v>
          </cell>
        </row>
        <row r="40">
          <cell r="C40" t="str">
            <v>Liabilities and Equity</v>
          </cell>
          <cell r="G40">
            <v>24935</v>
          </cell>
          <cell r="H40">
            <v>25535</v>
          </cell>
          <cell r="I40">
            <v>28125</v>
          </cell>
          <cell r="J40">
            <v>27730</v>
          </cell>
          <cell r="K40">
            <v>27544</v>
          </cell>
          <cell r="L40">
            <v>30966</v>
          </cell>
          <cell r="M40">
            <v>32113</v>
          </cell>
          <cell r="N40">
            <v>34366</v>
          </cell>
          <cell r="O40">
            <v>34387</v>
          </cell>
          <cell r="P40">
            <v>40776</v>
          </cell>
          <cell r="Q40">
            <v>43706</v>
          </cell>
          <cell r="ID40">
            <v>0</v>
          </cell>
          <cell r="IE40" t="str">
            <v>ISO4217:USD</v>
          </cell>
          <cell r="IF40" t="b">
            <v>0</v>
          </cell>
          <cell r="IG40" t="b">
            <v>0</v>
          </cell>
        </row>
        <row r="51">
          <cell r="B51" t="str">
            <v>Changes in Shareholders Equity Validation</v>
          </cell>
          <cell r="G51" t="b">
            <v>0</v>
          </cell>
          <cell r="H51" t="b">
            <v>1</v>
          </cell>
          <cell r="I51" t="b">
            <v>1</v>
          </cell>
          <cell r="J51" t="b">
            <v>1</v>
          </cell>
          <cell r="K51" t="b">
            <v>1</v>
          </cell>
          <cell r="L51" t="b">
            <v>1</v>
          </cell>
          <cell r="M51" t="b">
            <v>1</v>
          </cell>
          <cell r="N51" t="b">
            <v>1</v>
          </cell>
          <cell r="O51" t="b">
            <v>1</v>
          </cell>
          <cell r="P51" t="b">
            <v>1</v>
          </cell>
          <cell r="Q51" t="b">
            <v>1</v>
          </cell>
          <cell r="ID51">
            <v>0</v>
          </cell>
          <cell r="IE51" t="str">
            <v>ms_eqr_gcim_Boolean:ms_eqr_gcim_boolean</v>
          </cell>
          <cell r="IF51" t="b">
            <v>0</v>
          </cell>
          <cell r="IG51" t="b">
            <v>0</v>
          </cell>
        </row>
        <row r="62">
          <cell r="C62" t="str">
            <v>Changes in Shareholders Equity</v>
          </cell>
          <cell r="G62">
            <v>-1549</v>
          </cell>
          <cell r="H62">
            <v>1418</v>
          </cell>
          <cell r="I62">
            <v>1786</v>
          </cell>
          <cell r="J62">
            <v>1160</v>
          </cell>
          <cell r="K62">
            <v>351</v>
          </cell>
          <cell r="L62">
            <v>228</v>
          </cell>
          <cell r="M62">
            <v>-138</v>
          </cell>
          <cell r="N62">
            <v>273</v>
          </cell>
          <cell r="O62">
            <v>-241</v>
          </cell>
          <cell r="P62">
            <v>1763</v>
          </cell>
          <cell r="Q62">
            <v>2534</v>
          </cell>
          <cell r="ID62">
            <v>0</v>
          </cell>
          <cell r="IE62" t="str">
            <v>ISO4217:USD</v>
          </cell>
          <cell r="IF62" t="b">
            <v>0</v>
          </cell>
          <cell r="IG62" t="b">
            <v>0</v>
          </cell>
        </row>
        <row r="73">
          <cell r="D73" t="str">
            <v>Net Income (Reported) Less Preferred Dividends</v>
          </cell>
          <cell r="G73">
            <v>-758</v>
          </cell>
          <cell r="H73">
            <v>2109</v>
          </cell>
          <cell r="I73">
            <v>2543</v>
          </cell>
          <cell r="J73">
            <v>2943</v>
          </cell>
          <cell r="K73">
            <v>3311</v>
          </cell>
          <cell r="L73">
            <v>3676</v>
          </cell>
          <cell r="M73">
            <v>3654</v>
          </cell>
          <cell r="N73">
            <v>3427</v>
          </cell>
          <cell r="O73">
            <v>2801</v>
          </cell>
          <cell r="P73">
            <v>4228</v>
          </cell>
          <cell r="Q73">
            <v>5061</v>
          </cell>
          <cell r="ID73">
            <v>0</v>
          </cell>
          <cell r="IE73" t="str">
            <v>ISO4217:USD</v>
          </cell>
          <cell r="IF73" t="b">
            <v>0</v>
          </cell>
          <cell r="IG73" t="b">
            <v>0</v>
          </cell>
        </row>
        <row r="74">
          <cell r="G74">
            <v>-96</v>
          </cell>
          <cell r="H74">
            <v>3188</v>
          </cell>
          <cell r="I74">
            <v>3756</v>
          </cell>
          <cell r="J74">
            <v>4331</v>
          </cell>
          <cell r="K74">
            <v>5031</v>
          </cell>
          <cell r="L74">
            <v>5507</v>
          </cell>
          <cell r="M74">
            <v>5603</v>
          </cell>
          <cell r="N74">
            <v>5232</v>
          </cell>
          <cell r="O74">
            <v>3942</v>
          </cell>
          <cell r="P74">
            <v>6075</v>
          </cell>
          <cell r="Q74">
            <v>7743</v>
          </cell>
        </row>
        <row r="75">
          <cell r="G75">
            <v>-662</v>
          </cell>
          <cell r="H75">
            <v>-1079</v>
          </cell>
          <cell r="I75">
            <v>-1213</v>
          </cell>
          <cell r="J75">
            <v>-1388</v>
          </cell>
          <cell r="K75">
            <v>-1720</v>
          </cell>
          <cell r="L75">
            <v>-1831</v>
          </cell>
          <cell r="M75">
            <v>-1949</v>
          </cell>
          <cell r="N75">
            <v>-1805</v>
          </cell>
          <cell r="O75">
            <v>-1141</v>
          </cell>
          <cell r="P75">
            <v>-1847</v>
          </cell>
          <cell r="Q75">
            <v>-2682</v>
          </cell>
        </row>
        <row r="84">
          <cell r="D84" t="str">
            <v>Change in Accumulated Other Comprehensive Income (Loss) or Other Reserves</v>
          </cell>
          <cell r="G84">
            <v>-99</v>
          </cell>
          <cell r="H84">
            <v>36</v>
          </cell>
          <cell r="I84">
            <v>128</v>
          </cell>
          <cell r="J84">
            <v>-483</v>
          </cell>
          <cell r="K84">
            <v>-401</v>
          </cell>
          <cell r="L84">
            <v>-538</v>
          </cell>
          <cell r="M84">
            <v>-249</v>
          </cell>
          <cell r="N84">
            <v>-236</v>
          </cell>
          <cell r="O84">
            <v>-278</v>
          </cell>
          <cell r="P84">
            <v>-240</v>
          </cell>
          <cell r="Q84">
            <v>354</v>
          </cell>
          <cell r="ID84">
            <v>0</v>
          </cell>
          <cell r="IE84" t="str">
            <v>ISO4217:USD</v>
          </cell>
          <cell r="IF84" t="b">
            <v>0</v>
          </cell>
          <cell r="IG84" t="b">
            <v>0</v>
          </cell>
        </row>
        <row r="95">
          <cell r="D95" t="str">
            <v>Change in Investment in Own Shares (Asset)</v>
          </cell>
          <cell r="G95">
            <v>0</v>
          </cell>
          <cell r="H95">
            <v>0</v>
          </cell>
          <cell r="I95">
            <v>0</v>
          </cell>
          <cell r="J95">
            <v>0</v>
          </cell>
          <cell r="K95">
            <v>0</v>
          </cell>
          <cell r="L95">
            <v>0</v>
          </cell>
          <cell r="M95">
            <v>0</v>
          </cell>
          <cell r="N95">
            <v>0</v>
          </cell>
          <cell r="O95">
            <v>0</v>
          </cell>
          <cell r="P95">
            <v>0</v>
          </cell>
          <cell r="Q95">
            <v>0</v>
          </cell>
          <cell r="ID95">
            <v>0</v>
          </cell>
          <cell r="IE95" t="str">
            <v>ISO4217:USD</v>
          </cell>
          <cell r="IF95" t="b">
            <v>0</v>
          </cell>
          <cell r="IG95" t="b">
            <v>0</v>
          </cell>
        </row>
        <row r="106">
          <cell r="B106" t="str">
            <v>Cash Flow Validation</v>
          </cell>
          <cell r="G106" t="b">
            <v>0</v>
          </cell>
          <cell r="H106" t="b">
            <v>1</v>
          </cell>
          <cell r="I106" t="b">
            <v>1</v>
          </cell>
          <cell r="J106" t="b">
            <v>1</v>
          </cell>
          <cell r="K106" t="b">
            <v>1</v>
          </cell>
          <cell r="L106" t="b">
            <v>1</v>
          </cell>
          <cell r="M106" t="b">
            <v>1</v>
          </cell>
          <cell r="N106" t="b">
            <v>1</v>
          </cell>
          <cell r="O106" t="b">
            <v>1</v>
          </cell>
          <cell r="P106" t="b">
            <v>1</v>
          </cell>
          <cell r="Q106" t="b">
            <v>1</v>
          </cell>
          <cell r="ID106">
            <v>0</v>
          </cell>
          <cell r="IE106" t="str">
            <v>ms_eqr_gcim_Boolean:ms_eqr_gcim_boolean</v>
          </cell>
          <cell r="IF106" t="b">
            <v>0</v>
          </cell>
          <cell r="IG106" t="b">
            <v>0</v>
          </cell>
        </row>
        <row r="117">
          <cell r="C117" t="str">
            <v>Aggregate Cash and Cash Equivalents for Validation</v>
          </cell>
          <cell r="G117">
            <v>2322</v>
          </cell>
          <cell r="H117">
            <v>2373</v>
          </cell>
          <cell r="I117">
            <v>2028</v>
          </cell>
          <cell r="J117">
            <v>2074</v>
          </cell>
          <cell r="K117">
            <v>2350</v>
          </cell>
          <cell r="L117">
            <v>1549</v>
          </cell>
          <cell r="M117">
            <v>2294</v>
          </cell>
          <cell r="N117">
            <v>1415</v>
          </cell>
          <cell r="O117">
            <v>2306</v>
          </cell>
          <cell r="P117">
            <v>3427</v>
          </cell>
          <cell r="Q117">
            <v>5912</v>
          </cell>
          <cell r="ID117">
            <v>0</v>
          </cell>
          <cell r="IE117" t="str">
            <v>ISO4217:USD</v>
          </cell>
          <cell r="IF117" t="b">
            <v>0</v>
          </cell>
          <cell r="IG117" t="b">
            <v>0</v>
          </cell>
        </row>
        <row r="128">
          <cell r="C128" t="str">
            <v>Changes in Cash and Cash Equivalents</v>
          </cell>
          <cell r="G128">
            <v>546</v>
          </cell>
          <cell r="H128">
            <v>51</v>
          </cell>
          <cell r="I128">
            <v>-345</v>
          </cell>
          <cell r="J128">
            <v>46</v>
          </cell>
          <cell r="K128">
            <v>276</v>
          </cell>
          <cell r="L128">
            <v>-801</v>
          </cell>
          <cell r="M128">
            <v>745</v>
          </cell>
          <cell r="N128">
            <v>-879</v>
          </cell>
          <cell r="O128">
            <v>891</v>
          </cell>
          <cell r="P128">
            <v>1121</v>
          </cell>
          <cell r="Q128">
            <v>2485</v>
          </cell>
          <cell r="ID128">
            <v>0</v>
          </cell>
          <cell r="IE128" t="str">
            <v>ISO4217:USD</v>
          </cell>
          <cell r="IF128" t="b">
            <v>0</v>
          </cell>
          <cell r="IG128" t="b">
            <v>0</v>
          </cell>
        </row>
        <row r="129">
          <cell r="G129">
            <v>-980</v>
          </cell>
          <cell r="H129">
            <v>1510</v>
          </cell>
          <cell r="I129">
            <v>1620</v>
          </cell>
          <cell r="J129">
            <v>2597</v>
          </cell>
          <cell r="K129">
            <v>3117</v>
          </cell>
          <cell r="L129">
            <v>4</v>
          </cell>
          <cell r="M129">
            <v>3320</v>
          </cell>
          <cell r="N129">
            <v>630</v>
          </cell>
          <cell r="O129">
            <v>3255</v>
          </cell>
          <cell r="P129">
            <v>-489</v>
          </cell>
          <cell r="Q129">
            <v>5346</v>
          </cell>
        </row>
        <row r="130">
          <cell r="G130">
            <v>1645</v>
          </cell>
          <cell r="H130">
            <v>-1460</v>
          </cell>
          <cell r="I130">
            <v>-2015</v>
          </cell>
          <cell r="J130">
            <v>-2488</v>
          </cell>
          <cell r="K130">
            <v>-2810</v>
          </cell>
          <cell r="L130">
            <v>-709</v>
          </cell>
          <cell r="M130">
            <v>-2557</v>
          </cell>
          <cell r="N130">
            <v>-1496</v>
          </cell>
          <cell r="O130">
            <v>-2308</v>
          </cell>
          <cell r="P130">
            <v>1593</v>
          </cell>
          <cell r="Q130">
            <v>-3248</v>
          </cell>
        </row>
        <row r="131">
          <cell r="G131">
            <v>-119</v>
          </cell>
          <cell r="H131">
            <v>1</v>
          </cell>
          <cell r="I131">
            <v>50</v>
          </cell>
          <cell r="J131">
            <v>-63</v>
          </cell>
          <cell r="K131">
            <v>-31</v>
          </cell>
          <cell r="L131">
            <v>-96</v>
          </cell>
          <cell r="M131">
            <v>-18</v>
          </cell>
          <cell r="N131">
            <v>-13</v>
          </cell>
          <cell r="O131">
            <v>-56</v>
          </cell>
          <cell r="P131">
            <v>17</v>
          </cell>
          <cell r="Q131">
            <v>387</v>
          </cell>
        </row>
        <row r="139">
          <cell r="B139" t="str">
            <v>Tax Rate Validation (must be between 0% and 100%)</v>
          </cell>
          <cell r="G139">
            <v>0.34</v>
          </cell>
          <cell r="H139">
            <v>0.35</v>
          </cell>
          <cell r="I139">
            <v>0.29349999999999998</v>
          </cell>
          <cell r="J139">
            <v>0.27736131934032981</v>
          </cell>
          <cell r="K139">
            <v>0.35435321013526389</v>
          </cell>
          <cell r="L139">
            <v>0.35546601261387528</v>
          </cell>
          <cell r="M139">
            <v>0.36570000000000003</v>
          </cell>
          <cell r="N139">
            <v>0.27655346820809251</v>
          </cell>
          <cell r="O139">
            <v>0.37608318890814557</v>
          </cell>
          <cell r="P139">
            <v>0.25724580918063605</v>
          </cell>
          <cell r="Q139">
            <v>0.312</v>
          </cell>
          <cell r="ID139">
            <v>0</v>
          </cell>
          <cell r="IE139" t="str">
            <v>ms_eqr_gcim_Boolean:ms_eqr_gcim_boolean</v>
          </cell>
          <cell r="IF139" t="b">
            <v>0</v>
          </cell>
          <cell r="IG139" t="b">
            <v>0</v>
          </cell>
        </row>
        <row r="140">
          <cell r="A140" t="str">
            <v>Tagged metrics</v>
          </cell>
          <cell r="ID140">
            <v>0</v>
          </cell>
          <cell r="IE140" t="str">
            <v>ms_eqr_gcim_String:ms_eqr_gcim_string</v>
          </cell>
          <cell r="IF140" t="b">
            <v>0</v>
          </cell>
          <cell r="IG140" t="b">
            <v>0</v>
          </cell>
        </row>
        <row r="141">
          <cell r="B141" t="str">
            <v>Income statement</v>
          </cell>
          <cell r="ID141">
            <v>0</v>
          </cell>
          <cell r="IE141" t="str">
            <v>ms_eqr_gcim_String:ms_eqr_gcim_string</v>
          </cell>
          <cell r="IF141" t="b">
            <v>0</v>
          </cell>
          <cell r="IG141" t="b">
            <v>0</v>
          </cell>
        </row>
        <row r="142">
          <cell r="C142" t="str">
            <v>Revenue, Net</v>
          </cell>
          <cell r="G142">
            <v>30433</v>
          </cell>
          <cell r="H142">
            <v>30385</v>
          </cell>
          <cell r="I142">
            <v>33482</v>
          </cell>
          <cell r="J142">
            <v>35284</v>
          </cell>
          <cell r="K142">
            <v>35764</v>
          </cell>
          <cell r="L142">
            <v>37154</v>
          </cell>
          <cell r="M142">
            <v>38125</v>
          </cell>
          <cell r="N142">
            <v>39951</v>
          </cell>
          <cell r="O142">
            <v>39244</v>
          </cell>
          <cell r="P142">
            <v>40238</v>
          </cell>
          <cell r="Q142">
            <v>43373</v>
          </cell>
          <cell r="IC142" t="str">
            <v>mstag:revenueNet</v>
          </cell>
          <cell r="ID142">
            <v>6</v>
          </cell>
          <cell r="IE142" t="str">
            <v>ISO4217:USD</v>
          </cell>
          <cell r="IF142" t="b">
            <v>0</v>
          </cell>
          <cell r="IG142" t="b">
            <v>0</v>
          </cell>
        </row>
        <row r="143">
          <cell r="D143" t="str">
            <v>Revenue, Net of Discounts and Allowances</v>
          </cell>
          <cell r="G143">
            <v>30433</v>
          </cell>
          <cell r="H143">
            <v>30385</v>
          </cell>
          <cell r="I143">
            <v>33482</v>
          </cell>
          <cell r="J143">
            <v>35284</v>
          </cell>
          <cell r="K143">
            <v>35764</v>
          </cell>
          <cell r="L143">
            <v>37154</v>
          </cell>
          <cell r="M143">
            <v>38125</v>
          </cell>
          <cell r="N143">
            <v>39951</v>
          </cell>
          <cell r="O143">
            <v>39244</v>
          </cell>
          <cell r="P143">
            <v>40238</v>
          </cell>
          <cell r="Q143" t="str">
            <v/>
          </cell>
          <cell r="IC143" t="str">
            <v>mstag:revenueNetOfDiscountsAndAllowances</v>
          </cell>
          <cell r="ID143">
            <v>6</v>
          </cell>
          <cell r="IE143" t="str">
            <v>ISO4217:USD</v>
          </cell>
          <cell r="IF143" t="b">
            <v>0</v>
          </cell>
          <cell r="IG143" t="b">
            <v>0</v>
          </cell>
        </row>
        <row r="144">
          <cell r="E144" t="str">
            <v>Revenue, Gross</v>
          </cell>
          <cell r="G144">
            <v>30433</v>
          </cell>
          <cell r="H144">
            <v>30385</v>
          </cell>
          <cell r="I144">
            <v>33482</v>
          </cell>
          <cell r="J144">
            <v>35284</v>
          </cell>
          <cell r="K144">
            <v>35764</v>
          </cell>
          <cell r="L144">
            <v>37154</v>
          </cell>
          <cell r="M144">
            <v>38125</v>
          </cell>
          <cell r="N144">
            <v>39951</v>
          </cell>
          <cell r="O144">
            <v>39244</v>
          </cell>
          <cell r="P144">
            <v>40238</v>
          </cell>
          <cell r="IC144" t="str">
            <v>mstag:revenueGross</v>
          </cell>
          <cell r="ID144">
            <v>6</v>
          </cell>
          <cell r="IE144" t="str">
            <v>ISO4217:USD</v>
          </cell>
          <cell r="IF144" t="b">
            <v>0</v>
          </cell>
          <cell r="IG144" t="b">
            <v>0</v>
          </cell>
        </row>
        <row r="145">
          <cell r="E145" t="str">
            <v>Sales Discounts</v>
          </cell>
          <cell r="IC145" t="str">
            <v>mstag:salesDiscounts</v>
          </cell>
          <cell r="ID145">
            <v>6</v>
          </cell>
          <cell r="IE145" t="str">
            <v>ISO4217:USD</v>
          </cell>
          <cell r="IF145" t="b">
            <v>0</v>
          </cell>
          <cell r="IG145" t="b">
            <v>0</v>
          </cell>
        </row>
        <row r="146">
          <cell r="E146" t="str">
            <v>Change in Allowance for Doubtful Accounts (recurring)</v>
          </cell>
          <cell r="IC146" t="str">
            <v>mstag:changeInAllowanceForDoubtfulAccountsRecurring</v>
          </cell>
          <cell r="ID146">
            <v>6</v>
          </cell>
          <cell r="IE146" t="str">
            <v>ISO4217:USD</v>
          </cell>
          <cell r="IF146" t="b">
            <v>0</v>
          </cell>
          <cell r="IG146" t="b">
            <v>0</v>
          </cell>
        </row>
        <row r="147">
          <cell r="E147" t="str">
            <v>Change in Allowance for Doubtful Accounts (one time)</v>
          </cell>
          <cell r="IC147" t="str">
            <v>mstag:changeInAllowanceForDoubtfulAccountsOneTime</v>
          </cell>
          <cell r="ID147">
            <v>6</v>
          </cell>
          <cell r="IE147" t="str">
            <v>ISO4217:USD</v>
          </cell>
          <cell r="IF147" t="b">
            <v>0</v>
          </cell>
          <cell r="IG147" t="b">
            <v>0</v>
          </cell>
        </row>
        <row r="148">
          <cell r="D148" t="str">
            <v>Excise or Other Sales Tax</v>
          </cell>
          <cell r="IC148" t="str">
            <v>mstag:exciseOrOtherSalesTax</v>
          </cell>
          <cell r="ID148">
            <v>6</v>
          </cell>
          <cell r="IE148" t="str">
            <v>ISO4217:USD</v>
          </cell>
          <cell r="IF148" t="b">
            <v>0</v>
          </cell>
          <cell r="IG148" t="b">
            <v>0</v>
          </cell>
        </row>
        <row r="149">
          <cell r="C149" t="str">
            <v>Revenue (Region)</v>
          </cell>
          <cell r="IC149" t="str">
            <v>mstag:revenueRegion</v>
          </cell>
          <cell r="ID149">
            <v>6</v>
          </cell>
          <cell r="IE149" t="str">
            <v>ISO4217:USD</v>
          </cell>
          <cell r="IF149" t="b">
            <v>0</v>
          </cell>
          <cell r="IG149" t="b">
            <v>0</v>
          </cell>
        </row>
        <row r="150">
          <cell r="D150" t="str">
            <v>Americas Revenues</v>
          </cell>
          <cell r="G150" t="str">
            <v/>
          </cell>
          <cell r="H150" t="str">
            <v/>
          </cell>
          <cell r="I150" t="str">
            <v/>
          </cell>
          <cell r="J150" t="str">
            <v/>
          </cell>
          <cell r="K150" t="str">
            <v/>
          </cell>
          <cell r="L150" t="str">
            <v/>
          </cell>
          <cell r="M150" t="str">
            <v/>
          </cell>
          <cell r="N150" t="str">
            <v/>
          </cell>
          <cell r="O150" t="str">
            <v/>
          </cell>
          <cell r="P150" t="str">
            <v/>
          </cell>
          <cell r="Q150" t="str">
            <v/>
          </cell>
          <cell r="IC150" t="str">
            <v>mstag:americasRevenues</v>
          </cell>
          <cell r="ID150">
            <v>6</v>
          </cell>
          <cell r="IE150" t="str">
            <v>ISO4217:USD</v>
          </cell>
          <cell r="IF150" t="b">
            <v>0</v>
          </cell>
          <cell r="IG150" t="b">
            <v>0</v>
          </cell>
        </row>
        <row r="151">
          <cell r="E151" t="str">
            <v>North America Revenues</v>
          </cell>
          <cell r="G151" t="str">
            <v>ND</v>
          </cell>
          <cell r="H151" t="str">
            <v>ND</v>
          </cell>
          <cell r="I151" t="str">
            <v>ND</v>
          </cell>
          <cell r="J151" t="str">
            <v>ND</v>
          </cell>
          <cell r="K151" t="str">
            <v>ND</v>
          </cell>
          <cell r="L151" t="str">
            <v>ND</v>
          </cell>
          <cell r="M151" t="str">
            <v>ND</v>
          </cell>
          <cell r="N151" t="str">
            <v>ND</v>
          </cell>
          <cell r="O151" t="str">
            <v>ND</v>
          </cell>
          <cell r="P151" t="str">
            <v>ND</v>
          </cell>
          <cell r="Q151" t="str">
            <v>ND</v>
          </cell>
          <cell r="IC151" t="str">
            <v>mstag:northAmericaRevenues</v>
          </cell>
          <cell r="ID151">
            <v>6</v>
          </cell>
          <cell r="IE151" t="str">
            <v>ISO4217:USD</v>
          </cell>
          <cell r="IF151" t="b">
            <v>0</v>
          </cell>
          <cell r="IG151" t="b">
            <v>0</v>
          </cell>
        </row>
        <row r="152">
          <cell r="F152" t="str">
            <v>Canada Revenues</v>
          </cell>
          <cell r="IC152" t="str">
            <v>mstag:canadaRevenues</v>
          </cell>
          <cell r="ID152">
            <v>6</v>
          </cell>
          <cell r="IE152" t="str">
            <v>ISO4217:USD</v>
          </cell>
          <cell r="IF152" t="b">
            <v>0</v>
          </cell>
          <cell r="IG152" t="b">
            <v>0</v>
          </cell>
        </row>
        <row r="153">
          <cell r="F153" t="str">
            <v>Mexico Revenues</v>
          </cell>
          <cell r="IC153" t="str">
            <v>mstag:mexicoRevenues</v>
          </cell>
          <cell r="ID153">
            <v>6</v>
          </cell>
          <cell r="IE153" t="str">
            <v>ISO4217:USD</v>
          </cell>
          <cell r="IF153" t="b">
            <v>0</v>
          </cell>
          <cell r="IG153" t="b">
            <v>0</v>
          </cell>
        </row>
        <row r="154">
          <cell r="F154" t="str">
            <v>USA Revenues</v>
          </cell>
          <cell r="IC154" t="str">
            <v>mstag:usaRevenues</v>
          </cell>
          <cell r="ID154">
            <v>6</v>
          </cell>
          <cell r="IE154" t="str">
            <v>ISO4217:USD</v>
          </cell>
          <cell r="IF154" t="b">
            <v>0</v>
          </cell>
          <cell r="IG154" t="b">
            <v>0</v>
          </cell>
        </row>
        <row r="155">
          <cell r="E155" t="str">
            <v>Latin America Revenues</v>
          </cell>
          <cell r="G155" t="str">
            <v/>
          </cell>
          <cell r="H155" t="str">
            <v/>
          </cell>
          <cell r="I155" t="str">
            <v/>
          </cell>
          <cell r="J155" t="str">
            <v/>
          </cell>
          <cell r="K155" t="str">
            <v/>
          </cell>
          <cell r="L155" t="str">
            <v/>
          </cell>
          <cell r="M155" t="str">
            <v/>
          </cell>
          <cell r="N155" t="str">
            <v/>
          </cell>
          <cell r="O155" t="str">
            <v/>
          </cell>
          <cell r="P155" t="str">
            <v/>
          </cell>
          <cell r="Q155" t="str">
            <v/>
          </cell>
          <cell r="IC155" t="str">
            <v>mstag:latinAmericaRevenues</v>
          </cell>
          <cell r="ID155">
            <v>6</v>
          </cell>
          <cell r="IE155" t="str">
            <v>ISO4217:USD</v>
          </cell>
          <cell r="IF155" t="b">
            <v>0</v>
          </cell>
          <cell r="IG155" t="b">
            <v>0</v>
          </cell>
        </row>
        <row r="156">
          <cell r="F156" t="str">
            <v>Argentina Revenues</v>
          </cell>
          <cell r="IC156" t="str">
            <v>mstag:argentinaRevenues</v>
          </cell>
          <cell r="ID156">
            <v>6</v>
          </cell>
          <cell r="IE156" t="str">
            <v>ISO4217:USD</v>
          </cell>
          <cell r="IF156" t="b">
            <v>0</v>
          </cell>
          <cell r="IG156" t="b">
            <v>0</v>
          </cell>
        </row>
        <row r="157">
          <cell r="F157" t="str">
            <v>Brazil Revenues</v>
          </cell>
          <cell r="IC157" t="str">
            <v>mstag:brazilRevenues</v>
          </cell>
          <cell r="ID157">
            <v>6</v>
          </cell>
          <cell r="IE157" t="str">
            <v>ISO4217:USD</v>
          </cell>
          <cell r="IF157" t="b">
            <v>0</v>
          </cell>
          <cell r="IG157" t="b">
            <v>0</v>
          </cell>
        </row>
        <row r="158">
          <cell r="F158" t="str">
            <v>Chile Revenues</v>
          </cell>
          <cell r="IC158" t="str">
            <v>mstag:chileRevenues</v>
          </cell>
          <cell r="ID158">
            <v>6</v>
          </cell>
          <cell r="IE158" t="str">
            <v>ISO4217:USD</v>
          </cell>
          <cell r="IF158" t="b">
            <v>0</v>
          </cell>
          <cell r="IG158" t="b">
            <v>0</v>
          </cell>
        </row>
        <row r="159">
          <cell r="F159" t="str">
            <v>Colombia Revenues</v>
          </cell>
          <cell r="IC159" t="str">
            <v>mstag:colombiaRevenues</v>
          </cell>
          <cell r="ID159">
            <v>6</v>
          </cell>
          <cell r="IE159" t="str">
            <v>ISO4217:USD</v>
          </cell>
          <cell r="IF159" t="b">
            <v>0</v>
          </cell>
          <cell r="IG159" t="b">
            <v>0</v>
          </cell>
        </row>
        <row r="160">
          <cell r="F160" t="str">
            <v>Mexico Revenues (LatAm)</v>
          </cell>
          <cell r="IC160" t="str">
            <v>mstag:mexicoRevenuesLatam</v>
          </cell>
          <cell r="ID160">
            <v>6</v>
          </cell>
          <cell r="IE160" t="str">
            <v>ISO4217:USD</v>
          </cell>
          <cell r="IF160" t="b">
            <v>0</v>
          </cell>
          <cell r="IG160" t="b">
            <v>0</v>
          </cell>
        </row>
        <row r="161">
          <cell r="F161" t="str">
            <v>Venezuela Revenues</v>
          </cell>
          <cell r="IC161" t="str">
            <v>mstag:venezuelaRevenues</v>
          </cell>
          <cell r="ID161">
            <v>6</v>
          </cell>
          <cell r="IE161" t="str">
            <v>ISO4217:USD</v>
          </cell>
          <cell r="IF161" t="b">
            <v>0</v>
          </cell>
          <cell r="IG161" t="b">
            <v>0</v>
          </cell>
        </row>
        <row r="162">
          <cell r="F162" t="str">
            <v>Other Latin America Revenues</v>
          </cell>
          <cell r="IC162" t="str">
            <v>mstag:otherLatinAmericaRevenues</v>
          </cell>
          <cell r="ID162">
            <v>6</v>
          </cell>
          <cell r="IE162" t="str">
            <v>ISO4217:USD</v>
          </cell>
          <cell r="IF162" t="b">
            <v>0</v>
          </cell>
          <cell r="IG162" t="b">
            <v>0</v>
          </cell>
        </row>
        <row r="163">
          <cell r="D163" t="str">
            <v>Europe, Middle East and Africa (EMEA) Revenues</v>
          </cell>
          <cell r="G163" t="str">
            <v>ND</v>
          </cell>
          <cell r="H163" t="str">
            <v>ND</v>
          </cell>
          <cell r="I163" t="str">
            <v>ND</v>
          </cell>
          <cell r="J163" t="str">
            <v>ND</v>
          </cell>
          <cell r="K163" t="str">
            <v>ND</v>
          </cell>
          <cell r="L163" t="str">
            <v>ND</v>
          </cell>
          <cell r="M163" t="str">
            <v>ND</v>
          </cell>
          <cell r="N163" t="str">
            <v>ND</v>
          </cell>
          <cell r="O163" t="str">
            <v>ND</v>
          </cell>
          <cell r="P163" t="str">
            <v>ND</v>
          </cell>
          <cell r="Q163" t="str">
            <v>ND</v>
          </cell>
          <cell r="IC163" t="str">
            <v>mstag:europeMiddleEastAndAfricaEmeaRevenues</v>
          </cell>
          <cell r="ID163">
            <v>6</v>
          </cell>
          <cell r="IE163" t="str">
            <v>ISO4217:USD</v>
          </cell>
          <cell r="IF163" t="b">
            <v>0</v>
          </cell>
          <cell r="IG163" t="b">
            <v>0</v>
          </cell>
        </row>
        <row r="164">
          <cell r="E164" t="str">
            <v>Europe Revenues</v>
          </cell>
          <cell r="G164" t="str">
            <v>ND</v>
          </cell>
          <cell r="H164" t="str">
            <v>ND</v>
          </cell>
          <cell r="I164" t="str">
            <v>ND</v>
          </cell>
          <cell r="J164" t="str">
            <v>ND</v>
          </cell>
          <cell r="K164" t="str">
            <v>ND</v>
          </cell>
          <cell r="L164" t="str">
            <v>ND</v>
          </cell>
          <cell r="M164" t="str">
            <v>ND</v>
          </cell>
          <cell r="N164" t="str">
            <v>ND</v>
          </cell>
          <cell r="O164" t="str">
            <v>ND</v>
          </cell>
          <cell r="P164" t="str">
            <v>ND</v>
          </cell>
          <cell r="Q164" t="str">
            <v>ND</v>
          </cell>
          <cell r="IC164" t="str">
            <v>mstag:europeRevenues</v>
          </cell>
          <cell r="ID164">
            <v>6</v>
          </cell>
          <cell r="IE164" t="str">
            <v>ISO4217:USD</v>
          </cell>
          <cell r="IF164" t="b">
            <v>0</v>
          </cell>
          <cell r="IG164" t="b">
            <v>0</v>
          </cell>
        </row>
        <row r="165">
          <cell r="E165" t="str">
            <v>Africa and Middle East Revenues</v>
          </cell>
          <cell r="G165" t="str">
            <v/>
          </cell>
          <cell r="H165" t="str">
            <v/>
          </cell>
          <cell r="I165" t="str">
            <v/>
          </cell>
          <cell r="J165" t="str">
            <v/>
          </cell>
          <cell r="K165" t="str">
            <v/>
          </cell>
          <cell r="L165" t="str">
            <v/>
          </cell>
          <cell r="M165" t="str">
            <v/>
          </cell>
          <cell r="N165" t="str">
            <v/>
          </cell>
          <cell r="O165" t="str">
            <v/>
          </cell>
          <cell r="P165" t="str">
            <v/>
          </cell>
          <cell r="Q165" t="str">
            <v/>
          </cell>
          <cell r="IC165" t="str">
            <v>mstag:africaAndMiddleEastRevenues</v>
          </cell>
          <cell r="ID165">
            <v>6</v>
          </cell>
          <cell r="IE165" t="str">
            <v>ISO4217:USD</v>
          </cell>
          <cell r="IF165" t="b">
            <v>0</v>
          </cell>
          <cell r="IG165" t="b">
            <v>0</v>
          </cell>
        </row>
        <row r="166">
          <cell r="F166" t="str">
            <v>Africa Revenues</v>
          </cell>
          <cell r="IC166" t="str">
            <v>mstag:africaRevenues</v>
          </cell>
          <cell r="ID166">
            <v>6</v>
          </cell>
          <cell r="IE166" t="str">
            <v>ISO4217:USD</v>
          </cell>
          <cell r="IF166" t="b">
            <v>0</v>
          </cell>
          <cell r="IG166" t="b">
            <v>0</v>
          </cell>
        </row>
        <row r="167">
          <cell r="F167" t="str">
            <v>Middle East Revenues</v>
          </cell>
          <cell r="IC167" t="str">
            <v>mstag:middleEastRevenues</v>
          </cell>
          <cell r="ID167">
            <v>6</v>
          </cell>
          <cell r="IE167" t="str">
            <v>ISO4217:USD</v>
          </cell>
          <cell r="IF167" t="b">
            <v>0</v>
          </cell>
          <cell r="IG167" t="b">
            <v>0</v>
          </cell>
        </row>
        <row r="168">
          <cell r="D168" t="str">
            <v>Asia Revenues</v>
          </cell>
          <cell r="G168" t="str">
            <v/>
          </cell>
          <cell r="H168" t="str">
            <v/>
          </cell>
          <cell r="I168" t="str">
            <v/>
          </cell>
          <cell r="J168" t="str">
            <v/>
          </cell>
          <cell r="K168" t="str">
            <v/>
          </cell>
          <cell r="L168" t="str">
            <v/>
          </cell>
          <cell r="M168" t="str">
            <v/>
          </cell>
          <cell r="N168" t="str">
            <v/>
          </cell>
          <cell r="O168" t="str">
            <v/>
          </cell>
          <cell r="P168" t="str">
            <v/>
          </cell>
          <cell r="Q168" t="str">
            <v/>
          </cell>
          <cell r="IC168" t="str">
            <v>mstag:asiaRevenues</v>
          </cell>
          <cell r="ID168">
            <v>6</v>
          </cell>
          <cell r="IE168" t="str">
            <v>ISO4217:USD</v>
          </cell>
          <cell r="IF168" t="b">
            <v>0</v>
          </cell>
          <cell r="IG168" t="b">
            <v>0</v>
          </cell>
        </row>
        <row r="169">
          <cell r="E169" t="str">
            <v>Japan Revenues</v>
          </cell>
          <cell r="IC169" t="str">
            <v>mstag:japanRevenues</v>
          </cell>
          <cell r="ID169">
            <v>6</v>
          </cell>
          <cell r="IE169" t="str">
            <v>ISO4217:USD</v>
          </cell>
          <cell r="IF169" t="b">
            <v>0</v>
          </cell>
          <cell r="IG169" t="b">
            <v>0</v>
          </cell>
        </row>
        <row r="170">
          <cell r="E170" t="str">
            <v>Non Japan Asia Revenues</v>
          </cell>
          <cell r="G170" t="str">
            <v/>
          </cell>
          <cell r="H170" t="str">
            <v/>
          </cell>
          <cell r="I170" t="str">
            <v/>
          </cell>
          <cell r="J170" t="str">
            <v/>
          </cell>
          <cell r="K170" t="str">
            <v/>
          </cell>
          <cell r="L170" t="str">
            <v/>
          </cell>
          <cell r="M170" t="str">
            <v/>
          </cell>
          <cell r="N170" t="str">
            <v/>
          </cell>
          <cell r="O170" t="str">
            <v/>
          </cell>
          <cell r="P170" t="str">
            <v/>
          </cell>
          <cell r="Q170" t="str">
            <v/>
          </cell>
          <cell r="IC170" t="str">
            <v>mstag:nonJapanAsiaRevenues</v>
          </cell>
          <cell r="ID170">
            <v>6</v>
          </cell>
          <cell r="IE170" t="str">
            <v>ISO4217:USD</v>
          </cell>
          <cell r="IF170" t="b">
            <v>0</v>
          </cell>
          <cell r="IG170" t="b">
            <v>0</v>
          </cell>
        </row>
        <row r="171">
          <cell r="F171" t="str">
            <v>China Revenues</v>
          </cell>
          <cell r="IC171" t="str">
            <v>mstag:chinaRevenues</v>
          </cell>
          <cell r="ID171">
            <v>6</v>
          </cell>
          <cell r="IE171" t="str">
            <v>ISO4217:USD</v>
          </cell>
          <cell r="IF171" t="b">
            <v>0</v>
          </cell>
          <cell r="IG171" t="b">
            <v>0</v>
          </cell>
        </row>
        <row r="172">
          <cell r="F172" t="str">
            <v>Australia Revenues</v>
          </cell>
          <cell r="IC172" t="str">
            <v>mstag:australiaRevenues</v>
          </cell>
          <cell r="ID172">
            <v>6</v>
          </cell>
          <cell r="IE172" t="str">
            <v>ISO4217:USD</v>
          </cell>
          <cell r="IF172" t="b">
            <v>0</v>
          </cell>
          <cell r="IG172" t="b">
            <v>0</v>
          </cell>
        </row>
        <row r="173">
          <cell r="F173" t="str">
            <v>Other Non Japan Asia Revenues</v>
          </cell>
          <cell r="IC173" t="str">
            <v>mstag:otherNonJapanAsiaRevenues</v>
          </cell>
          <cell r="ID173">
            <v>6</v>
          </cell>
          <cell r="IE173" t="str">
            <v>ISO4217:USD</v>
          </cell>
          <cell r="IF173" t="b">
            <v>0</v>
          </cell>
          <cell r="IG173" t="b">
            <v>0</v>
          </cell>
        </row>
        <row r="174">
          <cell r="D174" t="str">
            <v>Other Revenue (region)</v>
          </cell>
          <cell r="IC174" t="str">
            <v>mstag:otherRevenueRegion</v>
          </cell>
          <cell r="ID174">
            <v>6</v>
          </cell>
          <cell r="IE174" t="str">
            <v>ISO4217:USD</v>
          </cell>
          <cell r="IF174" t="b">
            <v>0</v>
          </cell>
          <cell r="IG174" t="b">
            <v>0</v>
          </cell>
        </row>
        <row r="175">
          <cell r="D175" t="str">
            <v>Intercompany Eliminations</v>
          </cell>
          <cell r="IC175" t="str">
            <v>mstag:intercompanyEliminations</v>
          </cell>
          <cell r="ID175">
            <v>6</v>
          </cell>
          <cell r="IE175" t="str">
            <v>ISO4217:USD</v>
          </cell>
          <cell r="IF175" t="b">
            <v>0</v>
          </cell>
          <cell r="IG175" t="b">
            <v>0</v>
          </cell>
        </row>
        <row r="176">
          <cell r="C176" t="str">
            <v>Royalty, Licensee Income</v>
          </cell>
          <cell r="IC176" t="str">
            <v>mstag:royaltyLicenseeIncome</v>
          </cell>
          <cell r="ID176">
            <v>6</v>
          </cell>
          <cell r="IE176" t="str">
            <v>ISO4217:USD</v>
          </cell>
          <cell r="IF176" t="b">
            <v>0</v>
          </cell>
          <cell r="IG176" t="b">
            <v>0</v>
          </cell>
        </row>
        <row r="177">
          <cell r="C177" t="str">
            <v>Cost of Sales (with depreciation)</v>
          </cell>
          <cell r="G177">
            <v>17683</v>
          </cell>
          <cell r="H177">
            <v>17338</v>
          </cell>
          <cell r="I177">
            <v>19561</v>
          </cell>
          <cell r="J177">
            <v>20938</v>
          </cell>
          <cell r="K177">
            <v>20510</v>
          </cell>
          <cell r="L177">
            <v>20896</v>
          </cell>
          <cell r="M177">
            <v>20584</v>
          </cell>
          <cell r="N177">
            <v>21018</v>
          </cell>
          <cell r="O177">
            <v>20962</v>
          </cell>
          <cell r="P177">
            <v>20481</v>
          </cell>
          <cell r="Q177" t="str">
            <v/>
          </cell>
          <cell r="IC177" t="str">
            <v>mstag:costOfSalesWithDepreciation</v>
          </cell>
          <cell r="ID177">
            <v>6</v>
          </cell>
          <cell r="IE177" t="str">
            <v>ISO4217:USD</v>
          </cell>
          <cell r="IF177" t="b">
            <v>0</v>
          </cell>
          <cell r="IG177" t="b">
            <v>0</v>
          </cell>
        </row>
        <row r="178">
          <cell r="D178" t="str">
            <v>Cost of sales, Raw Materials</v>
          </cell>
          <cell r="G178">
            <v>17683</v>
          </cell>
          <cell r="H178">
            <v>17338</v>
          </cell>
          <cell r="I178">
            <v>19561</v>
          </cell>
          <cell r="J178">
            <v>20938</v>
          </cell>
          <cell r="K178">
            <v>20510</v>
          </cell>
          <cell r="L178">
            <v>20896</v>
          </cell>
          <cell r="M178">
            <v>20584</v>
          </cell>
          <cell r="N178">
            <v>21018</v>
          </cell>
          <cell r="O178">
            <v>20962</v>
          </cell>
          <cell r="P178">
            <v>20481</v>
          </cell>
          <cell r="IC178" t="str">
            <v>mstag:costOfSalesRawMaterials</v>
          </cell>
          <cell r="ID178">
            <v>6</v>
          </cell>
          <cell r="IE178" t="str">
            <v>ISO4217:USD</v>
          </cell>
          <cell r="IF178" t="b">
            <v>0</v>
          </cell>
          <cell r="IG178" t="b">
            <v>0</v>
          </cell>
        </row>
        <row r="179">
          <cell r="D179" t="str">
            <v>Cost of sales, Pack Materials</v>
          </cell>
          <cell r="IC179" t="str">
            <v>mstag:costOfSalesPackMaterials</v>
          </cell>
          <cell r="ID179">
            <v>6</v>
          </cell>
          <cell r="IE179" t="str">
            <v>ISO4217:USD</v>
          </cell>
          <cell r="IF179" t="b">
            <v>0</v>
          </cell>
          <cell r="IG179" t="b">
            <v>0</v>
          </cell>
        </row>
        <row r="180">
          <cell r="D180" t="str">
            <v>Cost of sales, Overhead/Depreciation</v>
          </cell>
          <cell r="IC180" t="str">
            <v>mstag:costOfSalesOverheaddepreciation</v>
          </cell>
          <cell r="ID180">
            <v>6</v>
          </cell>
          <cell r="IE180" t="str">
            <v>ISO4217:USD</v>
          </cell>
          <cell r="IF180" t="b">
            <v>0</v>
          </cell>
          <cell r="IG180" t="b">
            <v>0</v>
          </cell>
        </row>
        <row r="181">
          <cell r="D181" t="str">
            <v>Cost of sales, Labor</v>
          </cell>
          <cell r="IC181" t="str">
            <v>mstag:costOfSalesLabor</v>
          </cell>
          <cell r="ID181">
            <v>6</v>
          </cell>
          <cell r="IE181" t="str">
            <v>ISO4217:USD</v>
          </cell>
          <cell r="IF181" t="b">
            <v>0</v>
          </cell>
          <cell r="IG181" t="b">
            <v>0</v>
          </cell>
        </row>
        <row r="182">
          <cell r="D182" t="str">
            <v>Cost of sales, Other</v>
          </cell>
          <cell r="IC182" t="str">
            <v>mstag:costOfSalesOther</v>
          </cell>
          <cell r="ID182">
            <v>6</v>
          </cell>
          <cell r="IE182" t="str">
            <v>ISO4217:USD</v>
          </cell>
          <cell r="IF182" t="b">
            <v>0</v>
          </cell>
          <cell r="IG182" t="b">
            <v>0</v>
          </cell>
        </row>
        <row r="183">
          <cell r="C183" t="str">
            <v>Cost of Sales (without depreciation)</v>
          </cell>
          <cell r="IC183" t="str">
            <v>mstag:costOfSalesWithoutDepreciation</v>
          </cell>
          <cell r="ID183">
            <v>6</v>
          </cell>
          <cell r="IE183" t="str">
            <v>ISO4217:USD</v>
          </cell>
          <cell r="IF183" t="b">
            <v>0</v>
          </cell>
          <cell r="IG183" t="b">
            <v>0</v>
          </cell>
        </row>
        <row r="184">
          <cell r="C184" t="str">
            <v>Cost of Materials</v>
          </cell>
          <cell r="G184">
            <v>0</v>
          </cell>
          <cell r="H184">
            <v>0</v>
          </cell>
          <cell r="I184">
            <v>0</v>
          </cell>
          <cell r="J184">
            <v>0</v>
          </cell>
          <cell r="K184">
            <v>0</v>
          </cell>
          <cell r="L184">
            <v>0</v>
          </cell>
          <cell r="M184">
            <v>0</v>
          </cell>
          <cell r="N184">
            <v>0</v>
          </cell>
          <cell r="O184">
            <v>0</v>
          </cell>
          <cell r="P184">
            <v>0</v>
          </cell>
          <cell r="Q184">
            <v>21760</v>
          </cell>
          <cell r="IC184" t="str">
            <v>mstag:costOfMaterials</v>
          </cell>
          <cell r="ID184">
            <v>6</v>
          </cell>
          <cell r="IE184" t="str">
            <v>ISO4217:USD</v>
          </cell>
          <cell r="IF184" t="b">
            <v>0</v>
          </cell>
          <cell r="IG184" t="b">
            <v>0</v>
          </cell>
        </row>
        <row r="185">
          <cell r="C185" t="str">
            <v>Cost of Services Sold</v>
          </cell>
          <cell r="IC185" t="str">
            <v>mstag:costOfServicesSold</v>
          </cell>
          <cell r="ID185">
            <v>6</v>
          </cell>
          <cell r="IE185" t="str">
            <v>ISO4217:USD</v>
          </cell>
          <cell r="IF185" t="b">
            <v>0</v>
          </cell>
          <cell r="IG185" t="b">
            <v>0</v>
          </cell>
        </row>
        <row r="186">
          <cell r="C186" t="str">
            <v>Selling General and Administrative Expenses</v>
          </cell>
          <cell r="G186">
            <v>8633</v>
          </cell>
          <cell r="H186">
            <v>8413</v>
          </cell>
          <cell r="I186">
            <v>6393</v>
          </cell>
          <cell r="J186">
            <v>8132</v>
          </cell>
          <cell r="K186">
            <v>8297</v>
          </cell>
          <cell r="L186">
            <v>8657</v>
          </cell>
          <cell r="M186">
            <v>9081</v>
          </cell>
          <cell r="N186">
            <v>10266</v>
          </cell>
          <cell r="O186">
            <v>10054</v>
          </cell>
          <cell r="P186">
            <v>10451</v>
          </cell>
          <cell r="Q186">
            <v>13009</v>
          </cell>
          <cell r="IC186" t="str">
            <v>mstag:sellingGeneralAndAdministrativeExpenses</v>
          </cell>
          <cell r="ID186">
            <v>6</v>
          </cell>
          <cell r="IE186" t="str">
            <v>ISO4217:USD</v>
          </cell>
          <cell r="IF186" t="b">
            <v>0</v>
          </cell>
          <cell r="IG186" t="b">
            <v>0</v>
          </cell>
        </row>
        <row r="187">
          <cell r="D187" t="str">
            <v>Marketing and Distribution Costs</v>
          </cell>
          <cell r="G187">
            <v>2973</v>
          </cell>
          <cell r="H187">
            <v>2996</v>
          </cell>
          <cell r="I187">
            <v>1148</v>
          </cell>
          <cell r="J187">
            <v>3254</v>
          </cell>
          <cell r="K187">
            <v>3466</v>
          </cell>
          <cell r="L187">
            <v>3704</v>
          </cell>
          <cell r="M187">
            <v>3538</v>
          </cell>
          <cell r="N187">
            <v>3667</v>
          </cell>
          <cell r="O187">
            <v>3612</v>
          </cell>
          <cell r="P187">
            <v>3773</v>
          </cell>
          <cell r="Q187" t="str">
            <v/>
          </cell>
          <cell r="IC187" t="str">
            <v>mstag:marketingAndDistributionCosts</v>
          </cell>
          <cell r="ID187">
            <v>6</v>
          </cell>
          <cell r="IE187" t="str">
            <v>ISO4217:USD</v>
          </cell>
          <cell r="IF187" t="b">
            <v>0</v>
          </cell>
          <cell r="IG187" t="b">
            <v>0</v>
          </cell>
        </row>
        <row r="188">
          <cell r="E188" t="str">
            <v>Advertising Costs</v>
          </cell>
          <cell r="G188">
            <v>2973</v>
          </cell>
          <cell r="H188">
            <v>2996</v>
          </cell>
          <cell r="I188">
            <v>1148</v>
          </cell>
          <cell r="J188">
            <v>3254</v>
          </cell>
          <cell r="K188">
            <v>3466</v>
          </cell>
          <cell r="L188">
            <v>3704</v>
          </cell>
          <cell r="M188">
            <v>3538</v>
          </cell>
          <cell r="N188">
            <v>3667</v>
          </cell>
          <cell r="O188">
            <v>3612</v>
          </cell>
          <cell r="P188">
            <v>3773</v>
          </cell>
          <cell r="IC188" t="str">
            <v>mstag:advertisingCosts</v>
          </cell>
          <cell r="ID188">
            <v>6</v>
          </cell>
          <cell r="IE188" t="str">
            <v>ISO4217:USD</v>
          </cell>
          <cell r="IF188" t="b">
            <v>0</v>
          </cell>
          <cell r="IG188" t="b">
            <v>0</v>
          </cell>
        </row>
        <row r="189">
          <cell r="E189" t="str">
            <v>Marketing Costs</v>
          </cell>
          <cell r="IC189" t="str">
            <v>mstag:marketingCosts1</v>
          </cell>
          <cell r="ID189">
            <v>6</v>
          </cell>
          <cell r="IE189" t="str">
            <v>ISO4217:USD</v>
          </cell>
          <cell r="IF189" t="b">
            <v>0</v>
          </cell>
          <cell r="IG189" t="b">
            <v>0</v>
          </cell>
        </row>
        <row r="190">
          <cell r="E190" t="str">
            <v>Consumer and Trade Promotions Costs</v>
          </cell>
          <cell r="IC190" t="str">
            <v>mstag:consumerAndTradePromotionsCosts</v>
          </cell>
          <cell r="ID190">
            <v>6</v>
          </cell>
          <cell r="IE190" t="str">
            <v>ISO4217:USD</v>
          </cell>
          <cell r="IF190" t="b">
            <v>0</v>
          </cell>
          <cell r="IG190" t="b">
            <v>0</v>
          </cell>
        </row>
        <row r="191">
          <cell r="D191" t="str">
            <v>General and Administrative Expenses</v>
          </cell>
          <cell r="G191">
            <v>5660</v>
          </cell>
          <cell r="H191">
            <v>5417</v>
          </cell>
          <cell r="I191">
            <v>5245</v>
          </cell>
          <cell r="J191">
            <v>4878</v>
          </cell>
          <cell r="K191">
            <v>4831</v>
          </cell>
          <cell r="L191">
            <v>4953</v>
          </cell>
          <cell r="M191">
            <v>5543</v>
          </cell>
          <cell r="N191">
            <v>6599</v>
          </cell>
          <cell r="O191">
            <v>6442</v>
          </cell>
          <cell r="P191">
            <v>6678</v>
          </cell>
          <cell r="IC191" t="str">
            <v>mstag:generalAndAdministrativeExpenses</v>
          </cell>
          <cell r="ID191">
            <v>6</v>
          </cell>
          <cell r="IE191" t="str">
            <v>ISO4217:USD</v>
          </cell>
          <cell r="IF191" t="b">
            <v>0</v>
          </cell>
          <cell r="IG191" t="b">
            <v>0</v>
          </cell>
        </row>
        <row r="192">
          <cell r="C192" t="str">
            <v>Stock Compensation</v>
          </cell>
          <cell r="IC192" t="str">
            <v>mstag:stockCompensation</v>
          </cell>
          <cell r="ID192">
            <v>6</v>
          </cell>
          <cell r="IE192" t="str">
            <v>ISO4217:USD</v>
          </cell>
          <cell r="IF192" t="b">
            <v>0</v>
          </cell>
          <cell r="IG192" t="b">
            <v>0</v>
          </cell>
        </row>
        <row r="193">
          <cell r="C193" t="str">
            <v>Employee Expenses</v>
          </cell>
          <cell r="IC193" t="str">
            <v>mstag:employeeExpenses</v>
          </cell>
          <cell r="ID193">
            <v>6</v>
          </cell>
          <cell r="IE193" t="str">
            <v>ISO4217:USD</v>
          </cell>
          <cell r="IF193" t="b">
            <v>0</v>
          </cell>
          <cell r="IG193" t="b">
            <v>0</v>
          </cell>
        </row>
        <row r="194">
          <cell r="C194" t="str">
            <v>Marketing Costs</v>
          </cell>
          <cell r="IC194" t="str">
            <v>mstag:marketingCosts</v>
          </cell>
          <cell r="ID194">
            <v>6</v>
          </cell>
          <cell r="IE194" t="str">
            <v>ISO4217:USD</v>
          </cell>
          <cell r="IF194" t="b">
            <v>0</v>
          </cell>
          <cell r="IG194" t="b">
            <v>0</v>
          </cell>
        </row>
        <row r="195">
          <cell r="C195" t="str">
            <v>Research and Development</v>
          </cell>
          <cell r="G195">
            <v>956</v>
          </cell>
          <cell r="H195">
            <v>964</v>
          </cell>
          <cell r="I195">
            <v>3284</v>
          </cell>
          <cell r="J195">
            <v>1399</v>
          </cell>
          <cell r="K195">
            <v>1469</v>
          </cell>
          <cell r="L195">
            <v>1546</v>
          </cell>
          <cell r="M195">
            <v>1726</v>
          </cell>
          <cell r="N195">
            <v>1899</v>
          </cell>
          <cell r="O195">
            <v>1769</v>
          </cell>
          <cell r="P195">
            <v>1601</v>
          </cell>
          <cell r="IC195" t="str">
            <v>mstag:researchAndDevelopment</v>
          </cell>
          <cell r="ID195">
            <v>6</v>
          </cell>
          <cell r="IE195" t="str">
            <v>ISO4217:USD</v>
          </cell>
          <cell r="IF195" t="b">
            <v>0</v>
          </cell>
          <cell r="IG195" t="b">
            <v>0</v>
          </cell>
        </row>
        <row r="196">
          <cell r="C196" t="str">
            <v>Depreciation (in Income Statement)</v>
          </cell>
          <cell r="IC196" t="str">
            <v>mstag:depreciationInIncomeStatement</v>
          </cell>
          <cell r="ID196">
            <v>6</v>
          </cell>
          <cell r="IE196" t="str">
            <v>ISO4217:USD</v>
          </cell>
          <cell r="IF196" t="b">
            <v>0</v>
          </cell>
          <cell r="IG196" t="b">
            <v>0</v>
          </cell>
        </row>
        <row r="197">
          <cell r="C197" t="str">
            <v>Amortization of Goodwill (in Income Statement)</v>
          </cell>
          <cell r="G197" t="str">
            <v/>
          </cell>
          <cell r="H197" t="str">
            <v/>
          </cell>
          <cell r="I197" t="str">
            <v/>
          </cell>
          <cell r="J197" t="str">
            <v/>
          </cell>
          <cell r="K197" t="str">
            <v/>
          </cell>
          <cell r="L197" t="str">
            <v/>
          </cell>
          <cell r="M197" t="str">
            <v/>
          </cell>
          <cell r="N197" t="str">
            <v/>
          </cell>
          <cell r="O197" t="str">
            <v/>
          </cell>
          <cell r="P197" t="str">
            <v/>
          </cell>
          <cell r="Q197" t="str">
            <v/>
          </cell>
          <cell r="IC197" t="str">
            <v>mstag:amortizationOfGoodwillInIncomeStatement</v>
          </cell>
          <cell r="ID197">
            <v>6</v>
          </cell>
          <cell r="IE197" t="str">
            <v>ISO4217:USD</v>
          </cell>
          <cell r="IF197" t="b">
            <v>0</v>
          </cell>
          <cell r="IG197" t="b">
            <v>0</v>
          </cell>
        </row>
        <row r="198">
          <cell r="D198" t="str">
            <v>Amortization of Goodwill (Operating) (in Income Statement)</v>
          </cell>
          <cell r="IC198" t="str">
            <v>mstag:amortizationOfGoodwillOperatingInIncomeStatement</v>
          </cell>
          <cell r="ID198">
            <v>6</v>
          </cell>
          <cell r="IE198" t="str">
            <v>ISO4217:USD</v>
          </cell>
          <cell r="IF198" t="b">
            <v>0</v>
          </cell>
          <cell r="IG198" t="b">
            <v>0</v>
          </cell>
        </row>
        <row r="199">
          <cell r="D199" t="str">
            <v>Amortization of Goodwill (Non Operating) (in Income Statement)</v>
          </cell>
          <cell r="IC199" t="str">
            <v>mstag:amortizationOfGoodwillNonOperatingInIncomeStatement</v>
          </cell>
          <cell r="ID199">
            <v>6</v>
          </cell>
          <cell r="IE199" t="str">
            <v>ISO4217:USD</v>
          </cell>
          <cell r="IF199" t="b">
            <v>0</v>
          </cell>
          <cell r="IG199" t="b">
            <v>0</v>
          </cell>
        </row>
        <row r="200">
          <cell r="C200" t="str">
            <v>Amortization of Intangibles Assumed to Have Indefinite Life (in Income Statement)</v>
          </cell>
          <cell r="IC200" t="str">
            <v>mstag:amortizationOfIntangiblesAssumedToHaveIndefiniteLifeIncomeStatement</v>
          </cell>
          <cell r="ID200">
            <v>6</v>
          </cell>
          <cell r="IE200" t="str">
            <v>ISO4217:USD</v>
          </cell>
          <cell r="IF200" t="b">
            <v>0</v>
          </cell>
          <cell r="IG200" t="b">
            <v>0</v>
          </cell>
        </row>
        <row r="201">
          <cell r="C201" t="str">
            <v>Amortization of Other Intangibles (in Income Statement)</v>
          </cell>
          <cell r="G201" t="str">
            <v/>
          </cell>
          <cell r="H201" t="str">
            <v/>
          </cell>
          <cell r="I201" t="str">
            <v/>
          </cell>
          <cell r="J201" t="str">
            <v/>
          </cell>
          <cell r="K201" t="str">
            <v/>
          </cell>
          <cell r="L201" t="str">
            <v/>
          </cell>
          <cell r="M201" t="str">
            <v/>
          </cell>
          <cell r="N201" t="str">
            <v/>
          </cell>
          <cell r="O201" t="str">
            <v/>
          </cell>
          <cell r="P201" t="str">
            <v/>
          </cell>
          <cell r="Q201" t="str">
            <v/>
          </cell>
          <cell r="IC201" t="str">
            <v>mstag:amortizationOfOtherIntangiblesInIncomeStatement</v>
          </cell>
          <cell r="ID201">
            <v>6</v>
          </cell>
          <cell r="IE201" t="str">
            <v>ISO4217:USD</v>
          </cell>
          <cell r="IF201" t="b">
            <v>0</v>
          </cell>
          <cell r="IG201" t="b">
            <v>0</v>
          </cell>
        </row>
        <row r="202">
          <cell r="D202" t="str">
            <v>Amortization of Taxable Other Intangibles (in Income Statement)</v>
          </cell>
          <cell r="IC202" t="str">
            <v>mstag:amortizationOfTaxableOtherIntangiblesInIncomeStatement</v>
          </cell>
          <cell r="ID202">
            <v>6</v>
          </cell>
          <cell r="IE202" t="str">
            <v>ISO4217:USD</v>
          </cell>
          <cell r="IF202" t="b">
            <v>0</v>
          </cell>
          <cell r="IG202" t="b">
            <v>0</v>
          </cell>
        </row>
        <row r="203">
          <cell r="D203" t="str">
            <v>Amortization of Non-Taxable Other Intangibles (in Income Statement)</v>
          </cell>
          <cell r="IC203" t="str">
            <v>mstag:amortizationOfNonTaxableOtherIntangiblesInIncomeStatement</v>
          </cell>
          <cell r="ID203">
            <v>6</v>
          </cell>
          <cell r="IE203" t="str">
            <v>ISO4217:USD</v>
          </cell>
          <cell r="IF203" t="b">
            <v>0</v>
          </cell>
          <cell r="IG203" t="b">
            <v>0</v>
          </cell>
        </row>
        <row r="204">
          <cell r="C204" t="str">
            <v>Goodwill Impairment</v>
          </cell>
          <cell r="IC204" t="str">
            <v>mstag:goodwillImpairment</v>
          </cell>
          <cell r="ID204">
            <v>6</v>
          </cell>
          <cell r="IE204" t="str">
            <v>ISO4217:USD</v>
          </cell>
          <cell r="IF204" t="b">
            <v>0</v>
          </cell>
          <cell r="IG204" t="b">
            <v>0</v>
          </cell>
        </row>
        <row r="205">
          <cell r="C205" t="str">
            <v>Indefinite Life Intangible Impairment</v>
          </cell>
          <cell r="IC205" t="str">
            <v>mstag:indefiniteLifeIntangibleImpairment</v>
          </cell>
          <cell r="ID205">
            <v>6</v>
          </cell>
          <cell r="IE205" t="str">
            <v>ISO4217:USD</v>
          </cell>
          <cell r="IF205" t="b">
            <v>0</v>
          </cell>
          <cell r="IG205" t="b">
            <v>0</v>
          </cell>
        </row>
        <row r="206">
          <cell r="C206" t="str">
            <v>Asset Impairment (Non Goodwill) (One Time)</v>
          </cell>
          <cell r="G206" t="str">
            <v/>
          </cell>
          <cell r="H206" t="str">
            <v/>
          </cell>
          <cell r="I206" t="str">
            <v/>
          </cell>
          <cell r="J206" t="str">
            <v/>
          </cell>
          <cell r="K206" t="str">
            <v/>
          </cell>
          <cell r="L206" t="str">
            <v/>
          </cell>
          <cell r="M206" t="str">
            <v/>
          </cell>
          <cell r="N206" t="str">
            <v/>
          </cell>
          <cell r="O206" t="str">
            <v/>
          </cell>
          <cell r="P206" t="str">
            <v/>
          </cell>
          <cell r="Q206" t="str">
            <v/>
          </cell>
          <cell r="IC206" t="str">
            <v>mstag:assetImpairmentNonGoodwillOneTimeIncomeStatement</v>
          </cell>
          <cell r="ID206">
            <v>6</v>
          </cell>
          <cell r="IE206" t="str">
            <v>ISO4217:USD</v>
          </cell>
          <cell r="IF206" t="b">
            <v>0</v>
          </cell>
          <cell r="IG206" t="b">
            <v>0</v>
          </cell>
        </row>
        <row r="207">
          <cell r="D207" t="str">
            <v>Asset Impairment (Non Goodwill) (One Time), gross of tax</v>
          </cell>
          <cell r="IC207" t="str">
            <v>mstag:assetImpairmentNonGoodwillOneTimeGrossOfTax</v>
          </cell>
          <cell r="ID207">
            <v>6</v>
          </cell>
          <cell r="IE207" t="str">
            <v>ISO4217:USD</v>
          </cell>
          <cell r="IF207" t="b">
            <v>0</v>
          </cell>
          <cell r="IG207" t="b">
            <v>0</v>
          </cell>
        </row>
        <row r="208">
          <cell r="D208" t="str">
            <v>Tax on Asset Impairment (Non Goodwill) (One Time)</v>
          </cell>
          <cell r="IC208" t="str">
            <v>mstag:taxOnAssetImpairmentNonGoodwillOneTime</v>
          </cell>
          <cell r="ID208">
            <v>6</v>
          </cell>
          <cell r="IE208" t="str">
            <v>ISO4217:USD</v>
          </cell>
          <cell r="IF208" t="b">
            <v>0</v>
          </cell>
          <cell r="IG208" t="b">
            <v>0</v>
          </cell>
        </row>
        <row r="209">
          <cell r="C209" t="str">
            <v>Other Operating Expense (Income)</v>
          </cell>
          <cell r="IC209" t="str">
            <v>mstag:otherOperatingExpense</v>
          </cell>
          <cell r="ID209">
            <v>6</v>
          </cell>
          <cell r="IE209" t="str">
            <v>ISO4217:USD</v>
          </cell>
          <cell r="IF209" t="b">
            <v>0</v>
          </cell>
          <cell r="IG209" t="b">
            <v>0</v>
          </cell>
        </row>
        <row r="210">
          <cell r="C210" t="str">
            <v>Interest and Dividend Income</v>
          </cell>
          <cell r="G210">
            <v>0</v>
          </cell>
          <cell r="H210">
            <v>0</v>
          </cell>
          <cell r="I210">
            <v>0</v>
          </cell>
          <cell r="J210">
            <v>0</v>
          </cell>
          <cell r="K210">
            <v>0</v>
          </cell>
          <cell r="L210">
            <v>0</v>
          </cell>
          <cell r="M210" t="str">
            <v/>
          </cell>
          <cell r="N210">
            <v>0</v>
          </cell>
          <cell r="O210">
            <v>0</v>
          </cell>
          <cell r="P210">
            <v>0</v>
          </cell>
          <cell r="Q210">
            <v>238</v>
          </cell>
          <cell r="IC210" t="str">
            <v>mstag:interestAndDividendIncome</v>
          </cell>
          <cell r="ID210">
            <v>6</v>
          </cell>
          <cell r="IE210" t="str">
            <v>ISO4217:USD</v>
          </cell>
          <cell r="IF210" t="b">
            <v>0</v>
          </cell>
          <cell r="IG210" t="b">
            <v>0</v>
          </cell>
        </row>
        <row r="211">
          <cell r="D211" t="str">
            <v>Interest Income</v>
          </cell>
          <cell r="G211">
            <v>0</v>
          </cell>
          <cell r="H211">
            <v>0</v>
          </cell>
          <cell r="I211">
            <v>0</v>
          </cell>
          <cell r="J211">
            <v>0</v>
          </cell>
          <cell r="K211">
            <v>0</v>
          </cell>
          <cell r="L211">
            <v>0</v>
          </cell>
          <cell r="M211" t="str">
            <v>ND</v>
          </cell>
          <cell r="N211">
            <v>0</v>
          </cell>
          <cell r="O211">
            <v>0</v>
          </cell>
          <cell r="P211">
            <v>0</v>
          </cell>
          <cell r="IC211" t="str">
            <v>mstag:interestIncome</v>
          </cell>
          <cell r="ID211">
            <v>6</v>
          </cell>
          <cell r="IE211" t="str">
            <v>ISO4217:USD</v>
          </cell>
          <cell r="IF211" t="b">
            <v>0</v>
          </cell>
          <cell r="IG211" t="b">
            <v>0</v>
          </cell>
        </row>
        <row r="212">
          <cell r="D212" t="str">
            <v>Dividend Income</v>
          </cell>
          <cell r="IC212" t="str">
            <v>mstag:dividendIncome</v>
          </cell>
          <cell r="ID212">
            <v>6</v>
          </cell>
          <cell r="IE212" t="str">
            <v>ISO4217:USD</v>
          </cell>
          <cell r="IF212" t="b">
            <v>0</v>
          </cell>
          <cell r="IG212" t="b">
            <v>0</v>
          </cell>
        </row>
        <row r="213">
          <cell r="C213" t="str">
            <v>Interest Expense</v>
          </cell>
          <cell r="G213">
            <v>552</v>
          </cell>
          <cell r="H213">
            <v>482</v>
          </cell>
          <cell r="I213">
            <v>488</v>
          </cell>
          <cell r="J213">
            <v>484</v>
          </cell>
          <cell r="K213">
            <v>457</v>
          </cell>
          <cell r="L213">
            <v>548</v>
          </cell>
          <cell r="M213">
            <v>650</v>
          </cell>
          <cell r="N213">
            <v>722</v>
          </cell>
          <cell r="O213">
            <v>794</v>
          </cell>
          <cell r="P213">
            <v>603</v>
          </cell>
          <cell r="Q213">
            <v>561</v>
          </cell>
          <cell r="IC213" t="str">
            <v>mstag:interestExpense</v>
          </cell>
          <cell r="ID213">
            <v>6</v>
          </cell>
          <cell r="IE213" t="str">
            <v>ISO4217:USD</v>
          </cell>
          <cell r="IF213" t="b">
            <v>0</v>
          </cell>
          <cell r="IG213" t="b">
            <v>0</v>
          </cell>
        </row>
        <row r="214">
          <cell r="D214" t="str">
            <v>Interest Paid or Payable</v>
          </cell>
          <cell r="G214">
            <v>552</v>
          </cell>
          <cell r="H214">
            <v>482</v>
          </cell>
          <cell r="I214">
            <v>488</v>
          </cell>
          <cell r="J214">
            <v>484</v>
          </cell>
          <cell r="K214">
            <v>457</v>
          </cell>
          <cell r="L214">
            <v>548</v>
          </cell>
          <cell r="M214">
            <v>650</v>
          </cell>
          <cell r="N214">
            <v>722</v>
          </cell>
          <cell r="O214">
            <v>794</v>
          </cell>
          <cell r="P214">
            <v>603</v>
          </cell>
          <cell r="IC214" t="str">
            <v>mstag:interestPaid</v>
          </cell>
          <cell r="ID214">
            <v>6</v>
          </cell>
          <cell r="IE214" t="str">
            <v>ISO4217:USD</v>
          </cell>
          <cell r="IF214" t="b">
            <v>0</v>
          </cell>
          <cell r="IG214" t="b">
            <v>0</v>
          </cell>
        </row>
        <row r="215">
          <cell r="D215" t="str">
            <v>Interest Capitalized</v>
          </cell>
          <cell r="IC215" t="str">
            <v>mstag:interestCapitalized</v>
          </cell>
          <cell r="ID215">
            <v>6</v>
          </cell>
          <cell r="IE215" t="str">
            <v>ISO4217:USD</v>
          </cell>
          <cell r="IF215" t="b">
            <v>0</v>
          </cell>
          <cell r="IG215" t="b">
            <v>0</v>
          </cell>
        </row>
        <row r="216">
          <cell r="D216" t="str">
            <v>Net interest cost, FRS 17</v>
          </cell>
          <cell r="IC216" t="str">
            <v>mstag:netInterestCostFrs17</v>
          </cell>
          <cell r="ID216">
            <v>6</v>
          </cell>
          <cell r="IE216" t="str">
            <v>ISO4217:USD</v>
          </cell>
          <cell r="IF216" t="b">
            <v>0</v>
          </cell>
          <cell r="IG216" t="b">
            <v>0</v>
          </cell>
        </row>
        <row r="217">
          <cell r="C217" t="str">
            <v>Income (Losses) from Investments (Non Operating)</v>
          </cell>
          <cell r="IC217" t="str">
            <v>mstag:incomeLossesFromInvestmentsNonOperating</v>
          </cell>
          <cell r="ID217">
            <v>6</v>
          </cell>
          <cell r="IE217" t="str">
            <v>ISO4217:USD</v>
          </cell>
          <cell r="IF217" t="b">
            <v>0</v>
          </cell>
          <cell r="IG217" t="b">
            <v>0</v>
          </cell>
        </row>
        <row r="218">
          <cell r="C218" t="str">
            <v>Income (Loss) from Investments Under the Equity Method (Operating)</v>
          </cell>
          <cell r="G218" t="str">
            <v/>
          </cell>
          <cell r="H218" t="str">
            <v/>
          </cell>
          <cell r="I218" t="str">
            <v/>
          </cell>
          <cell r="J218" t="str">
            <v/>
          </cell>
          <cell r="K218" t="str">
            <v/>
          </cell>
          <cell r="L218" t="str">
            <v/>
          </cell>
          <cell r="M218" t="str">
            <v/>
          </cell>
          <cell r="N218" t="str">
            <v/>
          </cell>
          <cell r="O218" t="str">
            <v/>
          </cell>
          <cell r="P218" t="str">
            <v/>
          </cell>
          <cell r="Q218" t="str">
            <v/>
          </cell>
          <cell r="IC218" t="str">
            <v>mstag:incomeLossFromInvestmentsAccountedForUnderTheEquityMethodOperatingIncomeStatement</v>
          </cell>
          <cell r="ID218">
            <v>6</v>
          </cell>
          <cell r="IE218" t="str">
            <v>ISO4217:USD</v>
          </cell>
          <cell r="IF218" t="b">
            <v>0</v>
          </cell>
          <cell r="IG218" t="b">
            <v>0</v>
          </cell>
        </row>
        <row r="219">
          <cell r="D219" t="str">
            <v>Share of Associate Company's or Joint Venture's Operating Profit (Pre-goodwill, Pre-tax and Pre-interest)</v>
          </cell>
          <cell r="IC219" t="str">
            <v>mstag:shareOfAssociateCompanysOrJointVenturesOperatingProfitPreGoodwillPreTaxAndPreInterest</v>
          </cell>
          <cell r="ID219">
            <v>6</v>
          </cell>
          <cell r="IE219" t="str">
            <v>ISO4217:USD</v>
          </cell>
          <cell r="IF219" t="b">
            <v>0</v>
          </cell>
          <cell r="IG219" t="b">
            <v>0</v>
          </cell>
        </row>
        <row r="220">
          <cell r="D220" t="str">
            <v>Share of Associate Company's or Joint Venture's Operating Profit (Post-goodwill, Pre-tax and Pre-interest)</v>
          </cell>
          <cell r="IC220" t="str">
            <v>mstag:shareOfAssociateCompanysOrJointVenturesOperatingProfitPostGoodwillPreTaxAndPreInterest</v>
          </cell>
          <cell r="ID220">
            <v>6</v>
          </cell>
          <cell r="IE220" t="str">
            <v>ISO4217:USD</v>
          </cell>
          <cell r="IF220" t="b">
            <v>0</v>
          </cell>
          <cell r="IG220" t="b">
            <v>0</v>
          </cell>
        </row>
        <row r="221">
          <cell r="D221" t="str">
            <v>Share of Associate Company's or Joint Venture's Amortization of Goodwill</v>
          </cell>
          <cell r="IC221" t="str">
            <v>mstag:shareOfAssociateAmortizationOfGoodwill</v>
          </cell>
          <cell r="ID221">
            <v>6</v>
          </cell>
          <cell r="IE221" t="str">
            <v>ISO4217:USD</v>
          </cell>
          <cell r="IF221" t="b">
            <v>0</v>
          </cell>
          <cell r="IG221" t="b">
            <v>0</v>
          </cell>
        </row>
        <row r="222">
          <cell r="D222" t="str">
            <v>Share of Associate Company's or Joint Venture's Interest Expense</v>
          </cell>
          <cell r="IC222" t="str">
            <v>mstag:jointVentureInterestExpense</v>
          </cell>
          <cell r="ID222">
            <v>6</v>
          </cell>
          <cell r="IE222" t="str">
            <v>ISO4217:USD</v>
          </cell>
          <cell r="IF222" t="b">
            <v>0</v>
          </cell>
          <cell r="IG222" t="b">
            <v>0</v>
          </cell>
        </row>
        <row r="223">
          <cell r="D223" t="str">
            <v>Share of Associate Company's or Joint Venture's Tax</v>
          </cell>
          <cell r="IC223" t="str">
            <v>mstag:shareOfAssociateCompanysOrJointVenturesTax</v>
          </cell>
          <cell r="ID223">
            <v>6</v>
          </cell>
          <cell r="IE223" t="str">
            <v>ISO4217:USD</v>
          </cell>
          <cell r="IF223" t="b">
            <v>0</v>
          </cell>
          <cell r="IG223" t="b">
            <v>0</v>
          </cell>
        </row>
        <row r="224">
          <cell r="D224" t="str">
            <v>Other Associate Company or Joint Venture Net Income</v>
          </cell>
          <cell r="IC224" t="str">
            <v>mstag:otherJointVenureNetIncome</v>
          </cell>
          <cell r="ID224">
            <v>6</v>
          </cell>
          <cell r="IE224" t="str">
            <v>ISO4217:USD</v>
          </cell>
          <cell r="IF224" t="b">
            <v>0</v>
          </cell>
          <cell r="IG224" t="b">
            <v>0</v>
          </cell>
        </row>
        <row r="225">
          <cell r="C225" t="str">
            <v>Income (Loss) from Investments Under the Equity Method (Operating), Pre tax</v>
          </cell>
          <cell r="IC225" t="str">
            <v>mstag:incomeLossFromInvestmentsUnderTheEquityMethodOperatingPreTax</v>
          </cell>
          <cell r="ID225">
            <v>6</v>
          </cell>
          <cell r="IE225" t="str">
            <v>ISO4217:USD</v>
          </cell>
          <cell r="IF225" t="b">
            <v>0</v>
          </cell>
          <cell r="IG225" t="b">
            <v>0</v>
          </cell>
        </row>
        <row r="226">
          <cell r="C226" t="str">
            <v>Income (Loss) from Investments Under the Equity Method (Non Operating)</v>
          </cell>
          <cell r="IC226" t="str">
            <v>mstag:incomeLossFromInvestmentsAccountedForUnderTheEquityMethodNonOperatingIncomeStatement</v>
          </cell>
          <cell r="ID226">
            <v>6</v>
          </cell>
          <cell r="IE226" t="str">
            <v>ISO4217:USD</v>
          </cell>
          <cell r="IF226" t="b">
            <v>0</v>
          </cell>
          <cell r="IG226" t="b">
            <v>0</v>
          </cell>
        </row>
        <row r="227">
          <cell r="C227" t="str">
            <v>Income (Loss) from Investments Under the Equity Method (Non Operating), Pre tax</v>
          </cell>
          <cell r="IC227" t="str">
            <v>mstag:incomeLossFromInvestmentsUnderTheEquityMethodNonOperatingPreTax</v>
          </cell>
          <cell r="ID227">
            <v>6</v>
          </cell>
          <cell r="IE227" t="str">
            <v>ISO4217:USD</v>
          </cell>
          <cell r="IF227" t="b">
            <v>0</v>
          </cell>
          <cell r="IG227" t="b">
            <v>0</v>
          </cell>
        </row>
        <row r="228">
          <cell r="C228" t="str">
            <v>Gains (Losses) from Sale of PPE and Intangibles (Recurring)</v>
          </cell>
          <cell r="IC228" t="str">
            <v>mstag:gainsLossesFromSaleOfOperatingAssetsRecurringIncomeStatement</v>
          </cell>
          <cell r="ID228">
            <v>6</v>
          </cell>
          <cell r="IE228" t="str">
            <v>ISO4217:USD</v>
          </cell>
          <cell r="IF228" t="b">
            <v>0</v>
          </cell>
          <cell r="IG228" t="b">
            <v>0</v>
          </cell>
        </row>
        <row r="229">
          <cell r="C229" t="str">
            <v>Gains (Losses) from Sale of PPE and Intangibles (One Time)</v>
          </cell>
          <cell r="G229" t="str">
            <v/>
          </cell>
          <cell r="H229" t="str">
            <v/>
          </cell>
          <cell r="I229" t="str">
            <v/>
          </cell>
          <cell r="J229" t="str">
            <v/>
          </cell>
          <cell r="K229" t="str">
            <v/>
          </cell>
          <cell r="L229" t="str">
            <v/>
          </cell>
          <cell r="M229" t="str">
            <v/>
          </cell>
          <cell r="N229" t="str">
            <v/>
          </cell>
          <cell r="O229" t="str">
            <v/>
          </cell>
          <cell r="P229" t="str">
            <v/>
          </cell>
          <cell r="Q229" t="str">
            <v/>
          </cell>
          <cell r="IC229" t="str">
            <v>mstag:gainsLossesFromSaleOfOperatingAssetsOneTimeIncomeStatement</v>
          </cell>
          <cell r="ID229">
            <v>6</v>
          </cell>
          <cell r="IE229" t="str">
            <v>ISO4217:USD</v>
          </cell>
          <cell r="IF229" t="b">
            <v>0</v>
          </cell>
          <cell r="IG229" t="b">
            <v>0</v>
          </cell>
        </row>
        <row r="230">
          <cell r="D230" t="str">
            <v>Gains (Losses) from Sale of PPE and Intangibles (One Time), gross of tax</v>
          </cell>
          <cell r="IC230" t="str">
            <v>mstag:gainsLossesFromSaleOfOperatingAssetsOneTimeGrossOfTax</v>
          </cell>
          <cell r="ID230">
            <v>6</v>
          </cell>
          <cell r="IE230" t="str">
            <v>ISO4217:USD</v>
          </cell>
          <cell r="IF230" t="b">
            <v>0</v>
          </cell>
          <cell r="IG230" t="b">
            <v>0</v>
          </cell>
        </row>
        <row r="231">
          <cell r="D231" t="str">
            <v>Tax on Gains (Losses) from Sale of PPE and Intangibles (One Time)</v>
          </cell>
          <cell r="IC231" t="str">
            <v>mstag:taxOnGainsLossesFromSaleOfOperatingAssetsOneTime</v>
          </cell>
          <cell r="ID231">
            <v>6</v>
          </cell>
          <cell r="IE231" t="str">
            <v>ISO4217:USD</v>
          </cell>
          <cell r="IF231" t="b">
            <v>0</v>
          </cell>
          <cell r="IG231" t="b">
            <v>0</v>
          </cell>
        </row>
        <row r="232">
          <cell r="C232" t="str">
            <v>Net Monetary Gains (Losses) from Inflationary Accounting</v>
          </cell>
          <cell r="IC232" t="str">
            <v>mstag:netMonetaryGainsLossesFromInflationaryAccounting</v>
          </cell>
          <cell r="ID232">
            <v>6</v>
          </cell>
          <cell r="IE232" t="str">
            <v>ISO4217:USD</v>
          </cell>
          <cell r="IF232" t="b">
            <v>0</v>
          </cell>
          <cell r="IG232" t="b">
            <v>0</v>
          </cell>
        </row>
        <row r="233">
          <cell r="C233" t="str">
            <v>Gain (Loss) on Redemption and Extinguishment of Debt</v>
          </cell>
          <cell r="IC233" t="str">
            <v>mstag:gainLossOnRedemptionAndExtinguishmentOfDebt</v>
          </cell>
          <cell r="ID233">
            <v>6</v>
          </cell>
          <cell r="IE233" t="str">
            <v>ISO4217:USD</v>
          </cell>
          <cell r="IF233" t="b">
            <v>0</v>
          </cell>
          <cell r="IG233" t="b">
            <v>0</v>
          </cell>
        </row>
        <row r="234">
          <cell r="C234" t="str">
            <v>Foreign Currency Exchange Gains (Losses)</v>
          </cell>
          <cell r="G234" t="str">
            <v/>
          </cell>
          <cell r="H234" t="str">
            <v/>
          </cell>
          <cell r="I234" t="str">
            <v/>
          </cell>
          <cell r="J234" t="str">
            <v/>
          </cell>
          <cell r="K234" t="str">
            <v/>
          </cell>
          <cell r="L234" t="str">
            <v/>
          </cell>
          <cell r="M234" t="str">
            <v/>
          </cell>
          <cell r="N234" t="str">
            <v/>
          </cell>
          <cell r="O234" t="str">
            <v/>
          </cell>
          <cell r="P234" t="str">
            <v/>
          </cell>
          <cell r="Q234" t="str">
            <v/>
          </cell>
          <cell r="IC234" t="str">
            <v>mstag:foreignCurrencyExchangeGainsLosses</v>
          </cell>
          <cell r="ID234">
            <v>6</v>
          </cell>
          <cell r="IE234" t="str">
            <v>ISO4217:USD</v>
          </cell>
          <cell r="IF234" t="b">
            <v>0</v>
          </cell>
          <cell r="IG234" t="b">
            <v>0</v>
          </cell>
        </row>
        <row r="235">
          <cell r="D235" t="str">
            <v>Foreign Currency Exchange Gains (Losses) (Operating)</v>
          </cell>
          <cell r="G235" t="str">
            <v/>
          </cell>
          <cell r="H235" t="str">
            <v/>
          </cell>
          <cell r="I235" t="str">
            <v/>
          </cell>
          <cell r="J235" t="str">
            <v/>
          </cell>
          <cell r="K235" t="str">
            <v/>
          </cell>
          <cell r="L235" t="str">
            <v/>
          </cell>
          <cell r="M235" t="str">
            <v/>
          </cell>
          <cell r="N235" t="str">
            <v/>
          </cell>
          <cell r="O235" t="str">
            <v/>
          </cell>
          <cell r="P235" t="str">
            <v/>
          </cell>
          <cell r="Q235" t="str">
            <v/>
          </cell>
          <cell r="IC235" t="str">
            <v>mstag:foreignCurrencyExchangeGainsLossesOperating</v>
          </cell>
          <cell r="ID235">
            <v>6</v>
          </cell>
          <cell r="IE235" t="str">
            <v>ISO4217:USD</v>
          </cell>
          <cell r="IF235" t="b">
            <v>0</v>
          </cell>
          <cell r="IG235" t="b">
            <v>0</v>
          </cell>
        </row>
        <row r="236">
          <cell r="E236" t="str">
            <v>Realized Foreign Currency Exchange Gains (Losses) in Net Operating Assets</v>
          </cell>
          <cell r="IC236" t="str">
            <v>mstag:realizedForeignCurrencyExchangeGainsLossesInNetOperatingAssets</v>
          </cell>
          <cell r="ID236">
            <v>6</v>
          </cell>
          <cell r="IE236" t="str">
            <v>ISO4217:USD</v>
          </cell>
          <cell r="IF236" t="b">
            <v>0</v>
          </cell>
          <cell r="IG236" t="b">
            <v>0</v>
          </cell>
        </row>
        <row r="237">
          <cell r="E237" t="str">
            <v>Unrealized Foreign Currency Exchange Gains (Losses) in Net Operating Assets</v>
          </cell>
          <cell r="IC237" t="str">
            <v>mstag:unrealizedForeignCurrencyExchangeGainsLossesInNetOperatingAssets</v>
          </cell>
          <cell r="ID237">
            <v>6</v>
          </cell>
          <cell r="IE237" t="str">
            <v>ISO4217:USD</v>
          </cell>
          <cell r="IF237" t="b">
            <v>0</v>
          </cell>
          <cell r="IG237" t="b">
            <v>0</v>
          </cell>
        </row>
        <row r="238">
          <cell r="D238" t="str">
            <v>Foreign Currency Exchange Gains (Losses) (Financing)</v>
          </cell>
          <cell r="G238" t="str">
            <v/>
          </cell>
          <cell r="H238" t="str">
            <v/>
          </cell>
          <cell r="I238" t="str">
            <v/>
          </cell>
          <cell r="J238" t="str">
            <v/>
          </cell>
          <cell r="K238" t="str">
            <v/>
          </cell>
          <cell r="L238" t="str">
            <v/>
          </cell>
          <cell r="M238" t="str">
            <v/>
          </cell>
          <cell r="N238" t="str">
            <v/>
          </cell>
          <cell r="O238" t="str">
            <v/>
          </cell>
          <cell r="P238" t="str">
            <v/>
          </cell>
          <cell r="Q238" t="str">
            <v/>
          </cell>
          <cell r="IC238" t="str">
            <v>mstag:foreignCurrencyExchangeGainsLossesFinancing</v>
          </cell>
          <cell r="ID238">
            <v>6</v>
          </cell>
          <cell r="IE238" t="str">
            <v>ISO4217:USD</v>
          </cell>
          <cell r="IF238" t="b">
            <v>0</v>
          </cell>
          <cell r="IG238" t="b">
            <v>0</v>
          </cell>
        </row>
        <row r="239">
          <cell r="E239" t="str">
            <v>Realized Foreign Currency Exchange Gains (Losses) in Net Financing Obligations</v>
          </cell>
          <cell r="IC239" t="str">
            <v>mstag:realizedForeignCurrencyExchangeGainsLossesInNetFinancingObligations</v>
          </cell>
          <cell r="ID239">
            <v>6</v>
          </cell>
          <cell r="IE239" t="str">
            <v>ISO4217:USD</v>
          </cell>
          <cell r="IF239" t="b">
            <v>0</v>
          </cell>
          <cell r="IG239" t="b">
            <v>0</v>
          </cell>
        </row>
        <row r="240">
          <cell r="E240" t="str">
            <v>Unrealized Foreign Currency Exchange Gains (Losses) in Net Financing Obligations</v>
          </cell>
          <cell r="IC240" t="str">
            <v>mstag:unrealizedForeignCurrencyExchangeGainsLossesInNetFinancingObligations</v>
          </cell>
          <cell r="ID240">
            <v>6</v>
          </cell>
          <cell r="IE240" t="str">
            <v>ISO4217:USD</v>
          </cell>
          <cell r="IF240" t="b">
            <v>0</v>
          </cell>
          <cell r="IG240" t="b">
            <v>0</v>
          </cell>
        </row>
        <row r="241">
          <cell r="C241" t="str">
            <v>Restructuring Costs (Recurring)</v>
          </cell>
          <cell r="G241">
            <v>2705</v>
          </cell>
          <cell r="H241">
            <v>0</v>
          </cell>
          <cell r="I241">
            <v>0</v>
          </cell>
          <cell r="J241">
            <v>0</v>
          </cell>
          <cell r="K241">
            <v>0</v>
          </cell>
          <cell r="L241">
            <v>0</v>
          </cell>
          <cell r="M241">
            <v>481</v>
          </cell>
          <cell r="N241">
            <v>814</v>
          </cell>
          <cell r="O241">
            <v>1723</v>
          </cell>
          <cell r="P241">
            <v>1027</v>
          </cell>
          <cell r="IC241" t="str">
            <v>mstag:restructuringCostsRecurring</v>
          </cell>
          <cell r="ID241">
            <v>6</v>
          </cell>
          <cell r="IE241" t="str">
            <v>ISO4217:USD</v>
          </cell>
          <cell r="IF241" t="b">
            <v>0</v>
          </cell>
          <cell r="IG241" t="b">
            <v>0</v>
          </cell>
        </row>
        <row r="242">
          <cell r="C242" t="str">
            <v>Restructuring Costs  (One Time)</v>
          </cell>
          <cell r="G242">
            <v>0</v>
          </cell>
          <cell r="H242">
            <v>0</v>
          </cell>
          <cell r="I242">
            <v>0</v>
          </cell>
          <cell r="J242">
            <v>0</v>
          </cell>
          <cell r="K242">
            <v>0</v>
          </cell>
          <cell r="L242">
            <v>0</v>
          </cell>
          <cell r="M242">
            <v>0</v>
          </cell>
          <cell r="N242">
            <v>0</v>
          </cell>
          <cell r="O242">
            <v>0</v>
          </cell>
          <cell r="P242">
            <v>0</v>
          </cell>
          <cell r="Q242">
            <v>538</v>
          </cell>
          <cell r="IC242" t="str">
            <v>mstag:restructuringCostsOneTime</v>
          </cell>
          <cell r="ID242">
            <v>6</v>
          </cell>
          <cell r="IE242" t="str">
            <v>ISO4217:USD</v>
          </cell>
          <cell r="IF242" t="b">
            <v>0</v>
          </cell>
          <cell r="IG242" t="b">
            <v>0</v>
          </cell>
        </row>
        <row r="243">
          <cell r="D243" t="str">
            <v>Restructuring Costs (One Time), gross of tax</v>
          </cell>
          <cell r="G243">
            <v>0</v>
          </cell>
          <cell r="H243">
            <v>0</v>
          </cell>
          <cell r="I243">
            <v>0</v>
          </cell>
          <cell r="J243">
            <v>0</v>
          </cell>
          <cell r="K243">
            <v>0</v>
          </cell>
          <cell r="L243">
            <v>0</v>
          </cell>
          <cell r="M243">
            <v>0</v>
          </cell>
          <cell r="N243">
            <v>0</v>
          </cell>
          <cell r="O243">
            <v>0</v>
          </cell>
          <cell r="P243">
            <v>0</v>
          </cell>
          <cell r="IC243" t="str">
            <v>mstag:restructuringCostsOneTimeGrossOfTax</v>
          </cell>
          <cell r="ID243">
            <v>6</v>
          </cell>
          <cell r="IE243" t="str">
            <v>ISO4217:USD</v>
          </cell>
          <cell r="IF243" t="b">
            <v>0</v>
          </cell>
          <cell r="IG243" t="b">
            <v>0</v>
          </cell>
        </row>
        <row r="244">
          <cell r="D244" t="str">
            <v>Tax on Restructuring Costs (One Time)</v>
          </cell>
          <cell r="IC244" t="str">
            <v>mstag:taxOnRestructuringCostsOneTime</v>
          </cell>
          <cell r="ID244">
            <v>6</v>
          </cell>
          <cell r="IE244" t="str">
            <v>ISO4217:USD</v>
          </cell>
          <cell r="IF244" t="b">
            <v>0</v>
          </cell>
          <cell r="IG244" t="b">
            <v>0</v>
          </cell>
        </row>
        <row r="245">
          <cell r="C245" t="str">
            <v>Legal Provision (Recurring)</v>
          </cell>
          <cell r="IC245" t="str">
            <v>mstag:legalProvisionRecurring</v>
          </cell>
          <cell r="ID245">
            <v>6</v>
          </cell>
          <cell r="IE245" t="str">
            <v>ISO4217:USD</v>
          </cell>
          <cell r="IF245" t="b">
            <v>0</v>
          </cell>
          <cell r="IG245" t="b">
            <v>0</v>
          </cell>
        </row>
        <row r="246">
          <cell r="C246" t="str">
            <v>Legal Provision (One Time)</v>
          </cell>
          <cell r="G246" t="str">
            <v/>
          </cell>
          <cell r="H246" t="str">
            <v/>
          </cell>
          <cell r="I246" t="str">
            <v/>
          </cell>
          <cell r="J246" t="str">
            <v/>
          </cell>
          <cell r="K246" t="str">
            <v/>
          </cell>
          <cell r="L246" t="str">
            <v/>
          </cell>
          <cell r="M246" t="str">
            <v/>
          </cell>
          <cell r="N246" t="str">
            <v/>
          </cell>
          <cell r="O246" t="str">
            <v/>
          </cell>
          <cell r="P246" t="str">
            <v/>
          </cell>
          <cell r="Q246" t="str">
            <v/>
          </cell>
          <cell r="IC246" t="str">
            <v>mstag:legalProvisionOneTime</v>
          </cell>
          <cell r="ID246">
            <v>6</v>
          </cell>
          <cell r="IE246" t="str">
            <v>ISO4217:USD</v>
          </cell>
          <cell r="IF246" t="b">
            <v>0</v>
          </cell>
          <cell r="IG246" t="b">
            <v>0</v>
          </cell>
        </row>
        <row r="247">
          <cell r="D247" t="str">
            <v>Legal Provision (One Time), gross of tax</v>
          </cell>
          <cell r="IC247" t="str">
            <v>mstag:legalProvisionOneTimeGrossOfTax</v>
          </cell>
          <cell r="ID247">
            <v>6</v>
          </cell>
          <cell r="IE247" t="str">
            <v>ISO4217:USD</v>
          </cell>
          <cell r="IF247" t="b">
            <v>0</v>
          </cell>
          <cell r="IG247" t="b">
            <v>0</v>
          </cell>
        </row>
        <row r="248">
          <cell r="D248" t="str">
            <v>Tax on Legal Provision (One Time)</v>
          </cell>
          <cell r="IC248" t="str">
            <v>mstag:taxOnLegalProvisionOneTime</v>
          </cell>
          <cell r="ID248">
            <v>6</v>
          </cell>
          <cell r="IE248" t="str">
            <v>ISO4217:USD</v>
          </cell>
          <cell r="IF248" t="b">
            <v>0</v>
          </cell>
          <cell r="IG248" t="b">
            <v>0</v>
          </cell>
        </row>
        <row r="249">
          <cell r="C249" t="str">
            <v>Environmental Provision (Recurring)</v>
          </cell>
          <cell r="IC249" t="str">
            <v>mstag:environmentalProvisionRecurring</v>
          </cell>
          <cell r="ID249">
            <v>6</v>
          </cell>
          <cell r="IE249" t="str">
            <v>ISO4217:USD</v>
          </cell>
          <cell r="IF249" t="b">
            <v>0</v>
          </cell>
          <cell r="IG249" t="b">
            <v>0</v>
          </cell>
        </row>
        <row r="250">
          <cell r="C250" t="str">
            <v>Environmental Provision (One Time)</v>
          </cell>
          <cell r="G250" t="str">
            <v/>
          </cell>
          <cell r="H250" t="str">
            <v/>
          </cell>
          <cell r="I250" t="str">
            <v/>
          </cell>
          <cell r="J250" t="str">
            <v/>
          </cell>
          <cell r="K250" t="str">
            <v/>
          </cell>
          <cell r="L250" t="str">
            <v/>
          </cell>
          <cell r="M250" t="str">
            <v/>
          </cell>
          <cell r="N250" t="str">
            <v/>
          </cell>
          <cell r="O250" t="str">
            <v/>
          </cell>
          <cell r="P250" t="str">
            <v/>
          </cell>
          <cell r="Q250" t="str">
            <v/>
          </cell>
          <cell r="IC250" t="str">
            <v>mstag:environmentalProvisionOneTime</v>
          </cell>
          <cell r="ID250">
            <v>6</v>
          </cell>
          <cell r="IE250" t="str">
            <v>ISO4217:USD</v>
          </cell>
          <cell r="IF250" t="b">
            <v>0</v>
          </cell>
          <cell r="IG250" t="b">
            <v>0</v>
          </cell>
        </row>
        <row r="251">
          <cell r="D251" t="str">
            <v>Environmental Provision (One Time), Gross of Tax</v>
          </cell>
          <cell r="IC251" t="str">
            <v>mstag:environmentalProvisionOneTimeGrossOfTax</v>
          </cell>
          <cell r="ID251">
            <v>6</v>
          </cell>
          <cell r="IE251" t="str">
            <v>ISO4217:USD</v>
          </cell>
          <cell r="IF251" t="b">
            <v>0</v>
          </cell>
          <cell r="IG251" t="b">
            <v>0</v>
          </cell>
        </row>
        <row r="252">
          <cell r="D252" t="str">
            <v>Tax on Environmental Provision (One Time)</v>
          </cell>
          <cell r="IC252" t="str">
            <v>mstag:taxOnEnvironmentalProvisionOneTime</v>
          </cell>
          <cell r="ID252">
            <v>6</v>
          </cell>
          <cell r="IE252" t="str">
            <v>ISO4217:USD</v>
          </cell>
          <cell r="IF252" t="b">
            <v>0</v>
          </cell>
          <cell r="IG252" t="b">
            <v>0</v>
          </cell>
        </row>
        <row r="253">
          <cell r="C253" t="str">
            <v>Other Provisions (Recurring)</v>
          </cell>
          <cell r="IC253" t="str">
            <v>mstag:otherProvisionsRecurring</v>
          </cell>
          <cell r="ID253">
            <v>6</v>
          </cell>
          <cell r="IE253" t="str">
            <v>ISO4217:USD</v>
          </cell>
          <cell r="IF253" t="b">
            <v>0</v>
          </cell>
          <cell r="IG253" t="b">
            <v>0</v>
          </cell>
        </row>
        <row r="254">
          <cell r="C254" t="str">
            <v>Other Provisions (One Time)</v>
          </cell>
          <cell r="G254" t="str">
            <v/>
          </cell>
          <cell r="H254" t="str">
            <v/>
          </cell>
          <cell r="I254" t="str">
            <v/>
          </cell>
          <cell r="J254" t="str">
            <v/>
          </cell>
          <cell r="K254" t="str">
            <v/>
          </cell>
          <cell r="L254" t="str">
            <v/>
          </cell>
          <cell r="M254" t="str">
            <v/>
          </cell>
          <cell r="N254" t="str">
            <v/>
          </cell>
          <cell r="O254" t="str">
            <v/>
          </cell>
          <cell r="P254" t="str">
            <v/>
          </cell>
          <cell r="Q254" t="str">
            <v/>
          </cell>
          <cell r="IC254" t="str">
            <v>mstag:otherProvisionsOneTime</v>
          </cell>
          <cell r="ID254">
            <v>6</v>
          </cell>
          <cell r="IE254" t="str">
            <v>ISO4217:USD</v>
          </cell>
          <cell r="IF254" t="b">
            <v>0</v>
          </cell>
          <cell r="IG254" t="b">
            <v>0</v>
          </cell>
        </row>
        <row r="255">
          <cell r="D255" t="str">
            <v>Other Provisions (One Time), Gross of Tax</v>
          </cell>
          <cell r="IC255" t="str">
            <v>mstag:otherProvisionsOneTimeGrossOfTax</v>
          </cell>
          <cell r="ID255">
            <v>6</v>
          </cell>
          <cell r="IE255" t="str">
            <v>ISO4217:USD</v>
          </cell>
          <cell r="IF255" t="b">
            <v>0</v>
          </cell>
          <cell r="IG255" t="b">
            <v>0</v>
          </cell>
        </row>
        <row r="256">
          <cell r="D256" t="str">
            <v>Tax on Other Provisions (One Time)</v>
          </cell>
          <cell r="IC256" t="str">
            <v>mstag:taxOnOtherProvisionsOneTime</v>
          </cell>
          <cell r="ID256">
            <v>6</v>
          </cell>
          <cell r="IE256" t="str">
            <v>ISO4217:USD</v>
          </cell>
          <cell r="IF256" t="b">
            <v>0</v>
          </cell>
          <cell r="IG256" t="b">
            <v>0</v>
          </cell>
        </row>
        <row r="257">
          <cell r="C257" t="str">
            <v>Pension Settlement and Curtailment Gains (Losses) (One Time)</v>
          </cell>
          <cell r="G257" t="str">
            <v/>
          </cell>
          <cell r="H257" t="str">
            <v/>
          </cell>
          <cell r="I257" t="str">
            <v/>
          </cell>
          <cell r="J257" t="str">
            <v/>
          </cell>
          <cell r="K257" t="str">
            <v/>
          </cell>
          <cell r="L257" t="str">
            <v/>
          </cell>
          <cell r="M257" t="str">
            <v/>
          </cell>
          <cell r="N257" t="str">
            <v/>
          </cell>
          <cell r="O257" t="str">
            <v/>
          </cell>
          <cell r="P257" t="str">
            <v/>
          </cell>
          <cell r="Q257" t="str">
            <v/>
          </cell>
          <cell r="IC257" t="str">
            <v>mstag:pensionSettlementAndCurtailmentGainsLossesOneTime</v>
          </cell>
          <cell r="ID257">
            <v>6</v>
          </cell>
          <cell r="IE257" t="str">
            <v>ISO4217:USD</v>
          </cell>
          <cell r="IF257" t="b">
            <v>0</v>
          </cell>
          <cell r="IG257" t="b">
            <v>0</v>
          </cell>
        </row>
        <row r="258">
          <cell r="D258" t="str">
            <v>Daiko Henjo: Special Settlement Gain (Loss) (Japan)</v>
          </cell>
          <cell r="IC258" t="str">
            <v>mstag:daikoHenjoSpecialSettlementGainLossJapan</v>
          </cell>
          <cell r="ID258">
            <v>6</v>
          </cell>
          <cell r="IE258" t="str">
            <v>ISO4217:USD</v>
          </cell>
          <cell r="IF258" t="b">
            <v>0</v>
          </cell>
          <cell r="IG258" t="b">
            <v>0</v>
          </cell>
        </row>
        <row r="259">
          <cell r="D259" t="str">
            <v>Other Pension Settlement and Curtailment Gains (Losses) (One Time)</v>
          </cell>
          <cell r="IC259" t="str">
            <v>mstag:otherPensionSettlementAndCurtailmentGainsLossesOneTime</v>
          </cell>
          <cell r="ID259">
            <v>6</v>
          </cell>
          <cell r="IE259" t="str">
            <v>ISO4217:USD</v>
          </cell>
          <cell r="IF259" t="b">
            <v>0</v>
          </cell>
          <cell r="IG259" t="b">
            <v>0</v>
          </cell>
        </row>
        <row r="260">
          <cell r="C260" t="str">
            <v>Other Non Operating Income (Expense)</v>
          </cell>
          <cell r="G260">
            <v>445</v>
          </cell>
          <cell r="H260">
            <v>158</v>
          </cell>
          <cell r="I260">
            <v>244</v>
          </cell>
          <cell r="J260">
            <v>338</v>
          </cell>
          <cell r="K260">
            <v>218</v>
          </cell>
          <cell r="L260">
            <v>201</v>
          </cell>
          <cell r="M260">
            <v>235</v>
          </cell>
          <cell r="N260">
            <v>304</v>
          </cell>
          <cell r="O260">
            <v>674</v>
          </cell>
          <cell r="P260">
            <v>308</v>
          </cell>
          <cell r="IC260" t="str">
            <v>mstag:otherNonOperatingIncomeExpense</v>
          </cell>
          <cell r="ID260">
            <v>6</v>
          </cell>
          <cell r="IE260" t="str">
            <v>ISO4217:USD</v>
          </cell>
          <cell r="IF260" t="b">
            <v>0</v>
          </cell>
          <cell r="IG260" t="b">
            <v>0</v>
          </cell>
        </row>
        <row r="261">
          <cell r="C261" t="str">
            <v>Tax Expense (Income)</v>
          </cell>
          <cell r="G261">
            <v>80</v>
          </cell>
          <cell r="H261">
            <v>1135</v>
          </cell>
          <cell r="I261">
            <v>1355</v>
          </cell>
          <cell r="J261">
            <v>1623</v>
          </cell>
          <cell r="K261">
            <v>1834</v>
          </cell>
          <cell r="L261">
            <v>1928</v>
          </cell>
          <cell r="M261">
            <v>2075</v>
          </cell>
          <cell r="N261">
            <v>1994</v>
          </cell>
          <cell r="O261">
            <v>1694</v>
          </cell>
          <cell r="P261">
            <v>2031</v>
          </cell>
          <cell r="Q261">
            <v>2557</v>
          </cell>
          <cell r="IC261" t="str">
            <v>mstag:taxExpenseIncome</v>
          </cell>
          <cell r="ID261">
            <v>6</v>
          </cell>
          <cell r="IE261" t="str">
            <v>ISO4217:USD</v>
          </cell>
          <cell r="IF261" t="b">
            <v>0</v>
          </cell>
          <cell r="IG261" t="b">
            <v>0</v>
          </cell>
        </row>
        <row r="262">
          <cell r="D262" t="str">
            <v>Current Income Tax</v>
          </cell>
          <cell r="G262">
            <v>1145</v>
          </cell>
          <cell r="H262">
            <v>939</v>
          </cell>
          <cell r="I262">
            <v>1174</v>
          </cell>
          <cell r="J262">
            <v>1295</v>
          </cell>
          <cell r="K262">
            <v>1860</v>
          </cell>
          <cell r="L262">
            <v>2029</v>
          </cell>
          <cell r="M262">
            <v>2135</v>
          </cell>
          <cell r="N262">
            <v>1531</v>
          </cell>
          <cell r="O262">
            <v>1796</v>
          </cell>
          <cell r="P262">
            <v>1642</v>
          </cell>
          <cell r="IC262" t="str">
            <v>mstag:currentIncomeTax</v>
          </cell>
          <cell r="ID262">
            <v>6</v>
          </cell>
          <cell r="IE262" t="str">
            <v>ISO4217:USD</v>
          </cell>
          <cell r="IF262" t="b">
            <v>0</v>
          </cell>
          <cell r="IG262" t="b">
            <v>0</v>
          </cell>
        </row>
        <row r="263">
          <cell r="D263" t="str">
            <v>Deferred Income Tax</v>
          </cell>
          <cell r="G263">
            <v>-1065</v>
          </cell>
          <cell r="H263">
            <v>196</v>
          </cell>
          <cell r="I263">
            <v>181</v>
          </cell>
          <cell r="J263">
            <v>328</v>
          </cell>
          <cell r="K263">
            <v>-26</v>
          </cell>
          <cell r="L263">
            <v>-101</v>
          </cell>
          <cell r="M263">
            <v>-60</v>
          </cell>
          <cell r="N263">
            <v>463</v>
          </cell>
          <cell r="O263">
            <v>-102</v>
          </cell>
          <cell r="P263">
            <v>389</v>
          </cell>
          <cell r="Q263" t="str">
            <v/>
          </cell>
          <cell r="IC263" t="str">
            <v>mstag:deferredIncomeTax</v>
          </cell>
          <cell r="ID263">
            <v>6</v>
          </cell>
          <cell r="IE263" t="str">
            <v>ISO4217:USD</v>
          </cell>
          <cell r="IF263" t="b">
            <v>0</v>
          </cell>
          <cell r="IG263" t="b">
            <v>0</v>
          </cell>
        </row>
        <row r="264">
          <cell r="E264" t="str">
            <v>Deferred Income Tax, Benefit for NOLs</v>
          </cell>
          <cell r="IC264" t="str">
            <v>mstag:deferredIncomeTaxBenefitForNols</v>
          </cell>
          <cell r="ID264">
            <v>6</v>
          </cell>
          <cell r="IE264" t="str">
            <v>ISO4217:USD</v>
          </cell>
          <cell r="IF264" t="b">
            <v>0</v>
          </cell>
          <cell r="IG264" t="b">
            <v>0</v>
          </cell>
        </row>
        <row r="265">
          <cell r="E265" t="str">
            <v>Other Deferred Income Tax</v>
          </cell>
          <cell r="G265">
            <v>-1065</v>
          </cell>
          <cell r="H265">
            <v>196</v>
          </cell>
          <cell r="I265">
            <v>181</v>
          </cell>
          <cell r="J265">
            <v>328</v>
          </cell>
          <cell r="K265">
            <v>-26</v>
          </cell>
          <cell r="L265">
            <v>-101</v>
          </cell>
          <cell r="M265">
            <v>-60</v>
          </cell>
          <cell r="N265">
            <v>463</v>
          </cell>
          <cell r="O265">
            <v>-102</v>
          </cell>
          <cell r="P265">
            <v>389</v>
          </cell>
          <cell r="IC265" t="str">
            <v>mstag:otherDeferredIncomeTax</v>
          </cell>
          <cell r="ID265">
            <v>6</v>
          </cell>
          <cell r="IE265" t="str">
            <v>ISO4217:USD</v>
          </cell>
          <cell r="IF265" t="b">
            <v>0</v>
          </cell>
          <cell r="IG265" t="b">
            <v>0</v>
          </cell>
        </row>
        <row r="266">
          <cell r="C266" t="str">
            <v>Minority Interests in Net Income</v>
          </cell>
          <cell r="IC266" t="str">
            <v>mstag:minorityInterestsInNetIncome</v>
          </cell>
          <cell r="ID266">
            <v>6</v>
          </cell>
          <cell r="IE266" t="str">
            <v>ISO4217:USD</v>
          </cell>
          <cell r="IF266" t="b">
            <v>0</v>
          </cell>
          <cell r="IG266" t="b">
            <v>0</v>
          </cell>
        </row>
        <row r="267">
          <cell r="C267" t="str">
            <v>Cumulative Effect of Change in Accounting Principle (Net of Tax)</v>
          </cell>
          <cell r="G267">
            <v>-925</v>
          </cell>
          <cell r="H267">
            <v>0</v>
          </cell>
          <cell r="I267">
            <v>0</v>
          </cell>
          <cell r="J267">
            <v>0</v>
          </cell>
          <cell r="K267">
            <v>0</v>
          </cell>
          <cell r="L267">
            <v>0</v>
          </cell>
          <cell r="M267">
            <v>0</v>
          </cell>
          <cell r="N267">
            <v>0</v>
          </cell>
          <cell r="O267">
            <v>0</v>
          </cell>
          <cell r="P267">
            <v>0</v>
          </cell>
          <cell r="IC267" t="str">
            <v>mstag:cumulativeEffectOfChangeInAccountingPrincipleNetOfTax</v>
          </cell>
          <cell r="ID267">
            <v>6</v>
          </cell>
          <cell r="IE267" t="str">
            <v>ISO4217:USD</v>
          </cell>
          <cell r="IF267" t="b">
            <v>0</v>
          </cell>
          <cell r="IG267" t="b">
            <v>0</v>
          </cell>
        </row>
        <row r="268">
          <cell r="C268" t="str">
            <v>Income (Loss) from Extraordinary Items (net of tax)</v>
          </cell>
          <cell r="G268" t="str">
            <v/>
          </cell>
          <cell r="H268" t="str">
            <v/>
          </cell>
          <cell r="I268" t="str">
            <v/>
          </cell>
          <cell r="J268" t="str">
            <v/>
          </cell>
          <cell r="K268" t="str">
            <v/>
          </cell>
          <cell r="L268" t="str">
            <v/>
          </cell>
          <cell r="M268" t="str">
            <v/>
          </cell>
          <cell r="N268" t="str">
            <v/>
          </cell>
          <cell r="O268" t="str">
            <v/>
          </cell>
          <cell r="P268" t="str">
            <v/>
          </cell>
          <cell r="Q268" t="str">
            <v/>
          </cell>
          <cell r="IC268" t="str">
            <v>mstag:incomeLossFromExtraordinaryItemsNetOfTax</v>
          </cell>
          <cell r="ID268">
            <v>6</v>
          </cell>
          <cell r="IE268" t="str">
            <v>ISO4217:USD</v>
          </cell>
          <cell r="IF268" t="b">
            <v>0</v>
          </cell>
          <cell r="IG268" t="b">
            <v>0</v>
          </cell>
        </row>
        <row r="269">
          <cell r="D269" t="str">
            <v>Income (Loss) from Extraordinary Items (pretax)</v>
          </cell>
          <cell r="IC269" t="str">
            <v>mstag:incomeLossFromExtraordinaryItemsPretax</v>
          </cell>
          <cell r="ID269">
            <v>6</v>
          </cell>
          <cell r="IE269" t="str">
            <v>ISO4217:USD</v>
          </cell>
          <cell r="IF269" t="b">
            <v>0</v>
          </cell>
          <cell r="IG269" t="b">
            <v>0</v>
          </cell>
        </row>
        <row r="270">
          <cell r="D270" t="str">
            <v>Tax on Income (Loss) from Extraordinary Items</v>
          </cell>
          <cell r="IC270" t="str">
            <v>mstag:taxOnIncomeLossFromExtraordinaryItems</v>
          </cell>
          <cell r="ID270">
            <v>6</v>
          </cell>
          <cell r="IE270" t="str">
            <v>ISO4217:USD</v>
          </cell>
          <cell r="IF270" t="b">
            <v>0</v>
          </cell>
          <cell r="IG270" t="b">
            <v>0</v>
          </cell>
        </row>
        <row r="271">
          <cell r="C271" t="str">
            <v>Income (Loss) from Discontinued Operations (net of tax)</v>
          </cell>
          <cell r="G271" t="str">
            <v/>
          </cell>
          <cell r="H271" t="str">
            <v/>
          </cell>
          <cell r="I271" t="str">
            <v/>
          </cell>
          <cell r="J271" t="str">
            <v/>
          </cell>
          <cell r="K271" t="str">
            <v/>
          </cell>
          <cell r="L271" t="str">
            <v/>
          </cell>
          <cell r="M271" t="str">
            <v/>
          </cell>
          <cell r="N271" t="str">
            <v/>
          </cell>
          <cell r="O271" t="str">
            <v/>
          </cell>
          <cell r="P271" t="str">
            <v/>
          </cell>
          <cell r="Q271" t="str">
            <v/>
          </cell>
          <cell r="IC271" t="str">
            <v>mstag:incomeLossFromDiscontinuedOperationsNetOfTax</v>
          </cell>
          <cell r="ID271">
            <v>6</v>
          </cell>
          <cell r="IE271" t="str">
            <v>ISO4217:USD</v>
          </cell>
          <cell r="IF271" t="b">
            <v>0</v>
          </cell>
          <cell r="IG271" t="b">
            <v>0</v>
          </cell>
        </row>
        <row r="272">
          <cell r="D272" t="str">
            <v>Income (Loss) from Discontinued Operations (pretax)</v>
          </cell>
          <cell r="IC272" t="str">
            <v>mstag:incomeLossFromDiscontinuedOperationsPretax</v>
          </cell>
          <cell r="ID272">
            <v>6</v>
          </cell>
          <cell r="IE272" t="str">
            <v>ISO4217:USD</v>
          </cell>
          <cell r="IF272" t="b">
            <v>0</v>
          </cell>
          <cell r="IG272" t="b">
            <v>0</v>
          </cell>
        </row>
        <row r="273">
          <cell r="D273" t="str">
            <v>Tax on Income (Loss) from Discontinued Operations</v>
          </cell>
          <cell r="IC273" t="str">
            <v>mstag:taxOnIncomeLossFromDiscontinuedOperations</v>
          </cell>
          <cell r="ID273">
            <v>6</v>
          </cell>
          <cell r="IE273" t="str">
            <v>ISO4217:USD</v>
          </cell>
          <cell r="IF273" t="b">
            <v>0</v>
          </cell>
          <cell r="IG273" t="b">
            <v>0</v>
          </cell>
        </row>
        <row r="274">
          <cell r="C274" t="str">
            <v>Preferred Dividends Paid</v>
          </cell>
          <cell r="G274">
            <v>102</v>
          </cell>
          <cell r="H274">
            <v>102</v>
          </cell>
          <cell r="I274">
            <v>102</v>
          </cell>
          <cell r="J274">
            <v>103</v>
          </cell>
          <cell r="K274">
            <v>104</v>
          </cell>
          <cell r="L274">
            <v>104</v>
          </cell>
          <cell r="M274">
            <v>109</v>
          </cell>
          <cell r="N274">
            <v>115</v>
          </cell>
          <cell r="O274">
            <v>121</v>
          </cell>
          <cell r="P274">
            <v>124</v>
          </cell>
          <cell r="Q274">
            <v>125</v>
          </cell>
          <cell r="IC274" t="str">
            <v>mstag:preferredDividendsPaid</v>
          </cell>
          <cell r="ID274">
            <v>6</v>
          </cell>
          <cell r="IE274" t="str">
            <v>ISO4217:USD</v>
          </cell>
          <cell r="IF274" t="b">
            <v>0</v>
          </cell>
          <cell r="IG274" t="b">
            <v>0</v>
          </cell>
        </row>
        <row r="275">
          <cell r="C275" t="str">
            <v>Preferred Dividends Attributable to Current Period Earnings</v>
          </cell>
          <cell r="IC275" t="str">
            <v>mstag:preferredDividendsAttributableToCurrentPeriodEarnings</v>
          </cell>
          <cell r="ID275">
            <v>6</v>
          </cell>
          <cell r="IE275" t="str">
            <v>ISO4217:USD</v>
          </cell>
          <cell r="IF275" t="b">
            <v>0</v>
          </cell>
          <cell r="IG275" t="b">
            <v>0</v>
          </cell>
        </row>
        <row r="276">
          <cell r="C276" t="str">
            <v>Adjustment to Net Income for Dilutive Items</v>
          </cell>
          <cell r="G276" t="str">
            <v/>
          </cell>
          <cell r="H276" t="str">
            <v/>
          </cell>
          <cell r="I276" t="str">
            <v/>
          </cell>
          <cell r="J276" t="str">
            <v/>
          </cell>
          <cell r="K276" t="str">
            <v/>
          </cell>
          <cell r="L276" t="str">
            <v/>
          </cell>
          <cell r="M276" t="str">
            <v/>
          </cell>
          <cell r="N276" t="str">
            <v/>
          </cell>
          <cell r="O276" t="str">
            <v/>
          </cell>
          <cell r="P276" t="str">
            <v/>
          </cell>
          <cell r="Q276">
            <v>116</v>
          </cell>
          <cell r="IC276" t="str">
            <v>mstag:adjustmentToNetIncomeForDilutiveItems</v>
          </cell>
          <cell r="ID276">
            <v>6</v>
          </cell>
          <cell r="IE276" t="str">
            <v>ISO4217:USD</v>
          </cell>
          <cell r="IF276" t="b">
            <v>0</v>
          </cell>
          <cell r="IG276" t="b">
            <v>0</v>
          </cell>
        </row>
        <row r="277">
          <cell r="D277" t="str">
            <v>Impact of Assumed Conversion of Preferred Stock</v>
          </cell>
          <cell r="IC277" t="str">
            <v>mstag:impactOfAssumedConversionOfPreferredStock</v>
          </cell>
          <cell r="ID277">
            <v>6</v>
          </cell>
          <cell r="IE277" t="str">
            <v>ISO4217:USD</v>
          </cell>
          <cell r="IF277" t="b">
            <v>0</v>
          </cell>
          <cell r="IG277" t="b">
            <v>0</v>
          </cell>
        </row>
        <row r="278">
          <cell r="D278" t="str">
            <v>Impact of Assumed Conversion of Convertible Bonds</v>
          </cell>
          <cell r="IC278" t="str">
            <v>mstag:impactOfAssumedConversionOfConvertibleBonds</v>
          </cell>
          <cell r="ID278">
            <v>6</v>
          </cell>
          <cell r="IE278" t="str">
            <v>ISO4217:USD</v>
          </cell>
          <cell r="IF278" t="b">
            <v>0</v>
          </cell>
          <cell r="IG278" t="b">
            <v>0</v>
          </cell>
        </row>
        <row r="279">
          <cell r="D279" t="str">
            <v>Impact of Stock Options Compensation</v>
          </cell>
          <cell r="IC279" t="str">
            <v>mstag:impactOfStockOptionsCompensation</v>
          </cell>
          <cell r="ID279">
            <v>6</v>
          </cell>
          <cell r="IE279" t="str">
            <v>ISO4217:USD</v>
          </cell>
          <cell r="IF279" t="b">
            <v>0</v>
          </cell>
          <cell r="IG279" t="b">
            <v>0</v>
          </cell>
        </row>
        <row r="280">
          <cell r="C280" t="str">
            <v>Company Reported Revenue</v>
          </cell>
          <cell r="IC280" t="str">
            <v>mstag:companyReportedRevenue</v>
          </cell>
          <cell r="ID280">
            <v>6</v>
          </cell>
          <cell r="IE280" t="str">
            <v>ISO4217:USD</v>
          </cell>
          <cell r="IF280" t="b">
            <v>0</v>
          </cell>
          <cell r="IG280" t="b">
            <v>0</v>
          </cell>
        </row>
        <row r="281">
          <cell r="C281" t="str">
            <v>Japan-Specific Operating Metrics</v>
          </cell>
          <cell r="IC281" t="str">
            <v>mstag:japanSpecificOperatingMetrics</v>
          </cell>
          <cell r="ID281">
            <v>6</v>
          </cell>
          <cell r="IE281" t="str">
            <v>ISO4217:USD</v>
          </cell>
          <cell r="IF281" t="b">
            <v>0</v>
          </cell>
          <cell r="IG281" t="b">
            <v>0</v>
          </cell>
        </row>
        <row r="282">
          <cell r="D282" t="str">
            <v>Operating Income (Expense) Classified by Company as Non Operating (Japan)</v>
          </cell>
          <cell r="IC282" t="str">
            <v>mstag:operatingIncomeExpenseClassifiedByCompanyAsNonOperatingJapan</v>
          </cell>
          <cell r="ID282">
            <v>6</v>
          </cell>
          <cell r="IE282" t="str">
            <v>ISO4217:USD</v>
          </cell>
          <cell r="IF282" t="b">
            <v>0</v>
          </cell>
          <cell r="IG282" t="b">
            <v>0</v>
          </cell>
        </row>
        <row r="283">
          <cell r="D283" t="str">
            <v>Operating Income (Expense) Classified by Company as Extraordinary (Japan)</v>
          </cell>
          <cell r="IC283" t="str">
            <v>mstag:operatingIncomeExpenseClassifiedByCompanyAsExtraordinaryJapan</v>
          </cell>
          <cell r="ID283">
            <v>6</v>
          </cell>
          <cell r="IE283" t="str">
            <v>ISO4217:USD</v>
          </cell>
          <cell r="IF283" t="b">
            <v>0</v>
          </cell>
          <cell r="IG283" t="b">
            <v>0</v>
          </cell>
        </row>
        <row r="284">
          <cell r="D284" t="str">
            <v>Non-Operating Income (Expense) Classified by Company as Operating (Japan)</v>
          </cell>
          <cell r="IC284" t="str">
            <v>mstag:nonOperatingIncomeExpenseClassifiedByCompanyAsOperatingJapan</v>
          </cell>
          <cell r="ID284">
            <v>6</v>
          </cell>
          <cell r="IE284" t="str">
            <v>ISO4217:USD</v>
          </cell>
          <cell r="IF284" t="b">
            <v>0</v>
          </cell>
          <cell r="IG284" t="b">
            <v>0</v>
          </cell>
        </row>
        <row r="285">
          <cell r="D285" t="str">
            <v>Non-Operating Income (Expense) Classified by Company as Extraordinary (Japan)</v>
          </cell>
          <cell r="IC285" t="str">
            <v>mstag:recurringIncomeExpenseClassifiedByCompanyAsExtraordinaryJapan</v>
          </cell>
          <cell r="ID285">
            <v>6</v>
          </cell>
          <cell r="IE285" t="str">
            <v>ISO4217:USD</v>
          </cell>
          <cell r="IF285" t="b">
            <v>0</v>
          </cell>
          <cell r="IG285" t="b">
            <v>0</v>
          </cell>
        </row>
        <row r="286">
          <cell r="D286" t="str">
            <v>One-Time Income (Expense) (Gross of Tax) Classified by Company as Operating (Japan)</v>
          </cell>
          <cell r="IC286" t="str">
            <v>mstag:oneTimeIncomeExpenseGrossOfTaxClassifiedByCompanyAsOperatingJapan</v>
          </cell>
          <cell r="ID286">
            <v>6</v>
          </cell>
          <cell r="IE286" t="str">
            <v>ISO4217:USD</v>
          </cell>
          <cell r="IF286" t="b">
            <v>0</v>
          </cell>
          <cell r="IG286" t="b">
            <v>0</v>
          </cell>
        </row>
        <row r="287">
          <cell r="D287" t="str">
            <v>One-Time Income (Expense) (Gross of Tax) Classified by Company as Non Operating (Japan)</v>
          </cell>
          <cell r="IC287" t="str">
            <v>mstag:oneTimeIncomeExpenseGrossOfTaxClassifiedByCompanyAsNonOperatingJapan</v>
          </cell>
          <cell r="ID287">
            <v>6</v>
          </cell>
          <cell r="IE287" t="str">
            <v>ISO4217:USD</v>
          </cell>
          <cell r="IF287" t="b">
            <v>0</v>
          </cell>
          <cell r="IG287" t="b">
            <v>0</v>
          </cell>
        </row>
        <row r="288">
          <cell r="D288" t="str">
            <v>Recurring Profit (Japan)</v>
          </cell>
          <cell r="IC288" t="str">
            <v>mstag:recurringProfitJapan</v>
          </cell>
          <cell r="ID288">
            <v>6</v>
          </cell>
          <cell r="IE288" t="str">
            <v>ISO4217:USD</v>
          </cell>
          <cell r="IF288" t="b">
            <v>0</v>
          </cell>
          <cell r="IG288" t="b">
            <v>0</v>
          </cell>
        </row>
        <row r="289">
          <cell r="C289" t="str">
            <v>EPS Adjusted for Consensus</v>
          </cell>
          <cell r="IC289" t="str">
            <v>mstag:adjEpsForConsensus</v>
          </cell>
          <cell r="ID289">
            <v>0</v>
          </cell>
          <cell r="IE289" t="str">
            <v>ISO4217:USD</v>
          </cell>
          <cell r="IF289" t="b">
            <v>0</v>
          </cell>
          <cell r="IG289" t="b">
            <v>0</v>
          </cell>
        </row>
        <row r="290">
          <cell r="C290" t="str">
            <v>Period End Diluted Shares Outstanding</v>
          </cell>
          <cell r="IC290" t="str">
            <v>mstag:periodEndDilutedSharesOutstanding</v>
          </cell>
          <cell r="ID290">
            <v>6</v>
          </cell>
          <cell r="IE290" t="str">
            <v>ms_eqr_gcim_Decimal:ms_eqr_gcim_decimal</v>
          </cell>
          <cell r="IF290" t="b">
            <v>0</v>
          </cell>
          <cell r="IG290" t="b">
            <v>0</v>
          </cell>
        </row>
        <row r="291">
          <cell r="C291" t="str">
            <v>Period End Basic Shares Outstanding</v>
          </cell>
          <cell r="G291">
            <v>2727.0160000000001</v>
          </cell>
          <cell r="H291">
            <v>2737.3919999999998</v>
          </cell>
          <cell r="I291">
            <v>2746.4</v>
          </cell>
          <cell r="J291">
            <v>2742.2</v>
          </cell>
          <cell r="K291">
            <v>2701.6</v>
          </cell>
          <cell r="L291">
            <v>2674.8</v>
          </cell>
          <cell r="M291">
            <v>2639.6</v>
          </cell>
          <cell r="N291">
            <v>2611.8000000000002</v>
          </cell>
          <cell r="O291">
            <v>2591.4</v>
          </cell>
          <cell r="P291">
            <v>2601.6</v>
          </cell>
          <cell r="Q291">
            <v>2587.4622649338003</v>
          </cell>
          <cell r="IC291" t="str">
            <v>mstag:periodEndBasicSharesOutstanding</v>
          </cell>
          <cell r="ID291">
            <v>6</v>
          </cell>
          <cell r="IE291" t="str">
            <v>ms_eqr_gcim_Decimal:ms_eqr_gcim_decimal</v>
          </cell>
          <cell r="IF291" t="b">
            <v>0</v>
          </cell>
          <cell r="IG291" t="b">
            <v>0</v>
          </cell>
        </row>
        <row r="292">
          <cell r="C292" t="str">
            <v>Current Diluted Shares Outstanding</v>
          </cell>
          <cell r="IC292" t="str">
            <v>mstag:currentDilutedSharesOutstanding</v>
          </cell>
          <cell r="ID292">
            <v>6</v>
          </cell>
          <cell r="IE292" t="str">
            <v>ms_eqr_gcim_Decimal:ms_eqr_gcim_decimal</v>
          </cell>
          <cell r="IF292" t="b">
            <v>0</v>
          </cell>
          <cell r="IG292" t="b">
            <v>0</v>
          </cell>
        </row>
        <row r="293">
          <cell r="C293" t="str">
            <v>Current Basic Shares Outstanding</v>
          </cell>
          <cell r="IC293" t="str">
            <v>mstag:currentBasicSharesOutstanding</v>
          </cell>
          <cell r="ID293">
            <v>6</v>
          </cell>
          <cell r="IE293" t="str">
            <v>ms_eqr_gcim_Decimal:ms_eqr_gcim_decimal</v>
          </cell>
          <cell r="IF293" t="b">
            <v>0</v>
          </cell>
          <cell r="IG293" t="b">
            <v>0</v>
          </cell>
        </row>
        <row r="294">
          <cell r="C294" t="str">
            <v>Average Diluted Shares Outstanding</v>
          </cell>
          <cell r="G294">
            <v>2969.2</v>
          </cell>
          <cell r="H294">
            <v>2972</v>
          </cell>
          <cell r="I294">
            <v>2989.2</v>
          </cell>
          <cell r="J294">
            <v>2992.4</v>
          </cell>
          <cell r="K294">
            <v>2974</v>
          </cell>
          <cell r="L294">
            <v>2931</v>
          </cell>
          <cell r="M294">
            <v>2893.6</v>
          </cell>
          <cell r="N294">
            <v>2854.4</v>
          </cell>
          <cell r="O294">
            <v>2811.2</v>
          </cell>
          <cell r="P294">
            <v>2809.8</v>
          </cell>
          <cell r="Q294">
            <v>2802.6</v>
          </cell>
          <cell r="IC294" t="str">
            <v>mstag:averageDilutedSharesOutstanding</v>
          </cell>
          <cell r="ID294">
            <v>6</v>
          </cell>
          <cell r="IE294" t="str">
            <v>ms_eqr_gcim_Decimal:ms_eqr_gcim_decimal</v>
          </cell>
          <cell r="IF294" t="b">
            <v>0</v>
          </cell>
          <cell r="IG294" t="b">
            <v>0</v>
          </cell>
        </row>
        <row r="295">
          <cell r="C295" t="str">
            <v>Average Basic Shares Outstanding</v>
          </cell>
          <cell r="G295">
            <v>2721.6</v>
          </cell>
          <cell r="H295">
            <v>2732.4</v>
          </cell>
          <cell r="I295">
            <v>2744</v>
          </cell>
          <cell r="J295">
            <v>2745.2</v>
          </cell>
          <cell r="K295">
            <v>2720.6</v>
          </cell>
          <cell r="L295">
            <v>2686.8</v>
          </cell>
          <cell r="M295">
            <v>2656.2</v>
          </cell>
          <cell r="N295">
            <v>2626.4</v>
          </cell>
          <cell r="O295">
            <v>2600.6</v>
          </cell>
          <cell r="P295">
            <v>2594.8000000000002</v>
          </cell>
          <cell r="Q295">
            <v>2592.6010521660701</v>
          </cell>
          <cell r="IC295" t="str">
            <v>mstag:averageBasicSharesOutstanding</v>
          </cell>
          <cell r="ID295">
            <v>6</v>
          </cell>
          <cell r="IE295" t="str">
            <v>ms_eqr_gcim_Decimal:ms_eqr_gcim_decimal</v>
          </cell>
          <cell r="IF295" t="b">
            <v>0</v>
          </cell>
          <cell r="IG295" t="b">
            <v>0</v>
          </cell>
        </row>
        <row r="296">
          <cell r="C296" t="str">
            <v>ADR Ratio</v>
          </cell>
          <cell r="IC296" t="str">
            <v>mstag:adrRatioNew</v>
          </cell>
          <cell r="ID296">
            <v>0</v>
          </cell>
          <cell r="IE296" t="str">
            <v>ms_eqr_gcim_Decimal:ms_eqr_gcim_decimal</v>
          </cell>
          <cell r="IF296" t="b">
            <v>0</v>
          </cell>
          <cell r="IG296" t="b">
            <v>0</v>
          </cell>
        </row>
        <row r="297">
          <cell r="C297" t="str">
            <v>Current ADR Ratio</v>
          </cell>
          <cell r="IC297" t="str">
            <v>mstag:currentAdrRatio</v>
          </cell>
          <cell r="ID297">
            <v>0</v>
          </cell>
          <cell r="IE297" t="str">
            <v>ms_eqr_gcim_Decimal:ms_eqr_gcim_decimal</v>
          </cell>
          <cell r="IF297" t="b">
            <v>0</v>
          </cell>
          <cell r="IG297" t="b">
            <v>0</v>
          </cell>
        </row>
        <row r="298">
          <cell r="C298" t="str">
            <v>Analyst's Average FX Rate</v>
          </cell>
          <cell r="IC298" t="str">
            <v>mstag:analystsAverageFxRate</v>
          </cell>
          <cell r="ID298">
            <v>0</v>
          </cell>
          <cell r="IE298" t="str">
            <v>ms_eqr_gcim_Decimal:ms_eqr_gcim_decimal</v>
          </cell>
          <cell r="IF298" t="b">
            <v>0</v>
          </cell>
          <cell r="IG298" t="b">
            <v>0</v>
          </cell>
        </row>
        <row r="299">
          <cell r="C299" t="str">
            <v>Analyst's Period End FX Rate</v>
          </cell>
          <cell r="IC299" t="str">
            <v>mstag:analystsPeriodEndFxRate</v>
          </cell>
          <cell r="ID299">
            <v>0</v>
          </cell>
          <cell r="IE299" t="str">
            <v>ms_eqr_gcim_Decimal:ms_eqr_gcim_decimal</v>
          </cell>
          <cell r="IF299" t="b">
            <v>0</v>
          </cell>
          <cell r="IG299" t="b">
            <v>0</v>
          </cell>
        </row>
        <row r="300">
          <cell r="C300" t="str">
            <v>Percent Ownership</v>
          </cell>
          <cell r="IC300" t="str">
            <v>mstag:percentOwnership</v>
          </cell>
          <cell r="ID300">
            <v>0</v>
          </cell>
          <cell r="IE300" t="str">
            <v>ms_eqr_gcim_Decimal:ms_eqr_gcim_decimal</v>
          </cell>
          <cell r="IF300" t="b">
            <v>0</v>
          </cell>
          <cell r="IG300" t="b">
            <v>0</v>
          </cell>
        </row>
        <row r="301">
          <cell r="C301" t="str">
            <v>Statutory Tax Rate</v>
          </cell>
          <cell r="G301">
            <v>0.34</v>
          </cell>
          <cell r="H301">
            <v>0.35</v>
          </cell>
          <cell r="I301">
            <v>0.29349999999999998</v>
          </cell>
          <cell r="J301">
            <v>0.27736131934032981</v>
          </cell>
          <cell r="K301">
            <v>0.35435321013526389</v>
          </cell>
          <cell r="L301">
            <v>0.35546601261387528</v>
          </cell>
          <cell r="M301">
            <v>0.36570000000000003</v>
          </cell>
          <cell r="N301">
            <v>0.27655346820809251</v>
          </cell>
          <cell r="O301">
            <v>0.37608318890814557</v>
          </cell>
          <cell r="P301">
            <v>0.25724580918063605</v>
          </cell>
          <cell r="Q301">
            <v>0.312</v>
          </cell>
          <cell r="IC301" t="str">
            <v>mstag:statutoryTaxRate</v>
          </cell>
          <cell r="ID301">
            <v>0</v>
          </cell>
          <cell r="IE301" t="str">
            <v>ms_eqr_gcim_Decimal:ms_eqr_gcim_decimal</v>
          </cell>
          <cell r="IF301" t="b">
            <v>0</v>
          </cell>
          <cell r="IG301" t="b">
            <v>0</v>
          </cell>
        </row>
        <row r="302">
          <cell r="C302" t="str">
            <v>Dividends Per Share</v>
          </cell>
          <cell r="G302">
            <v>0.27500000000000002</v>
          </cell>
          <cell r="H302">
            <v>0.31</v>
          </cell>
          <cell r="I302">
            <v>0.35</v>
          </cell>
          <cell r="J302">
            <v>0.4</v>
          </cell>
          <cell r="K302">
            <v>0.45</v>
          </cell>
          <cell r="L302">
            <v>0.505</v>
          </cell>
          <cell r="M302">
            <v>0.56999999999999995</v>
          </cell>
          <cell r="N302">
            <v>0.64</v>
          </cell>
          <cell r="O302">
            <v>0.7</v>
          </cell>
          <cell r="P302">
            <v>0.76</v>
          </cell>
          <cell r="Q302">
            <v>0.82</v>
          </cell>
          <cell r="IC302" t="str">
            <v>mstag:dividendsPerShare</v>
          </cell>
          <cell r="ID302">
            <v>0</v>
          </cell>
          <cell r="IE302" t="str">
            <v>ISO4217:USD</v>
          </cell>
          <cell r="IF302" t="b">
            <v>0</v>
          </cell>
          <cell r="IG302" t="b">
            <v>0</v>
          </cell>
        </row>
        <row r="303">
          <cell r="B303" t="str">
            <v>Balance sheet</v>
          </cell>
          <cell r="ID303">
            <v>0</v>
          </cell>
          <cell r="IE303" t="str">
            <v>ms_eqr_gcim_String:ms_eqr_gcim_string</v>
          </cell>
          <cell r="IF303" t="b">
            <v>0</v>
          </cell>
          <cell r="IG303" t="b">
            <v>0</v>
          </cell>
        </row>
        <row r="304">
          <cell r="C304" t="str">
            <v>Assets</v>
          </cell>
          <cell r="Q304">
            <v>43706</v>
          </cell>
          <cell r="IC304" t="str">
            <v>mstag:assets</v>
          </cell>
          <cell r="ID304">
            <v>6</v>
          </cell>
          <cell r="IE304" t="str">
            <v>ISO4217:USD</v>
          </cell>
          <cell r="IF304" t="b">
            <v>0</v>
          </cell>
          <cell r="IG304" t="b">
            <v>0</v>
          </cell>
        </row>
        <row r="305">
          <cell r="D305" t="str">
            <v>Cash and Cash Equivalents</v>
          </cell>
          <cell r="G305">
            <v>2322</v>
          </cell>
          <cell r="H305">
            <v>2373</v>
          </cell>
          <cell r="I305">
            <v>2028</v>
          </cell>
          <cell r="J305">
            <v>2074</v>
          </cell>
          <cell r="K305">
            <v>2350</v>
          </cell>
          <cell r="L305">
            <v>1549</v>
          </cell>
          <cell r="M305">
            <v>2294</v>
          </cell>
          <cell r="N305">
            <v>1415</v>
          </cell>
          <cell r="O305">
            <v>2306</v>
          </cell>
          <cell r="P305">
            <v>3427</v>
          </cell>
          <cell r="Q305">
            <v>5912</v>
          </cell>
          <cell r="IC305" t="str">
            <v>mstag:cashAndCashEquivalents</v>
          </cell>
          <cell r="ID305">
            <v>6</v>
          </cell>
          <cell r="IE305" t="str">
            <v>ISO4217:USD</v>
          </cell>
          <cell r="IF305" t="b">
            <v>0</v>
          </cell>
          <cell r="IG305" t="b">
            <v>0</v>
          </cell>
        </row>
        <row r="306">
          <cell r="D306" t="str">
            <v>Restricted Cash Required for Operations</v>
          </cell>
          <cell r="IC306" t="str">
            <v>mstag:restrictedCashRequiredForOperations</v>
          </cell>
          <cell r="ID306">
            <v>6</v>
          </cell>
          <cell r="IE306" t="str">
            <v>ISO4217:USD</v>
          </cell>
          <cell r="IF306" t="b">
            <v>0</v>
          </cell>
          <cell r="IG306" t="b">
            <v>0</v>
          </cell>
        </row>
        <row r="307">
          <cell r="D307" t="str">
            <v>Trade Receivables</v>
          </cell>
          <cell r="G307">
            <v>3111</v>
          </cell>
          <cell r="H307">
            <v>3115</v>
          </cell>
          <cell r="I307">
            <v>3010</v>
          </cell>
          <cell r="J307">
            <v>2841</v>
          </cell>
          <cell r="K307">
            <v>2738</v>
          </cell>
          <cell r="L307">
            <v>2781</v>
          </cell>
          <cell r="M307">
            <v>2940</v>
          </cell>
          <cell r="N307">
            <v>2910</v>
          </cell>
          <cell r="O307">
            <v>2931</v>
          </cell>
          <cell r="P307">
            <v>3090</v>
          </cell>
          <cell r="Q307">
            <v>3038</v>
          </cell>
          <cell r="IC307" t="str">
            <v>mstag:tradeReceivables</v>
          </cell>
          <cell r="ID307">
            <v>6</v>
          </cell>
          <cell r="IE307" t="str">
            <v>ISO4217:USD</v>
          </cell>
          <cell r="IF307" t="b">
            <v>0</v>
          </cell>
          <cell r="IG307" t="b">
            <v>0</v>
          </cell>
        </row>
        <row r="308">
          <cell r="E308" t="str">
            <v>Trade Receivables, Current</v>
          </cell>
          <cell r="G308">
            <v>3111</v>
          </cell>
          <cell r="H308">
            <v>3115</v>
          </cell>
          <cell r="I308">
            <v>3010</v>
          </cell>
          <cell r="J308">
            <v>2841</v>
          </cell>
          <cell r="K308">
            <v>2738</v>
          </cell>
          <cell r="L308">
            <v>2781</v>
          </cell>
          <cell r="M308">
            <v>2940</v>
          </cell>
          <cell r="N308">
            <v>2910</v>
          </cell>
          <cell r="O308">
            <v>2931</v>
          </cell>
          <cell r="P308">
            <v>3090</v>
          </cell>
          <cell r="Q308" t="str">
            <v/>
          </cell>
          <cell r="IC308" t="str">
            <v>mstag:tradeReceivablesCurrent</v>
          </cell>
          <cell r="ID308">
            <v>6</v>
          </cell>
          <cell r="IE308" t="str">
            <v>ISO4217:USD</v>
          </cell>
          <cell r="IF308" t="b">
            <v>0</v>
          </cell>
          <cell r="IG308" t="b">
            <v>0</v>
          </cell>
        </row>
        <row r="309">
          <cell r="F309" t="str">
            <v>Trade Receivables, Gross, Current</v>
          </cell>
          <cell r="G309">
            <v>3111</v>
          </cell>
          <cell r="H309">
            <v>3115</v>
          </cell>
          <cell r="I309">
            <v>3010</v>
          </cell>
          <cell r="J309">
            <v>2841</v>
          </cell>
          <cell r="K309">
            <v>2738</v>
          </cell>
          <cell r="L309">
            <v>2781</v>
          </cell>
          <cell r="M309">
            <v>2940</v>
          </cell>
          <cell r="N309">
            <v>2910</v>
          </cell>
          <cell r="O309">
            <v>2931</v>
          </cell>
          <cell r="P309">
            <v>3090</v>
          </cell>
          <cell r="IC309" t="str">
            <v>mstag:tradeReceivablesGrossCurrent</v>
          </cell>
          <cell r="ID309">
            <v>6</v>
          </cell>
          <cell r="IE309" t="str">
            <v>ISO4217:USD</v>
          </cell>
          <cell r="IF309" t="b">
            <v>0</v>
          </cell>
          <cell r="IG309" t="b">
            <v>0</v>
          </cell>
        </row>
        <row r="310">
          <cell r="F310" t="str">
            <v>Allowance for Doubtful Accounts, Current</v>
          </cell>
          <cell r="IC310" t="str">
            <v>mstag:allowanceForDoubtfulAccountsCurrent</v>
          </cell>
          <cell r="ID310">
            <v>6</v>
          </cell>
          <cell r="IE310" t="str">
            <v>ISO4217:USD</v>
          </cell>
          <cell r="IF310" t="b">
            <v>0</v>
          </cell>
          <cell r="IG310" t="b">
            <v>0</v>
          </cell>
        </row>
        <row r="311">
          <cell r="E311" t="str">
            <v>Trade Receivables, Non Current</v>
          </cell>
          <cell r="G311" t="str">
            <v/>
          </cell>
          <cell r="H311" t="str">
            <v/>
          </cell>
          <cell r="I311" t="str">
            <v/>
          </cell>
          <cell r="J311" t="str">
            <v/>
          </cell>
          <cell r="K311" t="str">
            <v/>
          </cell>
          <cell r="L311" t="str">
            <v/>
          </cell>
          <cell r="M311" t="str">
            <v/>
          </cell>
          <cell r="N311" t="str">
            <v/>
          </cell>
          <cell r="O311" t="str">
            <v/>
          </cell>
          <cell r="P311" t="str">
            <v/>
          </cell>
          <cell r="Q311" t="str">
            <v/>
          </cell>
          <cell r="IC311" t="str">
            <v>mstag:tradeReceivablesNonCurrent</v>
          </cell>
          <cell r="ID311">
            <v>6</v>
          </cell>
          <cell r="IE311" t="str">
            <v>ISO4217:USD</v>
          </cell>
          <cell r="IF311" t="b">
            <v>0</v>
          </cell>
          <cell r="IG311" t="b">
            <v>0</v>
          </cell>
        </row>
        <row r="312">
          <cell r="F312" t="str">
            <v>Trade Receivables, Gross, Non Current</v>
          </cell>
          <cell r="IC312" t="str">
            <v>mstag:tradeReceivablesGrossNonCurrent</v>
          </cell>
          <cell r="ID312">
            <v>6</v>
          </cell>
          <cell r="IE312" t="str">
            <v>ISO4217:USD</v>
          </cell>
          <cell r="IF312" t="b">
            <v>0</v>
          </cell>
          <cell r="IG312" t="b">
            <v>0</v>
          </cell>
        </row>
        <row r="313">
          <cell r="F313" t="str">
            <v>Allowance for Doubtful Accounts, Non Current</v>
          </cell>
          <cell r="IC313" t="str">
            <v>mstag:allowanceForDoubtfulAccountsNonCurrent</v>
          </cell>
          <cell r="ID313">
            <v>6</v>
          </cell>
          <cell r="IE313" t="str">
            <v>ISO4217:USD</v>
          </cell>
          <cell r="IF313" t="b">
            <v>0</v>
          </cell>
          <cell r="IG313" t="b">
            <v>0</v>
          </cell>
        </row>
        <row r="314">
          <cell r="D314" t="str">
            <v>Finance Lease Receivables</v>
          </cell>
          <cell r="G314" t="str">
            <v/>
          </cell>
          <cell r="H314" t="str">
            <v/>
          </cell>
          <cell r="I314" t="str">
            <v/>
          </cell>
          <cell r="J314" t="str">
            <v/>
          </cell>
          <cell r="K314" t="str">
            <v/>
          </cell>
          <cell r="L314" t="str">
            <v/>
          </cell>
          <cell r="M314" t="str">
            <v/>
          </cell>
          <cell r="N314" t="str">
            <v/>
          </cell>
          <cell r="O314" t="str">
            <v/>
          </cell>
          <cell r="P314" t="str">
            <v/>
          </cell>
          <cell r="Q314" t="str">
            <v/>
          </cell>
          <cell r="IC314" t="str">
            <v>mstag:financeLeaseReceivables</v>
          </cell>
          <cell r="ID314">
            <v>6</v>
          </cell>
          <cell r="IE314" t="str">
            <v>ISO4217:USD</v>
          </cell>
          <cell r="IF314" t="b">
            <v>0</v>
          </cell>
          <cell r="IG314" t="b">
            <v>0</v>
          </cell>
        </row>
        <row r="315">
          <cell r="E315" t="str">
            <v>Finance Lease Receivables, Current</v>
          </cell>
          <cell r="IC315" t="str">
            <v>mstag:financeLeaseReceivablesCurrent</v>
          </cell>
          <cell r="ID315">
            <v>6</v>
          </cell>
          <cell r="IE315" t="str">
            <v>ISO4217:USD</v>
          </cell>
          <cell r="IF315" t="b">
            <v>0</v>
          </cell>
          <cell r="IG315" t="b">
            <v>0</v>
          </cell>
        </row>
        <row r="316">
          <cell r="E316" t="str">
            <v>Finance Lease Receivables, Non Current</v>
          </cell>
          <cell r="IC316" t="str">
            <v>mstag:financeLeaseReceivablesNonCurrent</v>
          </cell>
          <cell r="ID316">
            <v>6</v>
          </cell>
          <cell r="IE316" t="str">
            <v>ISO4217:USD</v>
          </cell>
          <cell r="IF316" t="b">
            <v>0</v>
          </cell>
          <cell r="IG316" t="b">
            <v>0</v>
          </cell>
        </row>
        <row r="317">
          <cell r="D317" t="str">
            <v>Notes Receivable</v>
          </cell>
          <cell r="G317" t="str">
            <v/>
          </cell>
          <cell r="H317" t="str">
            <v/>
          </cell>
          <cell r="I317" t="str">
            <v/>
          </cell>
          <cell r="J317" t="str">
            <v/>
          </cell>
          <cell r="K317" t="str">
            <v/>
          </cell>
          <cell r="L317" t="str">
            <v/>
          </cell>
          <cell r="M317" t="str">
            <v/>
          </cell>
          <cell r="N317" t="str">
            <v/>
          </cell>
          <cell r="O317" t="str">
            <v/>
          </cell>
          <cell r="P317" t="str">
            <v/>
          </cell>
          <cell r="Q317" t="str">
            <v/>
          </cell>
          <cell r="IC317" t="str">
            <v>mstag:notesReceivable</v>
          </cell>
          <cell r="ID317">
            <v>6</v>
          </cell>
          <cell r="IE317" t="str">
            <v>ISO4217:USD</v>
          </cell>
          <cell r="IF317" t="b">
            <v>0</v>
          </cell>
          <cell r="IG317" t="b">
            <v>0</v>
          </cell>
        </row>
        <row r="318">
          <cell r="E318" t="str">
            <v>Notes Receivable, Current</v>
          </cell>
          <cell r="IC318" t="str">
            <v>mstag:notesReceivableCurrent</v>
          </cell>
          <cell r="ID318">
            <v>6</v>
          </cell>
          <cell r="IE318" t="str">
            <v>ISO4217:USD</v>
          </cell>
          <cell r="IF318" t="b">
            <v>0</v>
          </cell>
          <cell r="IG318" t="b">
            <v>0</v>
          </cell>
        </row>
        <row r="319">
          <cell r="E319" t="str">
            <v>Notes Receivable, Non Current</v>
          </cell>
          <cell r="IC319" t="str">
            <v>mstag:notesReceivableNonCurrent</v>
          </cell>
          <cell r="ID319">
            <v>6</v>
          </cell>
          <cell r="IE319" t="str">
            <v>ISO4217:USD</v>
          </cell>
          <cell r="IF319" t="b">
            <v>0</v>
          </cell>
          <cell r="IG319" t="b">
            <v>0</v>
          </cell>
        </row>
        <row r="320">
          <cell r="D320" t="str">
            <v>Unbilled Receivables</v>
          </cell>
          <cell r="G320" t="str">
            <v/>
          </cell>
          <cell r="H320" t="str">
            <v/>
          </cell>
          <cell r="I320" t="str">
            <v/>
          </cell>
          <cell r="J320" t="str">
            <v/>
          </cell>
          <cell r="K320" t="str">
            <v/>
          </cell>
          <cell r="L320" t="str">
            <v/>
          </cell>
          <cell r="M320" t="str">
            <v/>
          </cell>
          <cell r="N320" t="str">
            <v/>
          </cell>
          <cell r="O320" t="str">
            <v/>
          </cell>
          <cell r="P320" t="str">
            <v/>
          </cell>
          <cell r="Q320" t="str">
            <v/>
          </cell>
          <cell r="IC320" t="str">
            <v>mstag:unbilledReceivables</v>
          </cell>
          <cell r="ID320">
            <v>6</v>
          </cell>
          <cell r="IE320" t="str">
            <v>ISO4217:USD</v>
          </cell>
          <cell r="IF320" t="b">
            <v>0</v>
          </cell>
          <cell r="IG320" t="b">
            <v>0</v>
          </cell>
        </row>
        <row r="321">
          <cell r="E321" t="str">
            <v>Unbilled Receivables, Current</v>
          </cell>
          <cell r="IC321" t="str">
            <v>mstag:unbilledReceivablesCurrent</v>
          </cell>
          <cell r="ID321">
            <v>6</v>
          </cell>
          <cell r="IE321" t="str">
            <v>ISO4217:USD</v>
          </cell>
          <cell r="IF321" t="b">
            <v>0</v>
          </cell>
          <cell r="IG321" t="b">
            <v>0</v>
          </cell>
        </row>
        <row r="322">
          <cell r="E322" t="str">
            <v>Unbilled Receivables, Non Current</v>
          </cell>
          <cell r="IC322" t="str">
            <v>mstag:unbilledReceivablesNonCurrent</v>
          </cell>
          <cell r="ID322">
            <v>6</v>
          </cell>
          <cell r="IE322" t="str">
            <v>ISO4217:USD</v>
          </cell>
          <cell r="IF322" t="b">
            <v>0</v>
          </cell>
          <cell r="IG322" t="b">
            <v>0</v>
          </cell>
        </row>
        <row r="323">
          <cell r="D323" t="str">
            <v>Other Receivables</v>
          </cell>
          <cell r="G323" t="str">
            <v/>
          </cell>
          <cell r="H323" t="str">
            <v/>
          </cell>
          <cell r="I323" t="str">
            <v/>
          </cell>
          <cell r="J323" t="str">
            <v/>
          </cell>
          <cell r="K323" t="str">
            <v/>
          </cell>
          <cell r="L323" t="str">
            <v/>
          </cell>
          <cell r="M323" t="str">
            <v/>
          </cell>
          <cell r="N323" t="str">
            <v/>
          </cell>
          <cell r="O323" t="str">
            <v/>
          </cell>
          <cell r="P323" t="str">
            <v/>
          </cell>
          <cell r="Q323" t="str">
            <v/>
          </cell>
          <cell r="IC323" t="str">
            <v>mstag:otherReceivables</v>
          </cell>
          <cell r="ID323">
            <v>6</v>
          </cell>
          <cell r="IE323" t="str">
            <v>ISO4217:USD</v>
          </cell>
          <cell r="IF323" t="b">
            <v>0</v>
          </cell>
          <cell r="IG323" t="b">
            <v>0</v>
          </cell>
        </row>
        <row r="324">
          <cell r="E324" t="str">
            <v>Other Receivables, Current</v>
          </cell>
          <cell r="IC324" t="str">
            <v>mstag:otherReceivablesCurrent</v>
          </cell>
          <cell r="ID324">
            <v>6</v>
          </cell>
          <cell r="IE324" t="str">
            <v>ISO4217:USD</v>
          </cell>
          <cell r="IF324" t="b">
            <v>0</v>
          </cell>
          <cell r="IG324" t="b">
            <v>0</v>
          </cell>
        </row>
        <row r="325">
          <cell r="E325" t="str">
            <v>Other Receivables, Non Current</v>
          </cell>
          <cell r="IC325" t="str">
            <v>mstag:otherReceivablesNonCurrent</v>
          </cell>
          <cell r="ID325">
            <v>6</v>
          </cell>
          <cell r="IE325" t="str">
            <v>ISO4217:USD</v>
          </cell>
          <cell r="IF325" t="b">
            <v>0</v>
          </cell>
          <cell r="IG325" t="b">
            <v>0</v>
          </cell>
        </row>
        <row r="326">
          <cell r="D326" t="str">
            <v>Prepaid Expenses</v>
          </cell>
          <cell r="G326">
            <v>593</v>
          </cell>
          <cell r="H326">
            <v>624</v>
          </cell>
          <cell r="I326">
            <v>1397</v>
          </cell>
          <cell r="J326">
            <v>1718</v>
          </cell>
          <cell r="K326">
            <v>1190</v>
          </cell>
          <cell r="L326">
            <v>1511</v>
          </cell>
          <cell r="M326">
            <v>1659</v>
          </cell>
          <cell r="N326">
            <v>1837</v>
          </cell>
          <cell r="O326">
            <v>1659</v>
          </cell>
          <cell r="P326">
            <v>1476</v>
          </cell>
          <cell r="Q326">
            <v>1487</v>
          </cell>
          <cell r="IC326" t="str">
            <v>mstag:prepaidExpenses</v>
          </cell>
          <cell r="ID326">
            <v>6</v>
          </cell>
          <cell r="IE326" t="str">
            <v>ISO4217:USD</v>
          </cell>
          <cell r="IF326" t="b">
            <v>0</v>
          </cell>
          <cell r="IG326" t="b">
            <v>0</v>
          </cell>
        </row>
        <row r="327">
          <cell r="E327" t="str">
            <v>Prepaid Expenses, Current</v>
          </cell>
          <cell r="G327">
            <v>593</v>
          </cell>
          <cell r="H327">
            <v>624</v>
          </cell>
          <cell r="I327">
            <v>1397</v>
          </cell>
          <cell r="J327">
            <v>1718</v>
          </cell>
          <cell r="K327">
            <v>1190</v>
          </cell>
          <cell r="L327">
            <v>1511</v>
          </cell>
          <cell r="M327">
            <v>1659</v>
          </cell>
          <cell r="N327">
            <v>1837</v>
          </cell>
          <cell r="O327">
            <v>1659</v>
          </cell>
          <cell r="P327">
            <v>1476</v>
          </cell>
          <cell r="Q327">
            <v>1487</v>
          </cell>
          <cell r="IC327" t="str">
            <v>mstag:prepaidExpensesCurrent</v>
          </cell>
          <cell r="ID327">
            <v>6</v>
          </cell>
          <cell r="IE327" t="str">
            <v>ISO4217:USD</v>
          </cell>
          <cell r="IF327" t="b">
            <v>0</v>
          </cell>
          <cell r="IG327" t="b">
            <v>0</v>
          </cell>
        </row>
        <row r="328">
          <cell r="E328" t="str">
            <v>Prepaid Expenses, Non Current</v>
          </cell>
          <cell r="IC328" t="str">
            <v>mstag:prepaidExpensesNonCurrent</v>
          </cell>
          <cell r="ID328">
            <v>6</v>
          </cell>
          <cell r="IE328" t="str">
            <v>ISO4217:USD</v>
          </cell>
          <cell r="IF328" t="b">
            <v>0</v>
          </cell>
          <cell r="IG328" t="b">
            <v>0</v>
          </cell>
        </row>
        <row r="329">
          <cell r="D329" t="str">
            <v>Income Tax Receivable</v>
          </cell>
          <cell r="G329" t="str">
            <v/>
          </cell>
          <cell r="H329" t="str">
            <v/>
          </cell>
          <cell r="I329" t="str">
            <v/>
          </cell>
          <cell r="J329" t="str">
            <v/>
          </cell>
          <cell r="K329" t="str">
            <v/>
          </cell>
          <cell r="L329" t="str">
            <v/>
          </cell>
          <cell r="M329" t="str">
            <v/>
          </cell>
          <cell r="N329" t="str">
            <v/>
          </cell>
          <cell r="O329" t="str">
            <v/>
          </cell>
          <cell r="P329" t="str">
            <v/>
          </cell>
          <cell r="Q329" t="str">
            <v/>
          </cell>
          <cell r="IC329" t="str">
            <v>mstag:incomeTaxReceivable</v>
          </cell>
          <cell r="ID329">
            <v>6</v>
          </cell>
          <cell r="IE329" t="str">
            <v>ISO4217:USD</v>
          </cell>
          <cell r="IF329" t="b">
            <v>0</v>
          </cell>
          <cell r="IG329" t="b">
            <v>0</v>
          </cell>
        </row>
        <row r="330">
          <cell r="E330" t="str">
            <v>Income Tax Receivable (Operating)</v>
          </cell>
          <cell r="IC330" t="str">
            <v>mstag:incomeTaxReceivableOperating</v>
          </cell>
          <cell r="ID330">
            <v>6</v>
          </cell>
          <cell r="IE330" t="str">
            <v>ISO4217:USD</v>
          </cell>
          <cell r="IF330" t="b">
            <v>0</v>
          </cell>
          <cell r="IG330" t="b">
            <v>0</v>
          </cell>
        </row>
        <row r="331">
          <cell r="E331" t="str">
            <v>Income Tax Receivable (Financing)</v>
          </cell>
          <cell r="IC331" t="str">
            <v>mstag:incomeTaxReceivableFinancing</v>
          </cell>
          <cell r="ID331">
            <v>6</v>
          </cell>
          <cell r="IE331" t="str">
            <v>ISO4217:USD</v>
          </cell>
          <cell r="IF331" t="b">
            <v>0</v>
          </cell>
          <cell r="IG331" t="b">
            <v>0</v>
          </cell>
        </row>
        <row r="332">
          <cell r="E332" t="str">
            <v>Income Tax Receivable (Other)</v>
          </cell>
          <cell r="IC332" t="str">
            <v>mstag:incomeTaxReceivableOther</v>
          </cell>
          <cell r="ID332">
            <v>6</v>
          </cell>
          <cell r="IE332" t="str">
            <v>ISO4217:USD</v>
          </cell>
          <cell r="IF332" t="b">
            <v>0</v>
          </cell>
          <cell r="IG332" t="b">
            <v>0</v>
          </cell>
        </row>
        <row r="333">
          <cell r="D333" t="str">
            <v>Inventories</v>
          </cell>
          <cell r="G333">
            <v>2903</v>
          </cell>
          <cell r="H333">
            <v>2877</v>
          </cell>
          <cell r="I333">
            <v>3453</v>
          </cell>
          <cell r="J333">
            <v>3130</v>
          </cell>
          <cell r="K333">
            <v>3087</v>
          </cell>
          <cell r="L333">
            <v>3284</v>
          </cell>
          <cell r="M333">
            <v>3338</v>
          </cell>
          <cell r="N333">
            <v>3490</v>
          </cell>
          <cell r="O333">
            <v>3384</v>
          </cell>
          <cell r="P333">
            <v>3456</v>
          </cell>
          <cell r="Q333">
            <v>3640</v>
          </cell>
          <cell r="IC333" t="str">
            <v>mstag:inventories</v>
          </cell>
          <cell r="ID333">
            <v>6</v>
          </cell>
          <cell r="IE333" t="str">
            <v>ISO4217:USD</v>
          </cell>
          <cell r="IF333" t="b">
            <v>0</v>
          </cell>
          <cell r="IG333" t="b">
            <v>0</v>
          </cell>
        </row>
        <row r="334">
          <cell r="E334" t="str">
            <v>Raw Materials</v>
          </cell>
          <cell r="G334">
            <v>1154</v>
          </cell>
          <cell r="H334">
            <v>1087</v>
          </cell>
          <cell r="I334">
            <v>1315</v>
          </cell>
          <cell r="J334">
            <v>1254</v>
          </cell>
          <cell r="K334">
            <v>1131</v>
          </cell>
          <cell r="L334">
            <v>1225</v>
          </cell>
          <cell r="M334">
            <v>1176</v>
          </cell>
          <cell r="N334">
            <v>1254</v>
          </cell>
          <cell r="O334">
            <v>1096</v>
          </cell>
          <cell r="P334">
            <v>1031</v>
          </cell>
          <cell r="IC334" t="str">
            <v>mstag:rawMaterials</v>
          </cell>
          <cell r="ID334">
            <v>6</v>
          </cell>
          <cell r="IE334" t="str">
            <v>ISO4217:USD</v>
          </cell>
          <cell r="IF334" t="b">
            <v>0</v>
          </cell>
          <cell r="IG334" t="b">
            <v>0</v>
          </cell>
        </row>
        <row r="335">
          <cell r="E335" t="str">
            <v>Merchandise</v>
          </cell>
          <cell r="IC335" t="str">
            <v>mstag:merchandise</v>
          </cell>
          <cell r="ID335">
            <v>6</v>
          </cell>
          <cell r="IE335" t="str">
            <v>ISO4217:USD</v>
          </cell>
          <cell r="IF335" t="b">
            <v>0</v>
          </cell>
          <cell r="IG335" t="b">
            <v>0</v>
          </cell>
        </row>
        <row r="336">
          <cell r="E336" t="str">
            <v>Production Supplies</v>
          </cell>
          <cell r="IC336" t="str">
            <v>mstag:productionSupplies</v>
          </cell>
          <cell r="ID336">
            <v>6</v>
          </cell>
          <cell r="IE336" t="str">
            <v>ISO4217:USD</v>
          </cell>
          <cell r="IF336" t="b">
            <v>0</v>
          </cell>
          <cell r="IG336" t="b">
            <v>0</v>
          </cell>
        </row>
        <row r="337">
          <cell r="E337" t="str">
            <v>Work In Progress</v>
          </cell>
          <cell r="G337">
            <v>196</v>
          </cell>
          <cell r="H337">
            <v>213</v>
          </cell>
          <cell r="I337">
            <v>247</v>
          </cell>
          <cell r="J337">
            <v>210</v>
          </cell>
          <cell r="K337">
            <v>228</v>
          </cell>
          <cell r="L337">
            <v>343</v>
          </cell>
          <cell r="M337">
            <v>375</v>
          </cell>
          <cell r="N337">
            <v>394</v>
          </cell>
          <cell r="O337">
            <v>373</v>
          </cell>
          <cell r="P337">
            <v>323</v>
          </cell>
          <cell r="IC337" t="str">
            <v>mstag:workInProgress</v>
          </cell>
          <cell r="ID337">
            <v>6</v>
          </cell>
          <cell r="IE337" t="str">
            <v>ISO4217:USD</v>
          </cell>
          <cell r="IF337" t="b">
            <v>0</v>
          </cell>
          <cell r="IG337" t="b">
            <v>0</v>
          </cell>
        </row>
        <row r="338">
          <cell r="E338" t="str">
            <v>Finished Goods</v>
          </cell>
          <cell r="G338">
            <v>1553</v>
          </cell>
          <cell r="H338">
            <v>1577</v>
          </cell>
          <cell r="I338">
            <v>1891</v>
          </cell>
          <cell r="J338">
            <v>1666</v>
          </cell>
          <cell r="K338">
            <v>1728</v>
          </cell>
          <cell r="L338">
            <v>1716</v>
          </cell>
          <cell r="M338">
            <v>1787</v>
          </cell>
          <cell r="N338">
            <v>1842</v>
          </cell>
          <cell r="O338">
            <v>1915</v>
          </cell>
          <cell r="P338">
            <v>2102</v>
          </cell>
          <cell r="IC338" t="str">
            <v>mstag:finishedGoods</v>
          </cell>
          <cell r="ID338">
            <v>6</v>
          </cell>
          <cell r="IE338" t="str">
            <v>ISO4217:USD</v>
          </cell>
          <cell r="IF338" t="b">
            <v>0</v>
          </cell>
          <cell r="IG338" t="b">
            <v>0</v>
          </cell>
        </row>
        <row r="339">
          <cell r="E339" t="str">
            <v>Other Inventories</v>
          </cell>
          <cell r="IC339" t="str">
            <v>mstag:otherInventories</v>
          </cell>
          <cell r="ID339">
            <v>6</v>
          </cell>
          <cell r="IE339" t="str">
            <v>ISO4217:USD</v>
          </cell>
          <cell r="IF339" t="b">
            <v>0</v>
          </cell>
          <cell r="IG339" t="b">
            <v>0</v>
          </cell>
        </row>
        <row r="340">
          <cell r="D340" t="str">
            <v>Property, Plant and Equipment, Net</v>
          </cell>
          <cell r="G340">
            <v>9485</v>
          </cell>
          <cell r="H340">
            <v>10024</v>
          </cell>
          <cell r="I340">
            <v>11026</v>
          </cell>
          <cell r="J340">
            <v>11118</v>
          </cell>
          <cell r="K340">
            <v>11376</v>
          </cell>
          <cell r="L340">
            <v>12180</v>
          </cell>
          <cell r="M340">
            <v>12626</v>
          </cell>
          <cell r="N340">
            <v>13692</v>
          </cell>
          <cell r="O340">
            <v>13095</v>
          </cell>
          <cell r="P340">
            <v>13349</v>
          </cell>
          <cell r="Q340">
            <v>13104</v>
          </cell>
          <cell r="IC340" t="str">
            <v>mstag:propertyPlantAndEquipmentNet</v>
          </cell>
          <cell r="ID340">
            <v>6</v>
          </cell>
          <cell r="IE340" t="str">
            <v>ISO4217:USD</v>
          </cell>
          <cell r="IF340" t="b">
            <v>0</v>
          </cell>
          <cell r="IG340" t="b">
            <v>0</v>
          </cell>
        </row>
        <row r="341">
          <cell r="E341" t="str">
            <v>Property Plant and Equipment, Gross</v>
          </cell>
          <cell r="G341">
            <v>14877</v>
          </cell>
          <cell r="H341">
            <v>15896</v>
          </cell>
          <cell r="I341">
            <v>17739</v>
          </cell>
          <cell r="J341">
            <v>18112</v>
          </cell>
          <cell r="K341">
            <v>18625</v>
          </cell>
          <cell r="L341">
            <v>20152</v>
          </cell>
          <cell r="M341">
            <v>21400</v>
          </cell>
          <cell r="N341">
            <v>23221</v>
          </cell>
          <cell r="O341">
            <v>22821</v>
          </cell>
          <cell r="P341">
            <v>23070</v>
          </cell>
          <cell r="Q341" t="str">
            <v/>
          </cell>
          <cell r="IC341" t="str">
            <v>mstag:propertyPlantAndEquipmentGross</v>
          </cell>
          <cell r="ID341">
            <v>6</v>
          </cell>
          <cell r="IE341" t="str">
            <v>ISO4217:USD</v>
          </cell>
          <cell r="IF341" t="b">
            <v>0</v>
          </cell>
          <cell r="IG341" t="b">
            <v>0</v>
          </cell>
        </row>
        <row r="342">
          <cell r="F342" t="str">
            <v>Property</v>
          </cell>
          <cell r="G342">
            <v>2776</v>
          </cell>
          <cell r="H342">
            <v>3027</v>
          </cell>
          <cell r="I342">
            <v>3364</v>
          </cell>
          <cell r="J342">
            <v>3369</v>
          </cell>
          <cell r="K342">
            <v>3409</v>
          </cell>
          <cell r="L342">
            <v>3660</v>
          </cell>
          <cell r="M342">
            <v>3885</v>
          </cell>
          <cell r="N342">
            <v>4259</v>
          </cell>
          <cell r="O342">
            <v>4148</v>
          </cell>
          <cell r="P342">
            <v>4532</v>
          </cell>
          <cell r="IC342" t="str">
            <v>mstag:property</v>
          </cell>
          <cell r="ID342">
            <v>6</v>
          </cell>
          <cell r="IE342" t="str">
            <v>ISO4217:USD</v>
          </cell>
          <cell r="IF342" t="b">
            <v>0</v>
          </cell>
          <cell r="IG342" t="b">
            <v>0</v>
          </cell>
        </row>
        <row r="343">
          <cell r="F343" t="str">
            <v>Plant and Equipment</v>
          </cell>
          <cell r="G343">
            <v>11607</v>
          </cell>
          <cell r="H343">
            <v>12249</v>
          </cell>
          <cell r="I343">
            <v>13734</v>
          </cell>
          <cell r="J343">
            <v>14174</v>
          </cell>
          <cell r="K343">
            <v>14646</v>
          </cell>
          <cell r="L343">
            <v>15953</v>
          </cell>
          <cell r="M343">
            <v>16953</v>
          </cell>
          <cell r="N343">
            <v>18366</v>
          </cell>
          <cell r="O343">
            <v>18165</v>
          </cell>
          <cell r="P343">
            <v>17963</v>
          </cell>
          <cell r="IC343" t="str">
            <v>mstag:plantAndEquipment</v>
          </cell>
          <cell r="ID343">
            <v>6</v>
          </cell>
          <cell r="IE343" t="str">
            <v>ISO4217:USD</v>
          </cell>
          <cell r="IF343" t="b">
            <v>0</v>
          </cell>
          <cell r="IG343" t="b">
            <v>0</v>
          </cell>
        </row>
        <row r="344">
          <cell r="F344" t="str">
            <v>Land</v>
          </cell>
          <cell r="G344">
            <v>494</v>
          </cell>
          <cell r="H344">
            <v>620</v>
          </cell>
          <cell r="I344">
            <v>641</v>
          </cell>
          <cell r="J344">
            <v>569</v>
          </cell>
          <cell r="K344">
            <v>570</v>
          </cell>
          <cell r="L344">
            <v>539</v>
          </cell>
          <cell r="M344">
            <v>562</v>
          </cell>
          <cell r="N344">
            <v>596</v>
          </cell>
          <cell r="O344">
            <v>508</v>
          </cell>
          <cell r="P344">
            <v>575</v>
          </cell>
          <cell r="IC344" t="str">
            <v>mstag:land</v>
          </cell>
          <cell r="ID344">
            <v>6</v>
          </cell>
          <cell r="IE344" t="str">
            <v>ISO4217:USD</v>
          </cell>
          <cell r="IF344" t="b">
            <v>0</v>
          </cell>
          <cell r="IG344" t="b">
            <v>0</v>
          </cell>
        </row>
        <row r="345">
          <cell r="F345" t="str">
            <v>Construction in Progress</v>
          </cell>
          <cell r="IC345" t="str">
            <v>mstag:constructionInProgress</v>
          </cell>
          <cell r="ID345">
            <v>6</v>
          </cell>
          <cell r="IE345" t="str">
            <v>ISO4217:USD</v>
          </cell>
          <cell r="IF345" t="b">
            <v>0</v>
          </cell>
          <cell r="IG345" t="b">
            <v>0</v>
          </cell>
        </row>
        <row r="346">
          <cell r="E346" t="str">
            <v>Accumulated Depreciation</v>
          </cell>
          <cell r="G346">
            <v>5392</v>
          </cell>
          <cell r="H346">
            <v>5872</v>
          </cell>
          <cell r="I346">
            <v>6713</v>
          </cell>
          <cell r="J346">
            <v>6994</v>
          </cell>
          <cell r="K346">
            <v>7249</v>
          </cell>
          <cell r="L346">
            <v>7972</v>
          </cell>
          <cell r="M346">
            <v>8774</v>
          </cell>
          <cell r="N346">
            <v>9529</v>
          </cell>
          <cell r="O346">
            <v>9726</v>
          </cell>
          <cell r="P346">
            <v>9721</v>
          </cell>
          <cell r="IC346" t="str">
            <v>mstag:accumulatedDepreciation</v>
          </cell>
          <cell r="ID346">
            <v>6</v>
          </cell>
          <cell r="IE346" t="str">
            <v>ISO4217:USD</v>
          </cell>
          <cell r="IF346" t="b">
            <v>0</v>
          </cell>
          <cell r="IG346" t="b">
            <v>0</v>
          </cell>
        </row>
        <row r="347">
          <cell r="D347" t="str">
            <v>Goodwill</v>
          </cell>
          <cell r="G347">
            <v>2805</v>
          </cell>
          <cell r="H347">
            <v>2808</v>
          </cell>
          <cell r="I347">
            <v>3564</v>
          </cell>
          <cell r="J347">
            <v>3186</v>
          </cell>
          <cell r="K347">
            <v>2864</v>
          </cell>
          <cell r="L347">
            <v>5854</v>
          </cell>
          <cell r="M347">
            <v>5707</v>
          </cell>
          <cell r="N347">
            <v>7481</v>
          </cell>
          <cell r="O347">
            <v>7429</v>
          </cell>
          <cell r="P347">
            <v>10966</v>
          </cell>
          <cell r="Q347">
            <v>11132</v>
          </cell>
          <cell r="IC347" t="str">
            <v>mstag:goodwill</v>
          </cell>
          <cell r="ID347">
            <v>6</v>
          </cell>
          <cell r="IE347" t="str">
            <v>ISO4217:USD</v>
          </cell>
          <cell r="IF347" t="b">
            <v>0</v>
          </cell>
          <cell r="IG347" t="b">
            <v>0</v>
          </cell>
        </row>
        <row r="348">
          <cell r="E348" t="str">
            <v>Gross Goodwill</v>
          </cell>
          <cell r="G348">
            <v>3472</v>
          </cell>
          <cell r="H348">
            <v>3564</v>
          </cell>
          <cell r="I348">
            <v>4474</v>
          </cell>
          <cell r="J348">
            <v>4175</v>
          </cell>
          <cell r="K348">
            <v>3915</v>
          </cell>
          <cell r="L348">
            <v>7023</v>
          </cell>
          <cell r="M348">
            <v>7062</v>
          </cell>
          <cell r="N348">
            <v>9080</v>
          </cell>
          <cell r="O348">
            <v>7429</v>
          </cell>
          <cell r="P348">
            <v>10966</v>
          </cell>
          <cell r="IC348" t="str">
            <v>mstag:grossGoodwill</v>
          </cell>
          <cell r="ID348">
            <v>6</v>
          </cell>
          <cell r="IE348" t="str">
            <v>ISO4217:USD</v>
          </cell>
          <cell r="IF348" t="b">
            <v>0</v>
          </cell>
          <cell r="IG348" t="b">
            <v>0</v>
          </cell>
        </row>
        <row r="349">
          <cell r="E349" t="str">
            <v>Accumulated Amortization of Goodwill</v>
          </cell>
          <cell r="G349">
            <v>667</v>
          </cell>
          <cell r="H349">
            <v>756</v>
          </cell>
          <cell r="I349">
            <v>910</v>
          </cell>
          <cell r="J349">
            <v>989</v>
          </cell>
          <cell r="K349">
            <v>1051</v>
          </cell>
          <cell r="L349">
            <v>1169</v>
          </cell>
          <cell r="M349">
            <v>1355</v>
          </cell>
          <cell r="N349">
            <v>1599</v>
          </cell>
          <cell r="O349">
            <v>0</v>
          </cell>
          <cell r="P349">
            <v>0</v>
          </cell>
          <cell r="IC349" t="str">
            <v>mstag:accumulatedAmortizationOfGoodwill</v>
          </cell>
          <cell r="ID349">
            <v>6</v>
          </cell>
          <cell r="IE349" t="str">
            <v>ISO4217:USD</v>
          </cell>
          <cell r="IF349" t="b">
            <v>0</v>
          </cell>
          <cell r="IG349" t="b">
            <v>0</v>
          </cell>
        </row>
        <row r="350">
          <cell r="D350" t="str">
            <v>Other Intangible Assets</v>
          </cell>
          <cell r="G350">
            <v>957</v>
          </cell>
          <cell r="H350">
            <v>946</v>
          </cell>
          <cell r="I350">
            <v>1008</v>
          </cell>
          <cell r="J350">
            <v>1095</v>
          </cell>
          <cell r="K350">
            <v>1085</v>
          </cell>
          <cell r="L350">
            <v>1157</v>
          </cell>
          <cell r="M350">
            <v>1115</v>
          </cell>
          <cell r="N350">
            <v>1305</v>
          </cell>
          <cell r="O350">
            <v>871</v>
          </cell>
          <cell r="P350">
            <v>2464</v>
          </cell>
          <cell r="Q350">
            <v>2375</v>
          </cell>
          <cell r="IC350" t="str">
            <v>mstag:otherIntangibleAssets</v>
          </cell>
          <cell r="ID350">
            <v>6</v>
          </cell>
          <cell r="IE350" t="str">
            <v>ISO4217:USD</v>
          </cell>
          <cell r="IF350" t="b">
            <v>0</v>
          </cell>
          <cell r="IG350" t="b">
            <v>0</v>
          </cell>
        </row>
        <row r="351">
          <cell r="E351" t="str">
            <v>Other Finite Life Intangible Assets</v>
          </cell>
          <cell r="G351">
            <v>957</v>
          </cell>
          <cell r="H351">
            <v>946</v>
          </cell>
          <cell r="I351">
            <v>1008</v>
          </cell>
          <cell r="J351">
            <v>1095</v>
          </cell>
          <cell r="K351">
            <v>1085</v>
          </cell>
          <cell r="L351">
            <v>1157</v>
          </cell>
          <cell r="M351">
            <v>1115</v>
          </cell>
          <cell r="N351">
            <v>1305</v>
          </cell>
          <cell r="O351">
            <v>582</v>
          </cell>
          <cell r="P351">
            <v>955</v>
          </cell>
          <cell r="IC351" t="str">
            <v>mstag:otherFiniteLifeIntangibleAssets</v>
          </cell>
          <cell r="ID351">
            <v>6</v>
          </cell>
          <cell r="IE351" t="str">
            <v>ISO4217:USD</v>
          </cell>
          <cell r="IF351" t="b">
            <v>0</v>
          </cell>
          <cell r="IG351" t="b">
            <v>0</v>
          </cell>
        </row>
        <row r="352">
          <cell r="E352" t="str">
            <v>Other Indefinite Life Intangible Assets</v>
          </cell>
          <cell r="O352">
            <v>289</v>
          </cell>
          <cell r="P352">
            <v>1509</v>
          </cell>
          <cell r="IC352" t="str">
            <v>mstag:otherIndefiniteLifeIntangibleAssets</v>
          </cell>
          <cell r="ID352">
            <v>6</v>
          </cell>
          <cell r="IE352" t="str">
            <v>ISO4217:USD</v>
          </cell>
          <cell r="IF352" t="b">
            <v>0</v>
          </cell>
          <cell r="IG352" t="b">
            <v>0</v>
          </cell>
        </row>
        <row r="353">
          <cell r="D353" t="str">
            <v>Investments (Non Operating)</v>
          </cell>
          <cell r="G353">
            <v>306</v>
          </cell>
          <cell r="H353">
            <v>283</v>
          </cell>
          <cell r="I353">
            <v>150</v>
          </cell>
          <cell r="J353">
            <v>446</v>
          </cell>
          <cell r="K353">
            <v>760</v>
          </cell>
          <cell r="L353">
            <v>857</v>
          </cell>
          <cell r="M353">
            <v>506</v>
          </cell>
          <cell r="N353">
            <v>185</v>
          </cell>
          <cell r="O353">
            <v>212</v>
          </cell>
          <cell r="P353">
            <v>196</v>
          </cell>
          <cell r="Q353">
            <v>300</v>
          </cell>
          <cell r="IC353" t="str">
            <v>mstag:investmentsNonOperating</v>
          </cell>
          <cell r="ID353">
            <v>6</v>
          </cell>
          <cell r="IE353" t="str">
            <v>ISO4217:USD</v>
          </cell>
          <cell r="IF353" t="b">
            <v>0</v>
          </cell>
          <cell r="IG353" t="b">
            <v>0</v>
          </cell>
        </row>
        <row r="354">
          <cell r="E354" t="str">
            <v>Short Term Investments</v>
          </cell>
          <cell r="G354">
            <v>306</v>
          </cell>
          <cell r="H354">
            <v>283</v>
          </cell>
          <cell r="I354">
            <v>150</v>
          </cell>
          <cell r="J354">
            <v>446</v>
          </cell>
          <cell r="K354">
            <v>760</v>
          </cell>
          <cell r="L354">
            <v>857</v>
          </cell>
          <cell r="M354">
            <v>506</v>
          </cell>
          <cell r="N354">
            <v>185</v>
          </cell>
          <cell r="O354">
            <v>212</v>
          </cell>
          <cell r="P354">
            <v>196</v>
          </cell>
          <cell r="Q354">
            <v>300</v>
          </cell>
          <cell r="IC354" t="str">
            <v>mstag:shortTermInvestments</v>
          </cell>
          <cell r="ID354">
            <v>6</v>
          </cell>
          <cell r="IE354" t="str">
            <v>ISO4217:USD</v>
          </cell>
          <cell r="IF354" t="b">
            <v>0</v>
          </cell>
          <cell r="IG354" t="b">
            <v>0</v>
          </cell>
        </row>
        <row r="355">
          <cell r="E355" t="str">
            <v>Long Term Investments (Non Operating)</v>
          </cell>
          <cell r="IC355" t="str">
            <v>mstag:longTermInvestmentsNonOperating</v>
          </cell>
          <cell r="ID355">
            <v>6</v>
          </cell>
          <cell r="IE355" t="str">
            <v>ISO4217:USD</v>
          </cell>
          <cell r="IF355" t="b">
            <v>0</v>
          </cell>
          <cell r="IG355" t="b">
            <v>0</v>
          </cell>
        </row>
        <row r="356">
          <cell r="D356" t="str">
            <v>Investments Under the Equity Method (Operating)</v>
          </cell>
          <cell r="G356" t="str">
            <v/>
          </cell>
          <cell r="H356" t="str">
            <v/>
          </cell>
          <cell r="I356" t="str">
            <v/>
          </cell>
          <cell r="J356" t="str">
            <v/>
          </cell>
          <cell r="K356" t="str">
            <v/>
          </cell>
          <cell r="L356" t="str">
            <v/>
          </cell>
          <cell r="M356" t="str">
            <v/>
          </cell>
          <cell r="N356" t="str">
            <v/>
          </cell>
          <cell r="O356" t="str">
            <v/>
          </cell>
          <cell r="P356" t="str">
            <v/>
          </cell>
          <cell r="Q356" t="str">
            <v/>
          </cell>
          <cell r="IC356" t="str">
            <v>mstag:investmentsUnderTheEquityMethodOperating</v>
          </cell>
          <cell r="ID356">
            <v>6</v>
          </cell>
          <cell r="IE356" t="str">
            <v>ISO4217:USD</v>
          </cell>
          <cell r="IF356" t="b">
            <v>0</v>
          </cell>
          <cell r="IG356" t="b">
            <v>0</v>
          </cell>
        </row>
        <row r="357">
          <cell r="E357" t="str">
            <v>Investments in Subsidiaries</v>
          </cell>
          <cell r="IC357" t="str">
            <v>mstag:investmentsInSubsidiaries</v>
          </cell>
          <cell r="ID357">
            <v>6</v>
          </cell>
          <cell r="IE357" t="str">
            <v>ISO4217:USD</v>
          </cell>
          <cell r="IF357" t="b">
            <v>0</v>
          </cell>
          <cell r="IG357" t="b">
            <v>0</v>
          </cell>
        </row>
        <row r="358">
          <cell r="E358" t="str">
            <v>Investments in Associates</v>
          </cell>
          <cell r="IC358" t="str">
            <v>mstag:investmentsInAssociates</v>
          </cell>
          <cell r="ID358">
            <v>6</v>
          </cell>
          <cell r="IE358" t="str">
            <v>ISO4217:USD</v>
          </cell>
          <cell r="IF358" t="b">
            <v>0</v>
          </cell>
          <cell r="IG358" t="b">
            <v>0</v>
          </cell>
        </row>
        <row r="359">
          <cell r="E359" t="str">
            <v>Investments in Joint Ventures</v>
          </cell>
          <cell r="IC359" t="str">
            <v>mstag:investmentsInJointVentures</v>
          </cell>
          <cell r="ID359">
            <v>6</v>
          </cell>
          <cell r="IE359" t="str">
            <v>ISO4217:USD</v>
          </cell>
          <cell r="IF359" t="b">
            <v>0</v>
          </cell>
          <cell r="IG359" t="b">
            <v>0</v>
          </cell>
        </row>
        <row r="360">
          <cell r="D360" t="str">
            <v>Investments Under the Equity Method (Non Operating)</v>
          </cell>
          <cell r="IC360" t="str">
            <v>mstag:investmentsUnderTheEquityMethodNonOperating</v>
          </cell>
          <cell r="ID360">
            <v>6</v>
          </cell>
          <cell r="IE360" t="str">
            <v>ISO4217:USD</v>
          </cell>
          <cell r="IF360" t="b">
            <v>0</v>
          </cell>
          <cell r="IG360" t="b">
            <v>0</v>
          </cell>
        </row>
        <row r="361">
          <cell r="D361" t="str">
            <v>Deferred Tax Assets</v>
          </cell>
          <cell r="G361">
            <v>740</v>
          </cell>
          <cell r="H361">
            <v>716</v>
          </cell>
          <cell r="I361">
            <v>804</v>
          </cell>
          <cell r="J361">
            <v>598</v>
          </cell>
          <cell r="K361">
            <v>661</v>
          </cell>
          <cell r="L361">
            <v>595</v>
          </cell>
          <cell r="M361">
            <v>621</v>
          </cell>
          <cell r="N361">
            <v>309</v>
          </cell>
          <cell r="O361">
            <v>397</v>
          </cell>
          <cell r="P361">
            <v>521</v>
          </cell>
          <cell r="Q361">
            <v>843</v>
          </cell>
          <cell r="IC361" t="str">
            <v>mstag:deferredTaxAssets</v>
          </cell>
          <cell r="ID361">
            <v>6</v>
          </cell>
          <cell r="IE361" t="str">
            <v>ISO4217:USD</v>
          </cell>
          <cell r="IF361" t="b">
            <v>0</v>
          </cell>
          <cell r="IG361" t="b">
            <v>0</v>
          </cell>
        </row>
        <row r="362">
          <cell r="E362" t="str">
            <v>Deferred Tax Assets, Current</v>
          </cell>
          <cell r="G362">
            <v>740</v>
          </cell>
          <cell r="H362">
            <v>716</v>
          </cell>
          <cell r="I362">
            <v>804</v>
          </cell>
          <cell r="J362">
            <v>598</v>
          </cell>
          <cell r="K362">
            <v>661</v>
          </cell>
          <cell r="L362">
            <v>595</v>
          </cell>
          <cell r="M362">
            <v>621</v>
          </cell>
          <cell r="N362">
            <v>309</v>
          </cell>
          <cell r="O362">
            <v>397</v>
          </cell>
          <cell r="P362">
            <v>521</v>
          </cell>
          <cell r="Q362">
            <v>843</v>
          </cell>
          <cell r="IC362" t="str">
            <v>mstag:deferredTaxAssetsCurrent</v>
          </cell>
          <cell r="ID362">
            <v>6</v>
          </cell>
          <cell r="IE362" t="str">
            <v>ISO4217:USD</v>
          </cell>
          <cell r="IF362" t="b">
            <v>0</v>
          </cell>
          <cell r="IG362" t="b">
            <v>0</v>
          </cell>
        </row>
        <row r="363">
          <cell r="E363" t="str">
            <v>Deferred Tax Assets, Non Current</v>
          </cell>
          <cell r="IC363" t="str">
            <v>mstag:deferredTaxAssetsNonCurrent</v>
          </cell>
          <cell r="ID363">
            <v>6</v>
          </cell>
          <cell r="IE363" t="str">
            <v>ISO4217:USD</v>
          </cell>
          <cell r="IF363" t="b">
            <v>0</v>
          </cell>
          <cell r="IG363" t="b">
            <v>0</v>
          </cell>
        </row>
        <row r="364">
          <cell r="D364" t="str">
            <v>Pension and Other Post Retirement Assets</v>
          </cell>
          <cell r="IC364" t="str">
            <v>mstag:pensionAndOtherPostRetirementAssets</v>
          </cell>
          <cell r="ID364">
            <v>6</v>
          </cell>
          <cell r="IE364" t="str">
            <v>ISO4217:USD</v>
          </cell>
          <cell r="IF364" t="b">
            <v>0</v>
          </cell>
          <cell r="IG364" t="b">
            <v>0</v>
          </cell>
        </row>
        <row r="365">
          <cell r="D365" t="str">
            <v>Investment in Own Shares (Asset)</v>
          </cell>
          <cell r="G365" t="str">
            <v/>
          </cell>
          <cell r="H365" t="str">
            <v/>
          </cell>
          <cell r="I365" t="str">
            <v/>
          </cell>
          <cell r="J365" t="str">
            <v/>
          </cell>
          <cell r="K365" t="str">
            <v/>
          </cell>
          <cell r="L365" t="str">
            <v/>
          </cell>
          <cell r="M365" t="str">
            <v/>
          </cell>
          <cell r="N365" t="str">
            <v/>
          </cell>
          <cell r="O365" t="str">
            <v/>
          </cell>
          <cell r="P365" t="str">
            <v/>
          </cell>
          <cell r="Q365" t="str">
            <v/>
          </cell>
          <cell r="IC365" t="str">
            <v>mstag:investmentInOwnSharesAsset</v>
          </cell>
          <cell r="ID365">
            <v>6</v>
          </cell>
          <cell r="IE365" t="str">
            <v>ISO4217:USD</v>
          </cell>
          <cell r="IF365" t="b">
            <v>0</v>
          </cell>
          <cell r="IG365" t="b">
            <v>0</v>
          </cell>
        </row>
        <row r="366">
          <cell r="E366" t="str">
            <v>Investment in ESOP Trusts</v>
          </cell>
          <cell r="IC366" t="str">
            <v>mstag:investmentInEsopTrusts</v>
          </cell>
          <cell r="ID366">
            <v>6</v>
          </cell>
          <cell r="IE366" t="str">
            <v>ISO4217:USD</v>
          </cell>
          <cell r="IF366" t="b">
            <v>0</v>
          </cell>
          <cell r="IG366" t="b">
            <v>0</v>
          </cell>
        </row>
        <row r="367">
          <cell r="D367" t="str">
            <v>Other Assets (Operating)</v>
          </cell>
          <cell r="G367">
            <v>1713</v>
          </cell>
          <cell r="H367">
            <v>1769</v>
          </cell>
          <cell r="I367">
            <v>1685</v>
          </cell>
          <cell r="J367">
            <v>1524</v>
          </cell>
          <cell r="K367">
            <v>1433</v>
          </cell>
          <cell r="L367">
            <v>1198</v>
          </cell>
          <cell r="M367">
            <v>1307</v>
          </cell>
          <cell r="N367">
            <v>1742</v>
          </cell>
          <cell r="O367">
            <v>2103</v>
          </cell>
          <cell r="P367">
            <v>1831</v>
          </cell>
          <cell r="Q367">
            <v>1875</v>
          </cell>
          <cell r="IC367" t="str">
            <v>mstag:otherAssets</v>
          </cell>
          <cell r="ID367">
            <v>6</v>
          </cell>
          <cell r="IE367" t="str">
            <v>ISO4217:USD</v>
          </cell>
          <cell r="IF367" t="b">
            <v>0</v>
          </cell>
          <cell r="IG367" t="b">
            <v>0</v>
          </cell>
        </row>
        <row r="368">
          <cell r="E368" t="str">
            <v>Other Assets (Operating), Current</v>
          </cell>
          <cell r="IC368" t="str">
            <v>mstag:otherAssetsOperatingCurrent</v>
          </cell>
          <cell r="ID368">
            <v>6</v>
          </cell>
          <cell r="IE368" t="str">
            <v>ISO4217:USD</v>
          </cell>
          <cell r="IF368" t="b">
            <v>0</v>
          </cell>
          <cell r="IG368" t="b">
            <v>0</v>
          </cell>
        </row>
        <row r="369">
          <cell r="E369" t="str">
            <v>Other Assets (Operating), Non Current</v>
          </cell>
          <cell r="G369">
            <v>1713</v>
          </cell>
          <cell r="H369">
            <v>1769</v>
          </cell>
          <cell r="I369">
            <v>1685</v>
          </cell>
          <cell r="J369">
            <v>1524</v>
          </cell>
          <cell r="K369">
            <v>1433</v>
          </cell>
          <cell r="L369">
            <v>1198</v>
          </cell>
          <cell r="M369">
            <v>1307</v>
          </cell>
          <cell r="N369">
            <v>1742</v>
          </cell>
          <cell r="O369">
            <v>2103</v>
          </cell>
          <cell r="P369">
            <v>1831</v>
          </cell>
          <cell r="IC369" t="str">
            <v>mstag:otherAssetsOperatingNonCurrent</v>
          </cell>
          <cell r="ID369">
            <v>6</v>
          </cell>
          <cell r="IE369" t="str">
            <v>ISO4217:USD</v>
          </cell>
          <cell r="IF369" t="b">
            <v>0</v>
          </cell>
          <cell r="IG369" t="b">
            <v>0</v>
          </cell>
        </row>
        <row r="370">
          <cell r="D370" t="str">
            <v>Other Assets (Non Operating)</v>
          </cell>
          <cell r="G370" t="str">
            <v/>
          </cell>
          <cell r="H370" t="str">
            <v/>
          </cell>
          <cell r="I370" t="str">
            <v/>
          </cell>
          <cell r="J370" t="str">
            <v/>
          </cell>
          <cell r="K370" t="str">
            <v/>
          </cell>
          <cell r="L370" t="str">
            <v/>
          </cell>
          <cell r="M370" t="str">
            <v/>
          </cell>
          <cell r="N370" t="str">
            <v/>
          </cell>
          <cell r="O370" t="str">
            <v/>
          </cell>
          <cell r="P370" t="str">
            <v/>
          </cell>
          <cell r="Q370" t="str">
            <v/>
          </cell>
          <cell r="IC370" t="str">
            <v>mstag:otherAssetsNonOperating</v>
          </cell>
          <cell r="ID370">
            <v>6</v>
          </cell>
          <cell r="IE370" t="str">
            <v>ISO4217:USD</v>
          </cell>
          <cell r="IF370" t="b">
            <v>0</v>
          </cell>
          <cell r="IG370" t="b">
            <v>0</v>
          </cell>
        </row>
        <row r="371">
          <cell r="E371" t="str">
            <v>Other Assets (Non Operating), Current</v>
          </cell>
          <cell r="IC371" t="str">
            <v>mstag:otherAssetsNonOperatingCurrent</v>
          </cell>
          <cell r="ID371">
            <v>6</v>
          </cell>
          <cell r="IE371" t="str">
            <v>ISO4217:USD</v>
          </cell>
          <cell r="IF371" t="b">
            <v>0</v>
          </cell>
          <cell r="IG371" t="b">
            <v>0</v>
          </cell>
        </row>
        <row r="372">
          <cell r="E372" t="str">
            <v>Other Assets (Non Operating), Non Current</v>
          </cell>
          <cell r="IC372" t="str">
            <v>mstag:otherAssetsNonOperatingNonCurrent</v>
          </cell>
          <cell r="ID372">
            <v>6</v>
          </cell>
          <cell r="IE372" t="str">
            <v>ISO4217:USD</v>
          </cell>
          <cell r="IF372" t="b">
            <v>0</v>
          </cell>
          <cell r="IG372" t="b">
            <v>0</v>
          </cell>
        </row>
        <row r="373">
          <cell r="D373" t="str">
            <v>Assets of Discontinued Operations</v>
          </cell>
          <cell r="IC373" t="str">
            <v>mstag:assetsOfDiscontinuedOperations</v>
          </cell>
          <cell r="ID373">
            <v>6</v>
          </cell>
          <cell r="IE373" t="str">
            <v>ISO4217:USD</v>
          </cell>
          <cell r="IF373" t="b">
            <v>0</v>
          </cell>
          <cell r="IG373" t="b">
            <v>0</v>
          </cell>
        </row>
        <row r="374">
          <cell r="C374" t="str">
            <v>Liabilities and Equity</v>
          </cell>
          <cell r="Q374">
            <v>43706</v>
          </cell>
          <cell r="IC374" t="str">
            <v>mstag:liabilitiesAndEquity</v>
          </cell>
          <cell r="ID374">
            <v>6</v>
          </cell>
          <cell r="IE374" t="str">
            <v>ISO4217:USD</v>
          </cell>
          <cell r="IF374" t="b">
            <v>0</v>
          </cell>
          <cell r="IG374" t="b">
            <v>0</v>
          </cell>
        </row>
        <row r="375">
          <cell r="D375" t="str">
            <v>Trade and Other Payables</v>
          </cell>
          <cell r="G375">
            <v>2911</v>
          </cell>
          <cell r="H375">
            <v>3264</v>
          </cell>
          <cell r="I375">
            <v>2891</v>
          </cell>
          <cell r="J375">
            <v>2236</v>
          </cell>
          <cell r="K375">
            <v>2203</v>
          </cell>
          <cell r="L375">
            <v>2051</v>
          </cell>
          <cell r="M375">
            <v>2300</v>
          </cell>
          <cell r="N375">
            <v>2209</v>
          </cell>
          <cell r="O375">
            <v>2075</v>
          </cell>
          <cell r="P375">
            <v>2205</v>
          </cell>
          <cell r="Q375">
            <v>2795</v>
          </cell>
          <cell r="IC375" t="str">
            <v>mstag:tradeAndOtherPayables</v>
          </cell>
          <cell r="ID375">
            <v>6</v>
          </cell>
          <cell r="IE375" t="str">
            <v>ISO4217:USD</v>
          </cell>
          <cell r="IF375" t="b">
            <v>0</v>
          </cell>
          <cell r="IG375" t="b">
            <v>0</v>
          </cell>
        </row>
        <row r="376">
          <cell r="E376" t="str">
            <v>Trade and Other Payables, Current</v>
          </cell>
          <cell r="G376">
            <v>2911</v>
          </cell>
          <cell r="H376">
            <v>3264</v>
          </cell>
          <cell r="I376">
            <v>2891</v>
          </cell>
          <cell r="J376">
            <v>2236</v>
          </cell>
          <cell r="K376">
            <v>2203</v>
          </cell>
          <cell r="L376">
            <v>2051</v>
          </cell>
          <cell r="M376">
            <v>2300</v>
          </cell>
          <cell r="N376">
            <v>2209</v>
          </cell>
          <cell r="O376">
            <v>2075</v>
          </cell>
          <cell r="P376">
            <v>2205</v>
          </cell>
          <cell r="Q376">
            <v>2795</v>
          </cell>
          <cell r="IC376" t="str">
            <v>mstag:tradeAndOtherPayablesCurrent</v>
          </cell>
          <cell r="ID376">
            <v>6</v>
          </cell>
          <cell r="IE376" t="str">
            <v>ISO4217:USD</v>
          </cell>
          <cell r="IF376" t="b">
            <v>0</v>
          </cell>
          <cell r="IG376" t="b">
            <v>0</v>
          </cell>
        </row>
        <row r="377">
          <cell r="F377" t="str">
            <v>Trade Payables, Current</v>
          </cell>
          <cell r="G377">
            <v>2269</v>
          </cell>
          <cell r="H377">
            <v>2604</v>
          </cell>
          <cell r="I377">
            <v>2891</v>
          </cell>
          <cell r="J377">
            <v>2236</v>
          </cell>
          <cell r="K377">
            <v>2203</v>
          </cell>
          <cell r="L377">
            <v>2051</v>
          </cell>
          <cell r="M377">
            <v>2300</v>
          </cell>
          <cell r="N377">
            <v>2209</v>
          </cell>
          <cell r="O377">
            <v>2075</v>
          </cell>
          <cell r="P377">
            <v>2205</v>
          </cell>
          <cell r="Q377">
            <v>2795</v>
          </cell>
          <cell r="IC377" t="str">
            <v>mstag:tradePayablesCurrent</v>
          </cell>
          <cell r="ID377">
            <v>6</v>
          </cell>
          <cell r="IE377" t="str">
            <v>ISO4217:USD</v>
          </cell>
          <cell r="IF377" t="b">
            <v>0</v>
          </cell>
          <cell r="IG377" t="b">
            <v>0</v>
          </cell>
        </row>
        <row r="378">
          <cell r="F378" t="str">
            <v>Other Payables, Current</v>
          </cell>
          <cell r="G378">
            <v>642</v>
          </cell>
          <cell r="H378">
            <v>660</v>
          </cell>
          <cell r="Q378">
            <v>0</v>
          </cell>
          <cell r="IC378" t="str">
            <v>mstag:otherPayablesCurrent</v>
          </cell>
          <cell r="ID378">
            <v>6</v>
          </cell>
          <cell r="IE378" t="str">
            <v>ISO4217:USD</v>
          </cell>
          <cell r="IF378" t="b">
            <v>0</v>
          </cell>
          <cell r="IG378" t="b">
            <v>0</v>
          </cell>
        </row>
        <row r="379">
          <cell r="E379" t="str">
            <v>Trade and Other Payables, Non Current</v>
          </cell>
          <cell r="G379" t="str">
            <v/>
          </cell>
          <cell r="H379" t="str">
            <v/>
          </cell>
          <cell r="I379" t="str">
            <v/>
          </cell>
          <cell r="J379" t="str">
            <v/>
          </cell>
          <cell r="K379" t="str">
            <v/>
          </cell>
          <cell r="L379" t="str">
            <v/>
          </cell>
          <cell r="M379" t="str">
            <v/>
          </cell>
          <cell r="N379" t="str">
            <v/>
          </cell>
          <cell r="O379" t="str">
            <v/>
          </cell>
          <cell r="P379" t="str">
            <v/>
          </cell>
          <cell r="Q379" t="str">
            <v/>
          </cell>
          <cell r="IC379" t="str">
            <v>mstag:tradeAndOtherPayablesNonCurrent</v>
          </cell>
          <cell r="ID379">
            <v>6</v>
          </cell>
          <cell r="IE379" t="str">
            <v>ISO4217:USD</v>
          </cell>
          <cell r="IF379" t="b">
            <v>0</v>
          </cell>
          <cell r="IG379" t="b">
            <v>0</v>
          </cell>
        </row>
        <row r="380">
          <cell r="F380" t="str">
            <v>Trade Payables, Non Current</v>
          </cell>
          <cell r="IC380" t="str">
            <v>mstag:tradePayablesNonCurrent</v>
          </cell>
          <cell r="ID380">
            <v>6</v>
          </cell>
          <cell r="IE380" t="str">
            <v>ISO4217:USD</v>
          </cell>
          <cell r="IF380" t="b">
            <v>0</v>
          </cell>
          <cell r="IG380" t="b">
            <v>0</v>
          </cell>
        </row>
        <row r="381">
          <cell r="F381" t="str">
            <v>Other Payables, Non Current</v>
          </cell>
          <cell r="IC381" t="str">
            <v>mstag:otherPayablesNonCurrent</v>
          </cell>
          <cell r="ID381">
            <v>6</v>
          </cell>
          <cell r="IE381" t="str">
            <v>ISO4217:USD</v>
          </cell>
          <cell r="IF381" t="b">
            <v>0</v>
          </cell>
          <cell r="IG381" t="b">
            <v>0</v>
          </cell>
        </row>
        <row r="382">
          <cell r="D382" t="str">
            <v>Dividends Payable</v>
          </cell>
          <cell r="IC382" t="str">
            <v>mstag:dividendsPayable</v>
          </cell>
          <cell r="ID382">
            <v>6</v>
          </cell>
          <cell r="IE382" t="str">
            <v>ISO4217:USD</v>
          </cell>
          <cell r="IF382" t="b">
            <v>0</v>
          </cell>
          <cell r="IG382" t="b">
            <v>0</v>
          </cell>
        </row>
        <row r="383">
          <cell r="D383" t="str">
            <v>Short Term Borrowings, Up to 1 Year</v>
          </cell>
          <cell r="G383">
            <v>1812</v>
          </cell>
          <cell r="H383">
            <v>1375</v>
          </cell>
          <cell r="I383">
            <v>970</v>
          </cell>
          <cell r="J383">
            <v>1116</v>
          </cell>
          <cell r="K383">
            <v>849</v>
          </cell>
          <cell r="L383">
            <v>2281</v>
          </cell>
          <cell r="M383">
            <v>3150</v>
          </cell>
          <cell r="N383">
            <v>3241</v>
          </cell>
          <cell r="O383">
            <v>2233</v>
          </cell>
          <cell r="P383">
            <v>3731</v>
          </cell>
          <cell r="Q383">
            <v>2172</v>
          </cell>
          <cell r="IC383" t="str">
            <v>mstag:shortTermBorrowings</v>
          </cell>
          <cell r="ID383">
            <v>6</v>
          </cell>
          <cell r="IE383" t="str">
            <v>ISO4217:USD</v>
          </cell>
          <cell r="IF383" t="b">
            <v>0</v>
          </cell>
          <cell r="IG383" t="b">
            <v>0</v>
          </cell>
        </row>
        <row r="384">
          <cell r="D384" t="str">
            <v>Other Interest Bearing Liabilities</v>
          </cell>
          <cell r="G384" t="str">
            <v/>
          </cell>
          <cell r="H384" t="str">
            <v/>
          </cell>
          <cell r="I384" t="str">
            <v/>
          </cell>
          <cell r="J384" t="str">
            <v/>
          </cell>
          <cell r="K384" t="str">
            <v/>
          </cell>
          <cell r="L384" t="str">
            <v/>
          </cell>
          <cell r="M384" t="str">
            <v/>
          </cell>
          <cell r="N384" t="str">
            <v/>
          </cell>
          <cell r="O384" t="str">
            <v/>
          </cell>
          <cell r="P384" t="str">
            <v/>
          </cell>
          <cell r="Q384" t="str">
            <v/>
          </cell>
          <cell r="IC384" t="str">
            <v>mstag:otherInterestBearingLiabilities</v>
          </cell>
          <cell r="ID384">
            <v>6</v>
          </cell>
          <cell r="IE384" t="str">
            <v>ISO4217:USD</v>
          </cell>
          <cell r="IF384" t="b">
            <v>0</v>
          </cell>
          <cell r="IG384" t="b">
            <v>0</v>
          </cell>
        </row>
        <row r="385">
          <cell r="E385" t="str">
            <v>Asset Retirement Obligations</v>
          </cell>
          <cell r="IC385" t="str">
            <v>mstag:assetRetirementObligations</v>
          </cell>
          <cell r="ID385">
            <v>6</v>
          </cell>
          <cell r="IE385" t="str">
            <v>ISO4217:USD</v>
          </cell>
          <cell r="IF385" t="b">
            <v>0</v>
          </cell>
          <cell r="IG385" t="b">
            <v>0</v>
          </cell>
        </row>
        <row r="386">
          <cell r="E386" t="str">
            <v>Decommissioning, Restoration and Similar Liabilities</v>
          </cell>
          <cell r="IC386" t="str">
            <v>mstag:decommissioningRestorationAndSimilarLiabilities</v>
          </cell>
          <cell r="ID386">
            <v>6</v>
          </cell>
          <cell r="IE386" t="str">
            <v>ISO4217:USD</v>
          </cell>
          <cell r="IF386" t="b">
            <v>0</v>
          </cell>
          <cell r="IG386" t="b">
            <v>0</v>
          </cell>
        </row>
        <row r="387">
          <cell r="E387" t="str">
            <v>Environmental Liabilities, Interest Bearing</v>
          </cell>
          <cell r="IC387" t="str">
            <v>mstag:environmentalLiabilitiesInterestBearing</v>
          </cell>
          <cell r="ID387">
            <v>6</v>
          </cell>
          <cell r="IE387" t="str">
            <v>ISO4217:USD</v>
          </cell>
          <cell r="IF387" t="b">
            <v>0</v>
          </cell>
          <cell r="IG387" t="b">
            <v>0</v>
          </cell>
        </row>
        <row r="388">
          <cell r="E388" t="str">
            <v>Other Interest Bearing Provisions</v>
          </cell>
          <cell r="IC388" t="str">
            <v>mstag:otherInterestBearingProvisions</v>
          </cell>
          <cell r="ID388">
            <v>6</v>
          </cell>
          <cell r="IE388" t="str">
            <v>ISO4217:USD</v>
          </cell>
          <cell r="IF388" t="b">
            <v>0</v>
          </cell>
          <cell r="IG388" t="b">
            <v>0</v>
          </cell>
        </row>
        <row r="389">
          <cell r="D389" t="str">
            <v>Income Tax Payable</v>
          </cell>
          <cell r="G389">
            <v>726</v>
          </cell>
          <cell r="H389">
            <v>440</v>
          </cell>
          <cell r="I389">
            <v>568</v>
          </cell>
          <cell r="J389">
            <v>492</v>
          </cell>
          <cell r="K389">
            <v>944</v>
          </cell>
          <cell r="L389">
            <v>976</v>
          </cell>
          <cell r="M389">
            <v>1228</v>
          </cell>
          <cell r="N389">
            <v>925</v>
          </cell>
          <cell r="O389">
            <v>907</v>
          </cell>
          <cell r="P389">
            <v>1438</v>
          </cell>
          <cell r="Q389">
            <v>1879</v>
          </cell>
          <cell r="IC389" t="str">
            <v>mstag:incomeTaxPayable</v>
          </cell>
          <cell r="ID389">
            <v>6</v>
          </cell>
          <cell r="IE389" t="str">
            <v>ISO4217:USD</v>
          </cell>
          <cell r="IF389" t="b">
            <v>0</v>
          </cell>
          <cell r="IG389" t="b">
            <v>0</v>
          </cell>
        </row>
        <row r="390">
          <cell r="E390" t="str">
            <v>Income Tax Payable (Operating)</v>
          </cell>
          <cell r="G390">
            <v>726</v>
          </cell>
          <cell r="H390">
            <v>440</v>
          </cell>
          <cell r="I390">
            <v>568</v>
          </cell>
          <cell r="J390">
            <v>492</v>
          </cell>
          <cell r="K390">
            <v>944</v>
          </cell>
          <cell r="L390">
            <v>976</v>
          </cell>
          <cell r="M390">
            <v>1228</v>
          </cell>
          <cell r="N390">
            <v>925</v>
          </cell>
          <cell r="O390">
            <v>907</v>
          </cell>
          <cell r="P390">
            <v>1438</v>
          </cell>
          <cell r="IC390" t="str">
            <v>mstag:incomeTaxPayableOperating</v>
          </cell>
          <cell r="ID390">
            <v>6</v>
          </cell>
          <cell r="IE390" t="str">
            <v>ISO4217:USD</v>
          </cell>
          <cell r="IF390" t="b">
            <v>0</v>
          </cell>
          <cell r="IG390" t="b">
            <v>0</v>
          </cell>
        </row>
        <row r="391">
          <cell r="E391" t="str">
            <v>Income Tax Payable (Financing)</v>
          </cell>
          <cell r="IC391" t="str">
            <v>mstag:incomeTaxPayableFinancing</v>
          </cell>
          <cell r="ID391">
            <v>6</v>
          </cell>
          <cell r="IE391" t="str">
            <v>ISO4217:USD</v>
          </cell>
          <cell r="IF391" t="b">
            <v>0</v>
          </cell>
          <cell r="IG391" t="b">
            <v>0</v>
          </cell>
        </row>
        <row r="392">
          <cell r="E392" t="str">
            <v>Income Tax Payable (Other)</v>
          </cell>
          <cell r="IC392" t="str">
            <v>mstag:incomeTaxPayableOther</v>
          </cell>
          <cell r="ID392">
            <v>6</v>
          </cell>
          <cell r="IE392" t="str">
            <v>ISO4217:USD</v>
          </cell>
          <cell r="IF392" t="b">
            <v>0</v>
          </cell>
          <cell r="IG392" t="b">
            <v>0</v>
          </cell>
        </row>
        <row r="393">
          <cell r="D393" t="str">
            <v>Accrued Expenses</v>
          </cell>
          <cell r="G393">
            <v>2838</v>
          </cell>
          <cell r="H393">
            <v>2961</v>
          </cell>
          <cell r="I393">
            <v>4219</v>
          </cell>
          <cell r="J393">
            <v>3981</v>
          </cell>
          <cell r="K393">
            <v>3802</v>
          </cell>
          <cell r="L393">
            <v>3942</v>
          </cell>
          <cell r="M393">
            <v>4083</v>
          </cell>
          <cell r="N393">
            <v>3678</v>
          </cell>
          <cell r="O393">
            <v>4171</v>
          </cell>
          <cell r="P393">
            <v>5085</v>
          </cell>
          <cell r="Q393">
            <v>5512</v>
          </cell>
          <cell r="IC393" t="str">
            <v>mstag:accruedExpenses</v>
          </cell>
          <cell r="ID393">
            <v>6</v>
          </cell>
          <cell r="IE393" t="str">
            <v>ISO4217:USD</v>
          </cell>
          <cell r="IF393" t="b">
            <v>0</v>
          </cell>
          <cell r="IG393" t="b">
            <v>0</v>
          </cell>
        </row>
        <row r="394">
          <cell r="E394" t="str">
            <v>Payroll and Benefits Related Liabilities</v>
          </cell>
          <cell r="G394">
            <v>395</v>
          </cell>
          <cell r="H394">
            <v>393</v>
          </cell>
          <cell r="I394">
            <v>419</v>
          </cell>
          <cell r="J394">
            <v>437</v>
          </cell>
          <cell r="K394">
            <v>461</v>
          </cell>
          <cell r="L394">
            <v>485</v>
          </cell>
          <cell r="M394">
            <v>449</v>
          </cell>
          <cell r="N394">
            <v>462</v>
          </cell>
          <cell r="O394">
            <v>576</v>
          </cell>
          <cell r="P394">
            <v>771</v>
          </cell>
          <cell r="IC394" t="str">
            <v>mstag:payrollAndBenefitsRelatedLiabilities</v>
          </cell>
          <cell r="ID394">
            <v>6</v>
          </cell>
          <cell r="IE394" t="str">
            <v>ISO4217:USD</v>
          </cell>
          <cell r="IF394" t="b">
            <v>0</v>
          </cell>
          <cell r="IG394" t="b">
            <v>0</v>
          </cell>
        </row>
        <row r="395">
          <cell r="E395" t="str">
            <v>Accrued Taxes (Other than Income Tax)</v>
          </cell>
          <cell r="IC395" t="str">
            <v>mstag:accruedTaxesOtherThanIncomeTax</v>
          </cell>
          <cell r="ID395">
            <v>6</v>
          </cell>
          <cell r="IE395" t="str">
            <v>ISO4217:USD</v>
          </cell>
          <cell r="IF395" t="b">
            <v>0</v>
          </cell>
          <cell r="IG395" t="b">
            <v>0</v>
          </cell>
        </row>
        <row r="396">
          <cell r="E396" t="str">
            <v>Other Accrued Expenses</v>
          </cell>
          <cell r="G396">
            <v>2443</v>
          </cell>
          <cell r="H396">
            <v>2568</v>
          </cell>
          <cell r="I396">
            <v>3800</v>
          </cell>
          <cell r="J396">
            <v>3544</v>
          </cell>
          <cell r="K396">
            <v>3341</v>
          </cell>
          <cell r="L396">
            <v>3457</v>
          </cell>
          <cell r="M396">
            <v>3634</v>
          </cell>
          <cell r="N396">
            <v>3216</v>
          </cell>
          <cell r="O396">
            <v>3595</v>
          </cell>
          <cell r="P396">
            <v>4314</v>
          </cell>
          <cell r="Q396">
            <v>5512</v>
          </cell>
          <cell r="IC396" t="str">
            <v>mstag:otherAccruedExpenses</v>
          </cell>
          <cell r="ID396">
            <v>6</v>
          </cell>
          <cell r="IE396" t="str">
            <v>ISO4217:USD</v>
          </cell>
          <cell r="IF396" t="b">
            <v>0</v>
          </cell>
          <cell r="IG396" t="b">
            <v>0</v>
          </cell>
        </row>
        <row r="397">
          <cell r="D397" t="str">
            <v>Billings in Excess of Cost</v>
          </cell>
          <cell r="IC397" t="str">
            <v>mstag:billingsInExcessOfCost</v>
          </cell>
          <cell r="ID397">
            <v>6</v>
          </cell>
          <cell r="IE397" t="str">
            <v>ISO4217:USD</v>
          </cell>
          <cell r="IF397" t="b">
            <v>0</v>
          </cell>
          <cell r="IG397" t="b">
            <v>0</v>
          </cell>
        </row>
        <row r="398">
          <cell r="D398" t="str">
            <v>Long term Debt, Greater than 1 Year</v>
          </cell>
          <cell r="G398">
            <v>5174</v>
          </cell>
          <cell r="H398">
            <v>4980</v>
          </cell>
          <cell r="I398">
            <v>5161</v>
          </cell>
          <cell r="J398">
            <v>4670</v>
          </cell>
          <cell r="K398">
            <v>4143</v>
          </cell>
          <cell r="L398">
            <v>5765</v>
          </cell>
          <cell r="M398">
            <v>6231</v>
          </cell>
          <cell r="N398">
            <v>9012</v>
          </cell>
          <cell r="O398">
            <v>9792</v>
          </cell>
          <cell r="P398">
            <v>11201</v>
          </cell>
          <cell r="Q398">
            <v>11475</v>
          </cell>
          <cell r="IC398" t="str">
            <v>mstag:longTermDebt</v>
          </cell>
          <cell r="ID398">
            <v>6</v>
          </cell>
          <cell r="IE398" t="str">
            <v>ISO4217:USD</v>
          </cell>
          <cell r="IF398" t="b">
            <v>0</v>
          </cell>
          <cell r="IG398" t="b">
            <v>0</v>
          </cell>
        </row>
        <row r="399">
          <cell r="E399" t="str">
            <v>Senior Debt</v>
          </cell>
          <cell r="IC399" t="str">
            <v>mstag:seniorDebtCi</v>
          </cell>
          <cell r="ID399">
            <v>6</v>
          </cell>
          <cell r="IE399" t="str">
            <v>ISO4217:USD</v>
          </cell>
          <cell r="IF399" t="b">
            <v>0</v>
          </cell>
          <cell r="IG399" t="b">
            <v>0</v>
          </cell>
        </row>
        <row r="400">
          <cell r="E400" t="str">
            <v>Subordinated Debt</v>
          </cell>
          <cell r="IC400" t="str">
            <v>mstag:subordinatedDebtBalSheetCi</v>
          </cell>
          <cell r="ID400">
            <v>6</v>
          </cell>
          <cell r="IE400" t="str">
            <v>ISO4217:USD</v>
          </cell>
          <cell r="IF400" t="b">
            <v>0</v>
          </cell>
          <cell r="IG400" t="b">
            <v>0</v>
          </cell>
        </row>
        <row r="401">
          <cell r="E401" t="str">
            <v>Capital Lease Obligations</v>
          </cell>
          <cell r="IC401" t="str">
            <v>mstag:capitalLeaseObligationsCi</v>
          </cell>
          <cell r="ID401">
            <v>6</v>
          </cell>
          <cell r="IE401" t="str">
            <v>ISO4217:USD</v>
          </cell>
          <cell r="IF401" t="b">
            <v>0</v>
          </cell>
          <cell r="IG401" t="b">
            <v>0</v>
          </cell>
        </row>
        <row r="402">
          <cell r="E402" t="str">
            <v>Other Long Term Debt</v>
          </cell>
          <cell r="G402">
            <v>5174</v>
          </cell>
          <cell r="H402">
            <v>4980</v>
          </cell>
          <cell r="I402">
            <v>5161</v>
          </cell>
          <cell r="J402">
            <v>4670</v>
          </cell>
          <cell r="K402">
            <v>4143</v>
          </cell>
          <cell r="L402">
            <v>5765</v>
          </cell>
          <cell r="M402">
            <v>6231</v>
          </cell>
          <cell r="N402">
            <v>9012</v>
          </cell>
          <cell r="O402">
            <v>9792</v>
          </cell>
          <cell r="P402">
            <v>11201</v>
          </cell>
          <cell r="IC402" t="str">
            <v>mstag:otherLongTermDebtCi</v>
          </cell>
          <cell r="ID402">
            <v>6</v>
          </cell>
          <cell r="IE402" t="str">
            <v>ISO4217:USD</v>
          </cell>
          <cell r="IF402" t="b">
            <v>0</v>
          </cell>
          <cell r="IG402" t="b">
            <v>0</v>
          </cell>
        </row>
        <row r="403">
          <cell r="D403" t="str">
            <v>Provisions and Reserves</v>
          </cell>
          <cell r="G403" t="str">
            <v/>
          </cell>
          <cell r="H403" t="str">
            <v/>
          </cell>
          <cell r="I403" t="str">
            <v/>
          </cell>
          <cell r="J403" t="str">
            <v/>
          </cell>
          <cell r="K403" t="str">
            <v/>
          </cell>
          <cell r="L403" t="str">
            <v/>
          </cell>
          <cell r="M403" t="str">
            <v/>
          </cell>
          <cell r="N403">
            <v>88</v>
          </cell>
          <cell r="O403">
            <v>460</v>
          </cell>
          <cell r="P403">
            <v>245</v>
          </cell>
          <cell r="Q403" t="str">
            <v/>
          </cell>
          <cell r="IC403" t="str">
            <v>mstag:provisionsAndReserves</v>
          </cell>
          <cell r="ID403">
            <v>6</v>
          </cell>
          <cell r="IE403" t="str">
            <v>ISO4217:USD</v>
          </cell>
          <cell r="IF403" t="b">
            <v>0</v>
          </cell>
          <cell r="IG403" t="b">
            <v>0</v>
          </cell>
        </row>
        <row r="404">
          <cell r="E404" t="str">
            <v>Warranty Provision</v>
          </cell>
          <cell r="IC404" t="str">
            <v>mstag:warrantyProvision</v>
          </cell>
          <cell r="ID404">
            <v>6</v>
          </cell>
          <cell r="IE404" t="str">
            <v>ISO4217:USD</v>
          </cell>
          <cell r="IF404" t="b">
            <v>0</v>
          </cell>
          <cell r="IG404" t="b">
            <v>0</v>
          </cell>
        </row>
        <row r="405">
          <cell r="E405" t="str">
            <v>Restructuring Provision</v>
          </cell>
          <cell r="N405">
            <v>88</v>
          </cell>
          <cell r="O405">
            <v>460</v>
          </cell>
          <cell r="P405">
            <v>245</v>
          </cell>
          <cell r="IC405" t="str">
            <v>mstag:restructuringProvision</v>
          </cell>
          <cell r="ID405">
            <v>6</v>
          </cell>
          <cell r="IE405" t="str">
            <v>ISO4217:USD</v>
          </cell>
          <cell r="IF405" t="b">
            <v>0</v>
          </cell>
          <cell r="IG405" t="b">
            <v>0</v>
          </cell>
        </row>
        <row r="406">
          <cell r="E406" t="str">
            <v>Legal Proceedings Provision</v>
          </cell>
          <cell r="IC406" t="str">
            <v>mstag:legalProceedingsProvision</v>
          </cell>
          <cell r="ID406">
            <v>6</v>
          </cell>
          <cell r="IE406" t="str">
            <v>ISO4217:USD</v>
          </cell>
          <cell r="IF406" t="b">
            <v>0</v>
          </cell>
          <cell r="IG406" t="b">
            <v>0</v>
          </cell>
        </row>
        <row r="407">
          <cell r="E407" t="str">
            <v>Onerous Contracts Provision</v>
          </cell>
          <cell r="IC407" t="str">
            <v>mstag:onerousContractsProvision</v>
          </cell>
          <cell r="ID407">
            <v>6</v>
          </cell>
          <cell r="IE407" t="str">
            <v>ISO4217:USD</v>
          </cell>
          <cell r="IF407" t="b">
            <v>0</v>
          </cell>
          <cell r="IG407" t="b">
            <v>0</v>
          </cell>
        </row>
        <row r="408">
          <cell r="E408" t="str">
            <v>Environmental Liability</v>
          </cell>
          <cell r="IC408" t="str">
            <v>mstag:environmentalLiability</v>
          </cell>
          <cell r="ID408">
            <v>6</v>
          </cell>
          <cell r="IE408" t="str">
            <v>ISO4217:USD</v>
          </cell>
          <cell r="IF408" t="b">
            <v>0</v>
          </cell>
          <cell r="IG408" t="b">
            <v>0</v>
          </cell>
        </row>
        <row r="409">
          <cell r="E409" t="str">
            <v>Asset Retirement Obligation</v>
          </cell>
          <cell r="IC409" t="str">
            <v>mstag:assetRetirementObligation</v>
          </cell>
          <cell r="ID409">
            <v>6</v>
          </cell>
          <cell r="IE409" t="str">
            <v>ISO4217:USD</v>
          </cell>
          <cell r="IF409" t="b">
            <v>0</v>
          </cell>
          <cell r="IG409" t="b">
            <v>0</v>
          </cell>
        </row>
        <row r="410">
          <cell r="E410" t="str">
            <v>Other Provisions</v>
          </cell>
          <cell r="IC410" t="str">
            <v>mstag:otherProvisions</v>
          </cell>
          <cell r="ID410">
            <v>6</v>
          </cell>
          <cell r="IE410" t="str">
            <v>ISO4217:USD</v>
          </cell>
          <cell r="IF410" t="b">
            <v>0</v>
          </cell>
          <cell r="IG410" t="b">
            <v>0</v>
          </cell>
        </row>
        <row r="411">
          <cell r="D411" t="str">
            <v>Customer Advances or Deposits</v>
          </cell>
          <cell r="G411" t="str">
            <v/>
          </cell>
          <cell r="H411" t="str">
            <v/>
          </cell>
          <cell r="I411" t="str">
            <v/>
          </cell>
          <cell r="J411" t="str">
            <v/>
          </cell>
          <cell r="K411" t="str">
            <v/>
          </cell>
          <cell r="L411" t="str">
            <v/>
          </cell>
          <cell r="M411" t="str">
            <v/>
          </cell>
          <cell r="N411" t="str">
            <v/>
          </cell>
          <cell r="O411" t="str">
            <v/>
          </cell>
          <cell r="P411" t="str">
            <v/>
          </cell>
          <cell r="Q411" t="str">
            <v/>
          </cell>
          <cell r="IC411" t="str">
            <v>mstag:customerAdvancesOrDeposits</v>
          </cell>
          <cell r="ID411">
            <v>6</v>
          </cell>
          <cell r="IE411" t="str">
            <v>ISO4217:USD</v>
          </cell>
          <cell r="IF411" t="b">
            <v>0</v>
          </cell>
          <cell r="IG411" t="b">
            <v>0</v>
          </cell>
        </row>
        <row r="412">
          <cell r="E412" t="str">
            <v>Customer Advances or Deposits, Current</v>
          </cell>
          <cell r="IC412" t="str">
            <v>mstag:customerAdvancesOrDepositsCurrent</v>
          </cell>
          <cell r="ID412">
            <v>6</v>
          </cell>
          <cell r="IE412" t="str">
            <v>ISO4217:USD</v>
          </cell>
          <cell r="IF412" t="b">
            <v>0</v>
          </cell>
          <cell r="IG412" t="b">
            <v>0</v>
          </cell>
        </row>
        <row r="413">
          <cell r="E413" t="str">
            <v>Customer Advances or Deposits, Non Current</v>
          </cell>
          <cell r="IC413" t="str">
            <v>mstag:customerAdvancesOrDepositsNonCurrent</v>
          </cell>
          <cell r="ID413">
            <v>6</v>
          </cell>
          <cell r="IE413" t="str">
            <v>ISO4217:USD</v>
          </cell>
          <cell r="IF413" t="b">
            <v>0</v>
          </cell>
          <cell r="IG413" t="b">
            <v>0</v>
          </cell>
        </row>
        <row r="414">
          <cell r="D414" t="str">
            <v>Deferred Tax Liabilities</v>
          </cell>
          <cell r="G414">
            <v>183</v>
          </cell>
          <cell r="H414">
            <v>347</v>
          </cell>
          <cell r="I414">
            <v>531</v>
          </cell>
          <cell r="J414">
            <v>638</v>
          </cell>
          <cell r="K414">
            <v>559</v>
          </cell>
          <cell r="L414">
            <v>428</v>
          </cell>
          <cell r="M414">
            <v>362</v>
          </cell>
          <cell r="N414">
            <v>625</v>
          </cell>
          <cell r="O414">
            <v>894</v>
          </cell>
          <cell r="P414">
            <v>1077</v>
          </cell>
          <cell r="Q414">
            <v>1396</v>
          </cell>
          <cell r="IC414" t="str">
            <v>mstag:deferredTaxLiabilities</v>
          </cell>
          <cell r="ID414">
            <v>6</v>
          </cell>
          <cell r="IE414" t="str">
            <v>ISO4217:USD</v>
          </cell>
          <cell r="IF414" t="b">
            <v>0</v>
          </cell>
          <cell r="IG414" t="b">
            <v>0</v>
          </cell>
        </row>
        <row r="415">
          <cell r="E415" t="str">
            <v>Deferred Tax Liabilities, Current</v>
          </cell>
          <cell r="IC415" t="str">
            <v>mstag:deferredTaxLiabilitiesCurrent</v>
          </cell>
          <cell r="ID415">
            <v>6</v>
          </cell>
          <cell r="IE415" t="str">
            <v>ISO4217:USD</v>
          </cell>
          <cell r="IF415" t="b">
            <v>0</v>
          </cell>
          <cell r="IG415" t="b">
            <v>0</v>
          </cell>
        </row>
        <row r="416">
          <cell r="E416" t="str">
            <v>Deferred Tax Liabilities, Non Current</v>
          </cell>
          <cell r="G416">
            <v>183</v>
          </cell>
          <cell r="H416">
            <v>347</v>
          </cell>
          <cell r="I416">
            <v>531</v>
          </cell>
          <cell r="J416">
            <v>638</v>
          </cell>
          <cell r="K416">
            <v>559</v>
          </cell>
          <cell r="L416">
            <v>428</v>
          </cell>
          <cell r="M416">
            <v>362</v>
          </cell>
          <cell r="N416">
            <v>625</v>
          </cell>
          <cell r="O416">
            <v>894</v>
          </cell>
          <cell r="P416">
            <v>1077</v>
          </cell>
          <cell r="IC416" t="str">
            <v>mstag:deferredTaxLiabilitiesNonCurrent</v>
          </cell>
          <cell r="ID416">
            <v>6</v>
          </cell>
          <cell r="IE416" t="str">
            <v>ISO4217:USD</v>
          </cell>
          <cell r="IF416" t="b">
            <v>0</v>
          </cell>
          <cell r="IG416" t="b">
            <v>0</v>
          </cell>
        </row>
        <row r="417">
          <cell r="D417" t="str">
            <v>Deferred Revenue</v>
          </cell>
          <cell r="G417" t="str">
            <v/>
          </cell>
          <cell r="H417" t="str">
            <v/>
          </cell>
          <cell r="I417" t="str">
            <v/>
          </cell>
          <cell r="J417" t="str">
            <v/>
          </cell>
          <cell r="K417" t="str">
            <v/>
          </cell>
          <cell r="L417" t="str">
            <v/>
          </cell>
          <cell r="M417" t="str">
            <v/>
          </cell>
          <cell r="N417" t="str">
            <v/>
          </cell>
          <cell r="O417" t="str">
            <v/>
          </cell>
          <cell r="P417" t="str">
            <v/>
          </cell>
          <cell r="Q417" t="str">
            <v/>
          </cell>
          <cell r="IC417" t="str">
            <v>mstag:deferredRevenue</v>
          </cell>
          <cell r="ID417">
            <v>6</v>
          </cell>
          <cell r="IE417" t="str">
            <v>ISO4217:USD</v>
          </cell>
          <cell r="IF417" t="b">
            <v>0</v>
          </cell>
          <cell r="IG417" t="b">
            <v>0</v>
          </cell>
        </row>
        <row r="418">
          <cell r="E418" t="str">
            <v>Deferred Revenue, Current</v>
          </cell>
          <cell r="IC418" t="str">
            <v>mstag:deferredRevenueCurrent</v>
          </cell>
          <cell r="ID418">
            <v>6</v>
          </cell>
          <cell r="IE418" t="str">
            <v>ISO4217:USD</v>
          </cell>
          <cell r="IF418" t="b">
            <v>0</v>
          </cell>
          <cell r="IG418" t="b">
            <v>0</v>
          </cell>
        </row>
        <row r="419">
          <cell r="E419" t="str">
            <v>Deferred Revenue, Non Current</v>
          </cell>
          <cell r="IC419" t="str">
            <v>mstag:deferredRevenueNonCurrent</v>
          </cell>
          <cell r="ID419">
            <v>6</v>
          </cell>
          <cell r="IE419" t="str">
            <v>ISO4217:USD</v>
          </cell>
          <cell r="IF419" t="b">
            <v>0</v>
          </cell>
          <cell r="IG419" t="b">
            <v>0</v>
          </cell>
        </row>
        <row r="420">
          <cell r="D420" t="str">
            <v>Pension and Other Post Retirement Obligations</v>
          </cell>
          <cell r="G420">
            <v>1410</v>
          </cell>
          <cell r="H420">
            <v>1927</v>
          </cell>
          <cell r="I420">
            <v>2179</v>
          </cell>
          <cell r="J420">
            <v>2226</v>
          </cell>
          <cell r="K420">
            <v>2115</v>
          </cell>
          <cell r="L420">
            <v>2036</v>
          </cell>
          <cell r="M420">
            <v>2007</v>
          </cell>
          <cell r="N420">
            <v>1799</v>
          </cell>
          <cell r="O420">
            <v>1459</v>
          </cell>
          <cell r="P420">
            <v>1502</v>
          </cell>
          <cell r="IC420" t="str">
            <v>mstag:pensionAndOtherPostRetirementObligations</v>
          </cell>
          <cell r="ID420">
            <v>6</v>
          </cell>
          <cell r="IE420" t="str">
            <v>ISO4217:USD</v>
          </cell>
          <cell r="IF420" t="b">
            <v>0</v>
          </cell>
          <cell r="IG420" t="b">
            <v>0</v>
          </cell>
        </row>
        <row r="421">
          <cell r="D421" t="str">
            <v>Deferred Compensation</v>
          </cell>
          <cell r="IC421" t="str">
            <v>mstag:deferredCompensation</v>
          </cell>
          <cell r="ID421">
            <v>6</v>
          </cell>
          <cell r="IE421" t="str">
            <v>ISO4217:USD</v>
          </cell>
          <cell r="IF421" t="b">
            <v>0</v>
          </cell>
          <cell r="IG421" t="b">
            <v>0</v>
          </cell>
        </row>
        <row r="422">
          <cell r="D422" t="str">
            <v>Other Liabilities (Operating)</v>
          </cell>
          <cell r="G422">
            <v>2440</v>
          </cell>
          <cell r="H422">
            <v>1409</v>
          </cell>
          <cell r="I422">
            <v>1017</v>
          </cell>
          <cell r="J422">
            <v>649</v>
          </cell>
          <cell r="K422">
            <v>883</v>
          </cell>
          <cell r="L422">
            <v>1251</v>
          </cell>
          <cell r="M422">
            <v>694</v>
          </cell>
          <cell r="N422">
            <v>502</v>
          </cell>
          <cell r="O422">
            <v>386</v>
          </cell>
          <cell r="P422">
            <v>586</v>
          </cell>
          <cell r="Q422">
            <v>2291</v>
          </cell>
          <cell r="IC422" t="str">
            <v>mstag:otherLiabilitiesOperating</v>
          </cell>
          <cell r="ID422">
            <v>6</v>
          </cell>
          <cell r="IE422" t="str">
            <v>ISO4217:USD</v>
          </cell>
          <cell r="IF422" t="b">
            <v>0</v>
          </cell>
          <cell r="IG422" t="b">
            <v>0</v>
          </cell>
        </row>
        <row r="423">
          <cell r="E423" t="str">
            <v>Other Liabilities (Operating), Current</v>
          </cell>
          <cell r="IC423" t="str">
            <v>mstag:otherLiabilitiesOperatingCurrent</v>
          </cell>
          <cell r="ID423">
            <v>6</v>
          </cell>
          <cell r="IE423" t="str">
            <v>ISO4217:USD</v>
          </cell>
          <cell r="IF423" t="b">
            <v>0</v>
          </cell>
          <cell r="IG423" t="b">
            <v>0</v>
          </cell>
        </row>
        <row r="424">
          <cell r="E424" t="str">
            <v>Other Liabilities (Operating), Non Current</v>
          </cell>
          <cell r="G424">
            <v>2440</v>
          </cell>
          <cell r="H424">
            <v>1409</v>
          </cell>
          <cell r="I424">
            <v>1017</v>
          </cell>
          <cell r="J424">
            <v>649</v>
          </cell>
          <cell r="K424">
            <v>883</v>
          </cell>
          <cell r="L424">
            <v>1251</v>
          </cell>
          <cell r="M424">
            <v>694</v>
          </cell>
          <cell r="N424">
            <v>502</v>
          </cell>
          <cell r="O424">
            <v>386</v>
          </cell>
          <cell r="P424">
            <v>586</v>
          </cell>
          <cell r="Q424">
            <v>2291</v>
          </cell>
          <cell r="IC424" t="str">
            <v>mstag:otherLiabilitiesOperatingNonCurrent</v>
          </cell>
          <cell r="ID424">
            <v>6</v>
          </cell>
          <cell r="IE424" t="str">
            <v>ISO4217:USD</v>
          </cell>
          <cell r="IF424" t="b">
            <v>0</v>
          </cell>
          <cell r="IG424" t="b">
            <v>0</v>
          </cell>
        </row>
        <row r="425">
          <cell r="D425" t="str">
            <v>Other Liabilities (Non Operating)</v>
          </cell>
          <cell r="G425" t="str">
            <v/>
          </cell>
          <cell r="H425" t="str">
            <v/>
          </cell>
          <cell r="I425" t="str">
            <v/>
          </cell>
          <cell r="J425" t="str">
            <v/>
          </cell>
          <cell r="K425" t="str">
            <v/>
          </cell>
          <cell r="L425" t="str">
            <v/>
          </cell>
          <cell r="M425" t="str">
            <v/>
          </cell>
          <cell r="N425" t="str">
            <v/>
          </cell>
          <cell r="O425" t="str">
            <v/>
          </cell>
          <cell r="P425" t="str">
            <v/>
          </cell>
          <cell r="Q425" t="str">
            <v/>
          </cell>
          <cell r="IC425" t="str">
            <v>mstag:otherLiabilitiesNonOperating</v>
          </cell>
          <cell r="ID425">
            <v>6</v>
          </cell>
          <cell r="IE425" t="str">
            <v>ISO4217:USD</v>
          </cell>
          <cell r="IF425" t="b">
            <v>0</v>
          </cell>
          <cell r="IG425" t="b">
            <v>0</v>
          </cell>
        </row>
        <row r="426">
          <cell r="E426" t="str">
            <v>Other Liabilities (Non Operating), Current</v>
          </cell>
          <cell r="IC426" t="str">
            <v>mstag:otherLiabilitiesNonOperatingCurrent</v>
          </cell>
          <cell r="ID426">
            <v>6</v>
          </cell>
          <cell r="IE426" t="str">
            <v>ISO4217:USD</v>
          </cell>
          <cell r="IF426" t="b">
            <v>0</v>
          </cell>
          <cell r="IG426" t="b">
            <v>0</v>
          </cell>
        </row>
        <row r="427">
          <cell r="E427" t="str">
            <v>Other Liabilities (Non Operating), Non Current</v>
          </cell>
          <cell r="IC427" t="str">
            <v>mstag:otherLiabilitiesNonOperatingNonCurrent</v>
          </cell>
          <cell r="ID427">
            <v>6</v>
          </cell>
          <cell r="IE427" t="str">
            <v>ISO4217:USD</v>
          </cell>
          <cell r="IF427" t="b">
            <v>0</v>
          </cell>
          <cell r="IG427" t="b">
            <v>0</v>
          </cell>
        </row>
        <row r="428">
          <cell r="D428" t="str">
            <v>Liabilities of Discontinued Operations</v>
          </cell>
          <cell r="IC428" t="str">
            <v>mstag:liabilitiesOfDiscontinuedOperations</v>
          </cell>
          <cell r="ID428">
            <v>6</v>
          </cell>
          <cell r="IE428" t="str">
            <v>ISO4217:USD</v>
          </cell>
          <cell r="IF428" t="b">
            <v>0</v>
          </cell>
          <cell r="IG428" t="b">
            <v>0</v>
          </cell>
        </row>
        <row r="429">
          <cell r="D429" t="str">
            <v>Minority Interests in Shareholders Equity</v>
          </cell>
          <cell r="IC429" t="str">
            <v>mstag:minorityInterestsInShareholdersEquity</v>
          </cell>
          <cell r="ID429">
            <v>6</v>
          </cell>
          <cell r="IE429" t="str">
            <v>ISO4217:USD</v>
          </cell>
          <cell r="IF429" t="b">
            <v>0</v>
          </cell>
          <cell r="IG429" t="b">
            <v>0</v>
          </cell>
        </row>
        <row r="430">
          <cell r="D430" t="str">
            <v>Preferred Equity</v>
          </cell>
          <cell r="G430">
            <v>1969</v>
          </cell>
          <cell r="H430">
            <v>1942</v>
          </cell>
          <cell r="I430">
            <v>1913</v>
          </cell>
          <cell r="J430">
            <v>1886</v>
          </cell>
          <cell r="K430">
            <v>1859</v>
          </cell>
          <cell r="L430">
            <v>1821</v>
          </cell>
          <cell r="M430">
            <v>1781</v>
          </cell>
          <cell r="N430">
            <v>1737</v>
          </cell>
          <cell r="O430">
            <v>1701</v>
          </cell>
          <cell r="P430">
            <v>1634</v>
          </cell>
          <cell r="Q430">
            <v>1580</v>
          </cell>
          <cell r="IC430" t="str">
            <v>mstag:preferredEquity</v>
          </cell>
          <cell r="ID430">
            <v>6</v>
          </cell>
          <cell r="IE430" t="str">
            <v>ISO4217:USD</v>
          </cell>
          <cell r="IF430" t="b">
            <v>0</v>
          </cell>
          <cell r="IG430" t="b">
            <v>0</v>
          </cell>
        </row>
        <row r="431">
          <cell r="D431" t="str">
            <v>Common Equity</v>
          </cell>
          <cell r="G431">
            <v>5472</v>
          </cell>
          <cell r="H431">
            <v>6890</v>
          </cell>
          <cell r="I431">
            <v>8676</v>
          </cell>
          <cell r="J431">
            <v>9836</v>
          </cell>
          <cell r="K431">
            <v>10187</v>
          </cell>
          <cell r="L431">
            <v>10415</v>
          </cell>
          <cell r="M431">
            <v>10277</v>
          </cell>
          <cell r="N431">
            <v>10550</v>
          </cell>
          <cell r="O431">
            <v>10309</v>
          </cell>
          <cell r="P431">
            <v>12072</v>
          </cell>
          <cell r="Q431">
            <v>14606</v>
          </cell>
          <cell r="IC431" t="str">
            <v>mstag:commonEquity</v>
          </cell>
          <cell r="ID431">
            <v>6</v>
          </cell>
          <cell r="IE431" t="str">
            <v>ISO4217:USD</v>
          </cell>
          <cell r="IF431" t="b">
            <v>0</v>
          </cell>
          <cell r="IG431" t="b">
            <v>0</v>
          </cell>
        </row>
        <row r="432">
          <cell r="E432" t="str">
            <v>Total Share Capital</v>
          </cell>
          <cell r="G432">
            <v>1159</v>
          </cell>
          <cell r="H432">
            <v>1244</v>
          </cell>
          <cell r="I432">
            <v>1380</v>
          </cell>
          <cell r="J432">
            <v>1665</v>
          </cell>
          <cell r="K432">
            <v>1910</v>
          </cell>
          <cell r="L432">
            <v>2244</v>
          </cell>
          <cell r="M432">
            <v>2657</v>
          </cell>
          <cell r="N432">
            <v>3100</v>
          </cell>
          <cell r="O432">
            <v>3353</v>
          </cell>
          <cell r="P432">
            <v>3791</v>
          </cell>
          <cell r="Q432">
            <v>4228</v>
          </cell>
          <cell r="IC432" t="str">
            <v>mstag:totalShareCapital</v>
          </cell>
          <cell r="ID432">
            <v>6</v>
          </cell>
          <cell r="IE432" t="str">
            <v>ISO4217:USD</v>
          </cell>
          <cell r="IF432" t="b">
            <v>0</v>
          </cell>
          <cell r="IG432" t="b">
            <v>0</v>
          </cell>
        </row>
        <row r="433">
          <cell r="F433" t="str">
            <v>Common Stock</v>
          </cell>
          <cell r="G433">
            <v>682</v>
          </cell>
          <cell r="H433">
            <v>684</v>
          </cell>
          <cell r="I433">
            <v>687</v>
          </cell>
          <cell r="J433">
            <v>1371</v>
          </cell>
          <cell r="K433">
            <v>1351</v>
          </cell>
          <cell r="L433">
            <v>1337</v>
          </cell>
          <cell r="M433">
            <v>1320</v>
          </cell>
          <cell r="N433">
            <v>1306</v>
          </cell>
          <cell r="O433">
            <v>1296</v>
          </cell>
          <cell r="P433">
            <v>1301</v>
          </cell>
          <cell r="Q433">
            <v>1297</v>
          </cell>
          <cell r="IC433" t="str">
            <v>mstag:commonStock</v>
          </cell>
          <cell r="ID433">
            <v>6</v>
          </cell>
          <cell r="IE433" t="str">
            <v>ISO4217:USD</v>
          </cell>
          <cell r="IF433" t="b">
            <v>0</v>
          </cell>
          <cell r="IG433" t="b">
            <v>0</v>
          </cell>
        </row>
        <row r="434">
          <cell r="F434" t="str">
            <v>Additional Paid in Capital</v>
          </cell>
          <cell r="G434">
            <v>477</v>
          </cell>
          <cell r="H434">
            <v>560</v>
          </cell>
          <cell r="I434">
            <v>693</v>
          </cell>
          <cell r="J434">
            <v>294</v>
          </cell>
          <cell r="K434">
            <v>559</v>
          </cell>
          <cell r="L434">
            <v>907</v>
          </cell>
          <cell r="M434">
            <v>1337</v>
          </cell>
          <cell r="N434">
            <v>1794</v>
          </cell>
          <cell r="O434">
            <v>2057</v>
          </cell>
          <cell r="P434">
            <v>2490</v>
          </cell>
          <cell r="Q434">
            <v>2931</v>
          </cell>
          <cell r="IC434" t="str">
            <v>mstag:additionalPaidInCapital</v>
          </cell>
          <cell r="ID434">
            <v>6</v>
          </cell>
          <cell r="IE434" t="str">
            <v>ISO4217:USD</v>
          </cell>
          <cell r="IF434" t="b">
            <v>0</v>
          </cell>
          <cell r="IG434" t="b">
            <v>0</v>
          </cell>
        </row>
        <row r="435">
          <cell r="E435" t="str">
            <v>Retained Earnings</v>
          </cell>
          <cell r="G435">
            <v>6248</v>
          </cell>
          <cell r="H435">
            <v>7496</v>
          </cell>
          <cell r="I435">
            <v>8965</v>
          </cell>
          <cell r="J435">
            <v>10265</v>
          </cell>
          <cell r="K435">
            <v>10730</v>
          </cell>
          <cell r="L435">
            <v>11144</v>
          </cell>
          <cell r="M435">
            <v>10778</v>
          </cell>
          <cell r="N435">
            <v>10710</v>
          </cell>
          <cell r="O435">
            <v>10451</v>
          </cell>
          <cell r="P435">
            <v>11980</v>
          </cell>
          <cell r="Q435">
            <v>13692</v>
          </cell>
          <cell r="IC435" t="str">
            <v>mstag:retainedEarnings</v>
          </cell>
          <cell r="ID435">
            <v>6</v>
          </cell>
          <cell r="IE435" t="str">
            <v>ISO4217:USD</v>
          </cell>
          <cell r="IF435" t="b">
            <v>0</v>
          </cell>
          <cell r="IG435" t="b">
            <v>0</v>
          </cell>
        </row>
        <row r="436">
          <cell r="E436" t="str">
            <v>Accumulated Other Comprehensive Income (Loss) and Reserves</v>
          </cell>
          <cell r="G436">
            <v>-99</v>
          </cell>
          <cell r="H436">
            <v>-63</v>
          </cell>
          <cell r="I436">
            <v>65</v>
          </cell>
          <cell r="J436">
            <v>-418</v>
          </cell>
          <cell r="K436">
            <v>-819</v>
          </cell>
          <cell r="L436">
            <v>-1357</v>
          </cell>
          <cell r="M436">
            <v>-1606</v>
          </cell>
          <cell r="N436">
            <v>-1842</v>
          </cell>
          <cell r="O436">
            <v>-2120</v>
          </cell>
          <cell r="P436">
            <v>-2360</v>
          </cell>
          <cell r="Q436">
            <v>-2006</v>
          </cell>
          <cell r="IC436" t="str">
            <v>mstag:accumulatedOtherComprehensiveIncomeLossAndReserves</v>
          </cell>
          <cell r="ID436">
            <v>6</v>
          </cell>
          <cell r="IE436" t="str">
            <v>ISO4217:USD</v>
          </cell>
          <cell r="IF436" t="b">
            <v>0</v>
          </cell>
          <cell r="IG436" t="b">
            <v>0</v>
          </cell>
        </row>
        <row r="437">
          <cell r="F437" t="str">
            <v>Cumulative Translation Adjustment</v>
          </cell>
          <cell r="G437">
            <v>-99</v>
          </cell>
          <cell r="H437">
            <v>-63</v>
          </cell>
          <cell r="I437">
            <v>65</v>
          </cell>
          <cell r="J437">
            <v>-418</v>
          </cell>
          <cell r="K437">
            <v>-819</v>
          </cell>
          <cell r="L437">
            <v>-1357</v>
          </cell>
          <cell r="M437">
            <v>-1606</v>
          </cell>
          <cell r="N437">
            <v>-1842</v>
          </cell>
          <cell r="O437">
            <v>-2120</v>
          </cell>
          <cell r="P437">
            <v>-2360</v>
          </cell>
          <cell r="IC437" t="str">
            <v>mstag:cumulativeTranslationAdjustment</v>
          </cell>
          <cell r="ID437">
            <v>6</v>
          </cell>
          <cell r="IE437" t="str">
            <v>ISO4217:USD</v>
          </cell>
          <cell r="IF437" t="b">
            <v>0</v>
          </cell>
          <cell r="IG437" t="b">
            <v>0</v>
          </cell>
        </row>
        <row r="438">
          <cell r="F438" t="str">
            <v>Unrealized Gains and Losses on Securities and Other Financial Instruments</v>
          </cell>
          <cell r="IC438" t="str">
            <v>mstag:unrealizedGainsAndLossesOnSecuritiesAndOtherFinancialInstruments</v>
          </cell>
          <cell r="ID438">
            <v>6</v>
          </cell>
          <cell r="IE438" t="str">
            <v>ISO4217:USD</v>
          </cell>
          <cell r="IF438" t="b">
            <v>0</v>
          </cell>
          <cell r="IG438" t="b">
            <v>0</v>
          </cell>
        </row>
        <row r="439">
          <cell r="F439" t="str">
            <v>Minimum Pension Liability</v>
          </cell>
          <cell r="IC439" t="str">
            <v>mstag:minimumPensionLiability</v>
          </cell>
          <cell r="ID439">
            <v>6</v>
          </cell>
          <cell r="IE439" t="str">
            <v>ISO4217:USD</v>
          </cell>
          <cell r="IF439" t="b">
            <v>0</v>
          </cell>
          <cell r="IG439" t="b">
            <v>0</v>
          </cell>
        </row>
        <row r="440">
          <cell r="F440" t="str">
            <v>Cash Flow Hedges</v>
          </cell>
          <cell r="IC440" t="str">
            <v>mstag:cashFlowHedges</v>
          </cell>
          <cell r="ID440">
            <v>6</v>
          </cell>
          <cell r="IE440" t="str">
            <v>ISO4217:USD</v>
          </cell>
          <cell r="IF440" t="b">
            <v>0</v>
          </cell>
          <cell r="IG440" t="b">
            <v>0</v>
          </cell>
        </row>
        <row r="441">
          <cell r="F441" t="str">
            <v>Other Accumulated OCI and Reserves</v>
          </cell>
          <cell r="IC441" t="str">
            <v>mstag:otherAccumulatedOciAndReserves</v>
          </cell>
          <cell r="ID441">
            <v>6</v>
          </cell>
          <cell r="IE441" t="str">
            <v>ISO4217:USD</v>
          </cell>
          <cell r="IF441" t="b">
            <v>0</v>
          </cell>
          <cell r="IG441" t="b">
            <v>0</v>
          </cell>
        </row>
        <row r="442">
          <cell r="F442" t="str">
            <v>Revaluation Reserves</v>
          </cell>
          <cell r="IC442" t="str">
            <v>mstag:revaluationReserves</v>
          </cell>
          <cell r="ID442">
            <v>6</v>
          </cell>
          <cell r="IE442" t="str">
            <v>ISO4217:USD</v>
          </cell>
          <cell r="IF442" t="b">
            <v>0</v>
          </cell>
          <cell r="IG442" t="b">
            <v>0</v>
          </cell>
        </row>
        <row r="443">
          <cell r="F443" t="str">
            <v>Unearned Compensation Reserve</v>
          </cell>
          <cell r="IC443" t="str">
            <v>mstag:unearnedCompensationReserve</v>
          </cell>
          <cell r="ID443">
            <v>6</v>
          </cell>
          <cell r="IE443" t="str">
            <v>ISO4217:USD</v>
          </cell>
          <cell r="IF443" t="b">
            <v>0</v>
          </cell>
          <cell r="IG443" t="b">
            <v>0</v>
          </cell>
        </row>
        <row r="444">
          <cell r="E444" t="str">
            <v>Treasury Stock and Investment in Own Shares</v>
          </cell>
          <cell r="IC444" t="str">
            <v>mstag:treasuryStockAndInvestmentInOwnShares</v>
          </cell>
          <cell r="ID444">
            <v>6</v>
          </cell>
          <cell r="IE444" t="str">
            <v>ISO4217:USD</v>
          </cell>
          <cell r="IF444" t="b">
            <v>0</v>
          </cell>
          <cell r="IG444" t="b">
            <v>0</v>
          </cell>
        </row>
        <row r="445">
          <cell r="E445" t="str">
            <v>Warrants and Rights Outstanding (Equity)</v>
          </cell>
          <cell r="IC445" t="str">
            <v>mstag:warrantsAndRightsOutstandingEquity</v>
          </cell>
          <cell r="ID445">
            <v>6</v>
          </cell>
          <cell r="IE445" t="str">
            <v>ISO4217:USD</v>
          </cell>
          <cell r="IF445" t="b">
            <v>0</v>
          </cell>
          <cell r="IG445" t="b">
            <v>0</v>
          </cell>
        </row>
        <row r="446">
          <cell r="E446" t="str">
            <v>Other Equity Items</v>
          </cell>
          <cell r="G446">
            <v>-1836</v>
          </cell>
          <cell r="H446">
            <v>-1787</v>
          </cell>
          <cell r="I446">
            <v>-1734</v>
          </cell>
          <cell r="J446">
            <v>-1676</v>
          </cell>
          <cell r="K446">
            <v>-1634</v>
          </cell>
          <cell r="L446">
            <v>-1616</v>
          </cell>
          <cell r="M446">
            <v>-1552</v>
          </cell>
          <cell r="N446">
            <v>-1418</v>
          </cell>
          <cell r="O446">
            <v>-1375</v>
          </cell>
          <cell r="P446">
            <v>-1339</v>
          </cell>
          <cell r="Q446">
            <v>-1308</v>
          </cell>
          <cell r="IC446" t="str">
            <v>mstag:otherEquityItems</v>
          </cell>
          <cell r="ID446">
            <v>6</v>
          </cell>
          <cell r="IE446" t="str">
            <v>ISO4217:USD</v>
          </cell>
          <cell r="IF446" t="b">
            <v>0</v>
          </cell>
          <cell r="IG446" t="b">
            <v>0</v>
          </cell>
        </row>
        <row r="447">
          <cell r="B447" t="str">
            <v>Cash flow</v>
          </cell>
          <cell r="ID447">
            <v>0</v>
          </cell>
          <cell r="IE447" t="str">
            <v>ms_eqr_gcim_String:ms_eqr_gcim_string</v>
          </cell>
          <cell r="IF447" t="b">
            <v>0</v>
          </cell>
          <cell r="IG447" t="b">
            <v>0</v>
          </cell>
        </row>
        <row r="448">
          <cell r="C448" t="str">
            <v>Net Income (Reported) (Cash Flow Statement)</v>
          </cell>
          <cell r="G448">
            <v>269</v>
          </cell>
          <cell r="H448">
            <v>2211</v>
          </cell>
          <cell r="I448">
            <v>2645</v>
          </cell>
          <cell r="J448">
            <v>3046</v>
          </cell>
          <cell r="K448">
            <v>3415</v>
          </cell>
          <cell r="L448">
            <v>3780</v>
          </cell>
          <cell r="M448">
            <v>3763</v>
          </cell>
          <cell r="N448">
            <v>3542</v>
          </cell>
          <cell r="O448">
            <v>2922</v>
          </cell>
          <cell r="P448">
            <v>4352</v>
          </cell>
          <cell r="Q448">
            <v>5724</v>
          </cell>
          <cell r="IC448" t="str">
            <v>mstag:netIncomeReported</v>
          </cell>
          <cell r="ID448">
            <v>6</v>
          </cell>
          <cell r="IE448" t="str">
            <v>ISO4217:USD</v>
          </cell>
          <cell r="IF448" t="b">
            <v>0</v>
          </cell>
          <cell r="IG448" t="b">
            <v>0</v>
          </cell>
        </row>
        <row r="449">
          <cell r="C449" t="str">
            <v>Depreciation (Cash Flow Statement)</v>
          </cell>
          <cell r="G449">
            <v>1140</v>
          </cell>
          <cell r="H449">
            <v>1134</v>
          </cell>
          <cell r="I449">
            <v>1253</v>
          </cell>
          <cell r="J449">
            <v>1358</v>
          </cell>
          <cell r="K449">
            <v>1487</v>
          </cell>
          <cell r="L449">
            <v>1598</v>
          </cell>
          <cell r="M449">
            <v>2148</v>
          </cell>
          <cell r="N449">
            <v>2114</v>
          </cell>
          <cell r="O449">
            <v>2191</v>
          </cell>
          <cell r="P449">
            <v>1596</v>
          </cell>
          <cell r="Q449">
            <v>1603</v>
          </cell>
          <cell r="IC449" t="str">
            <v>mstag:depreciation</v>
          </cell>
          <cell r="ID449">
            <v>6</v>
          </cell>
          <cell r="IE449" t="str">
            <v>ISO4217:USD</v>
          </cell>
          <cell r="IF449" t="b">
            <v>0</v>
          </cell>
          <cell r="IG449" t="b">
            <v>0</v>
          </cell>
        </row>
        <row r="450">
          <cell r="C450" t="str">
            <v>Amortization of Goodwill (Cash Flow Statement)</v>
          </cell>
          <cell r="IC450" t="str">
            <v>mstag:amortizationOfGoodwillCashFlowStatement</v>
          </cell>
          <cell r="ID450">
            <v>6</v>
          </cell>
          <cell r="IE450" t="str">
            <v>ISO4217:USD</v>
          </cell>
          <cell r="IF450" t="b">
            <v>0</v>
          </cell>
          <cell r="IG450" t="b">
            <v>0</v>
          </cell>
        </row>
        <row r="451">
          <cell r="C451" t="str">
            <v>Amortization of Intangibles Assumed to Have Indefinite Life (Cash Flow Statement)</v>
          </cell>
          <cell r="IC451" t="str">
            <v>mstag:amortizationOfIntangiblesAssumedToHaveIndefiniteLife</v>
          </cell>
          <cell r="ID451">
            <v>6</v>
          </cell>
          <cell r="IE451" t="str">
            <v>ISO4217:USD</v>
          </cell>
          <cell r="IF451" t="b">
            <v>0</v>
          </cell>
          <cell r="IG451" t="b">
            <v>0</v>
          </cell>
        </row>
        <row r="452">
          <cell r="C452" t="str">
            <v>Amortization of Other Intangibles (Cash Flow Statement)</v>
          </cell>
          <cell r="G452">
            <v>0</v>
          </cell>
          <cell r="H452">
            <v>0</v>
          </cell>
          <cell r="I452">
            <v>0</v>
          </cell>
          <cell r="J452">
            <v>0</v>
          </cell>
          <cell r="K452">
            <v>0</v>
          </cell>
          <cell r="L452">
            <v>0</v>
          </cell>
          <cell r="M452" t="str">
            <v/>
          </cell>
          <cell r="N452">
            <v>77</v>
          </cell>
          <cell r="O452">
            <v>80</v>
          </cell>
          <cell r="P452">
            <v>97</v>
          </cell>
          <cell r="Q452">
            <v>100</v>
          </cell>
          <cell r="IC452" t="str">
            <v>mstag:amortizationOfOtherIntangibles</v>
          </cell>
          <cell r="ID452">
            <v>6</v>
          </cell>
          <cell r="IE452" t="str">
            <v>ISO4217:USD</v>
          </cell>
          <cell r="IF452" t="b">
            <v>0</v>
          </cell>
          <cell r="IG452" t="b">
            <v>0</v>
          </cell>
        </row>
        <row r="453">
          <cell r="D453" t="str">
            <v>Amortization of Taxable Other Intangibles (Cash Flow Statement)</v>
          </cell>
          <cell r="G453">
            <v>0</v>
          </cell>
          <cell r="H453">
            <v>0</v>
          </cell>
          <cell r="I453">
            <v>0</v>
          </cell>
          <cell r="J453">
            <v>0</v>
          </cell>
          <cell r="K453">
            <v>0</v>
          </cell>
          <cell r="L453">
            <v>0</v>
          </cell>
          <cell r="M453" t="str">
            <v>ND</v>
          </cell>
          <cell r="N453">
            <v>77</v>
          </cell>
          <cell r="O453">
            <v>80</v>
          </cell>
          <cell r="P453">
            <v>97</v>
          </cell>
          <cell r="IC453" t="str">
            <v>mstag:amortizationOfTaxableOtherIntangiblesCashFlowStatement</v>
          </cell>
          <cell r="ID453">
            <v>6</v>
          </cell>
          <cell r="IE453" t="str">
            <v>ISO4217:USD</v>
          </cell>
          <cell r="IF453" t="b">
            <v>0</v>
          </cell>
          <cell r="IG453" t="b">
            <v>0</v>
          </cell>
        </row>
        <row r="454">
          <cell r="D454" t="str">
            <v>Amortization of Non-Taxable Other Intangibles (Cash Flow Statement)</v>
          </cell>
          <cell r="IC454" t="str">
            <v>mstag:amortizationOfNonTaxableOtherIntangiblesCashFlowStatement</v>
          </cell>
          <cell r="ID454">
            <v>6</v>
          </cell>
          <cell r="IE454" t="str">
            <v>ISO4217:USD</v>
          </cell>
          <cell r="IF454" t="b">
            <v>0</v>
          </cell>
          <cell r="IG454" t="b">
            <v>0</v>
          </cell>
        </row>
        <row r="455">
          <cell r="C455" t="str">
            <v>Restructuring Costs (Recurring) (Cash Flow Statement)</v>
          </cell>
          <cell r="IC455" t="str">
            <v>mstag:restructuringCostsRecurringCashFlowStatement</v>
          </cell>
          <cell r="ID455">
            <v>6</v>
          </cell>
          <cell r="IE455" t="str">
            <v>ISO4217:USD</v>
          </cell>
          <cell r="IF455" t="b">
            <v>0</v>
          </cell>
          <cell r="IG455" t="b">
            <v>0</v>
          </cell>
        </row>
        <row r="456">
          <cell r="C456" t="str">
            <v>Restructuring Costs (One Time) (Cash Flow Statement)</v>
          </cell>
          <cell r="G456">
            <v>0</v>
          </cell>
          <cell r="H456">
            <v>0</v>
          </cell>
          <cell r="I456">
            <v>0</v>
          </cell>
          <cell r="J456">
            <v>0</v>
          </cell>
          <cell r="K456">
            <v>0</v>
          </cell>
          <cell r="L456">
            <v>0</v>
          </cell>
          <cell r="M456">
            <v>0</v>
          </cell>
          <cell r="N456">
            <v>0</v>
          </cell>
          <cell r="O456">
            <v>0</v>
          </cell>
          <cell r="P456">
            <v>0</v>
          </cell>
          <cell r="Q456">
            <v>-538</v>
          </cell>
          <cell r="IC456" t="str">
            <v>mstag:restructuringCostsOneTimeCashFlowStatement</v>
          </cell>
          <cell r="ID456">
            <v>6</v>
          </cell>
          <cell r="IE456" t="str">
            <v>ISO4217:USD</v>
          </cell>
          <cell r="IF456" t="b">
            <v>0</v>
          </cell>
          <cell r="IG456" t="b">
            <v>0</v>
          </cell>
        </row>
        <row r="457">
          <cell r="C457" t="str">
            <v>Legal Provision (Recurring) (Cash Flow Statement)</v>
          </cell>
          <cell r="IC457" t="str">
            <v>mstag:legalProvisionRecurringCashFlowStatement</v>
          </cell>
          <cell r="ID457">
            <v>6</v>
          </cell>
          <cell r="IE457" t="str">
            <v>ISO4217:USD</v>
          </cell>
          <cell r="IF457" t="b">
            <v>0</v>
          </cell>
          <cell r="IG457" t="b">
            <v>0</v>
          </cell>
        </row>
        <row r="458">
          <cell r="C458" t="str">
            <v>Legal Provision (One Time) (Cash Flow Statement)</v>
          </cell>
          <cell r="IC458" t="str">
            <v>mstag:legalProvisionOneTimeCashFlowStatement</v>
          </cell>
          <cell r="ID458">
            <v>6</v>
          </cell>
          <cell r="IE458" t="str">
            <v>ISO4217:USD</v>
          </cell>
          <cell r="IF458" t="b">
            <v>0</v>
          </cell>
          <cell r="IG458" t="b">
            <v>0</v>
          </cell>
        </row>
        <row r="459">
          <cell r="C459" t="str">
            <v>Environmental Provision (Recurring) (Cash Flow Statement)</v>
          </cell>
          <cell r="IC459" t="str">
            <v>mstag:environmentalProvisionRecurringCashFlowStatement</v>
          </cell>
          <cell r="ID459">
            <v>6</v>
          </cell>
          <cell r="IE459" t="str">
            <v>ISO4217:USD</v>
          </cell>
          <cell r="IF459" t="b">
            <v>0</v>
          </cell>
          <cell r="IG459" t="b">
            <v>0</v>
          </cell>
        </row>
        <row r="460">
          <cell r="C460" t="str">
            <v>Environmental Provision (One Time) (Cash Flow Statement)</v>
          </cell>
          <cell r="IC460" t="str">
            <v>mstag:environmentalProvisionOneTimeCashFlowStatement</v>
          </cell>
          <cell r="ID460">
            <v>6</v>
          </cell>
          <cell r="IE460" t="str">
            <v>ISO4217:USD</v>
          </cell>
          <cell r="IF460" t="b">
            <v>0</v>
          </cell>
          <cell r="IG460" t="b">
            <v>0</v>
          </cell>
        </row>
        <row r="461">
          <cell r="C461" t="str">
            <v>Other Provisions (Recurring) (Cash Flow Statement)</v>
          </cell>
          <cell r="IC461" t="str">
            <v>mstag:otherProvisionsRecurringCashFlowStatement</v>
          </cell>
          <cell r="ID461">
            <v>6</v>
          </cell>
          <cell r="IE461" t="str">
            <v>ISO4217:USD</v>
          </cell>
          <cell r="IF461" t="b">
            <v>0</v>
          </cell>
          <cell r="IG461" t="b">
            <v>0</v>
          </cell>
        </row>
        <row r="462">
          <cell r="C462" t="str">
            <v>Other Provisions (One Time) (Cash Flow Statement)</v>
          </cell>
          <cell r="IC462" t="str">
            <v>mstag:otherProvisionsOneTimeCashFlowStatement</v>
          </cell>
          <cell r="ID462">
            <v>6</v>
          </cell>
          <cell r="IE462" t="str">
            <v>ISO4217:USD</v>
          </cell>
          <cell r="IF462" t="b">
            <v>0</v>
          </cell>
          <cell r="IG462" t="b">
            <v>0</v>
          </cell>
        </row>
        <row r="463">
          <cell r="C463" t="str">
            <v>Goodwill Impairment (Cash Flow Statement)</v>
          </cell>
          <cell r="IC463" t="str">
            <v>mstag:goodwillImpairmentCashFlowStatement</v>
          </cell>
          <cell r="ID463">
            <v>6</v>
          </cell>
          <cell r="IE463" t="str">
            <v>ISO4217:USD</v>
          </cell>
          <cell r="IF463" t="b">
            <v>0</v>
          </cell>
          <cell r="IG463" t="b">
            <v>0</v>
          </cell>
        </row>
        <row r="464">
          <cell r="C464" t="str">
            <v>Indefinite Life Intangible Impairment (Cash Flow Statement)</v>
          </cell>
          <cell r="IC464" t="str">
            <v>mstag:indefiniteLifeIntangibleImpairmentCashFlowStatement</v>
          </cell>
          <cell r="ID464">
            <v>6</v>
          </cell>
          <cell r="IE464" t="str">
            <v>ISO4217:USD</v>
          </cell>
          <cell r="IF464" t="b">
            <v>0</v>
          </cell>
          <cell r="IG464" t="b">
            <v>0</v>
          </cell>
        </row>
        <row r="465">
          <cell r="C465" t="str">
            <v>Asset Impairment (Non Goodwill) (One Time) (Cash Flow Statement)</v>
          </cell>
          <cell r="IC465" t="str">
            <v>mstag:assetImpairmentNonGoodwillOneTime</v>
          </cell>
          <cell r="ID465">
            <v>6</v>
          </cell>
          <cell r="IE465" t="str">
            <v>ISO4217:USD</v>
          </cell>
          <cell r="IF465" t="b">
            <v>0</v>
          </cell>
          <cell r="IG465" t="b">
            <v>0</v>
          </cell>
        </row>
        <row r="466">
          <cell r="C466" t="str">
            <v>Gains (Losses) from Sale of PPE and Intangibles (Recurring) (Cash Flow Statement)</v>
          </cell>
          <cell r="IC466" t="str">
            <v>mstag:gainsLossesFromSaleOfOperatingAssetsRecurring</v>
          </cell>
          <cell r="ID466">
            <v>6</v>
          </cell>
          <cell r="IE466" t="str">
            <v>ISO4217:USD</v>
          </cell>
          <cell r="IF466" t="b">
            <v>0</v>
          </cell>
          <cell r="IG466" t="b">
            <v>0</v>
          </cell>
        </row>
        <row r="467">
          <cell r="C467" t="str">
            <v>Gains (Losses) from Sale of PPE and Intangibles (One Time) (Cash Flow Statement)</v>
          </cell>
          <cell r="IC467" t="str">
            <v>mstag:gainsLossesFromSaleOfOperatingAssetsOneTime</v>
          </cell>
          <cell r="ID467">
            <v>6</v>
          </cell>
          <cell r="IE467" t="str">
            <v>ISO4217:USD</v>
          </cell>
          <cell r="IF467" t="b">
            <v>0</v>
          </cell>
          <cell r="IG467" t="b">
            <v>0</v>
          </cell>
        </row>
        <row r="468">
          <cell r="C468" t="str">
            <v>Bonus Paid to Directors and Corporate Auditors (Japan)</v>
          </cell>
          <cell r="IC468" t="str">
            <v>mstag:bonusPaidToDirectorsAndCorporateAuditorsJapan</v>
          </cell>
          <cell r="ID468">
            <v>6</v>
          </cell>
          <cell r="IE468" t="str">
            <v>ISO4217:USD</v>
          </cell>
          <cell r="IF468" t="b">
            <v>0</v>
          </cell>
          <cell r="IG468" t="b">
            <v>0</v>
          </cell>
        </row>
        <row r="469">
          <cell r="C469" t="str">
            <v>Bonus to Directors and Supervisors (Taiwan) (Cash Flow Statement)</v>
          </cell>
          <cell r="IC469" t="str">
            <v>mstag:bonusToDirectorsAndSupervisorsTaiwanCashFlow</v>
          </cell>
          <cell r="ID469">
            <v>6</v>
          </cell>
          <cell r="IE469" t="str">
            <v>ISO4217:USD</v>
          </cell>
          <cell r="IF469" t="b">
            <v>0</v>
          </cell>
          <cell r="IG469" t="b">
            <v>0</v>
          </cell>
        </row>
        <row r="470">
          <cell r="C470" t="str">
            <v>Employee Cash Bonus (Taiwan) (Cash Flow Statement)</v>
          </cell>
          <cell r="IC470" t="str">
            <v>mstag:employeeCashBonusTaiwanCashFlow</v>
          </cell>
          <cell r="ID470">
            <v>6</v>
          </cell>
          <cell r="IE470" t="str">
            <v>ISO4217:USD</v>
          </cell>
          <cell r="IF470" t="b">
            <v>0</v>
          </cell>
          <cell r="IG470" t="b">
            <v>0</v>
          </cell>
        </row>
        <row r="471">
          <cell r="C471" t="str">
            <v>Capital Expenditures</v>
          </cell>
          <cell r="G471">
            <v>1186</v>
          </cell>
          <cell r="H471">
            <v>1736</v>
          </cell>
          <cell r="I471">
            <v>1836</v>
          </cell>
          <cell r="J471">
            <v>1777</v>
          </cell>
          <cell r="K471">
            <v>1609</v>
          </cell>
          <cell r="L471">
            <v>2004</v>
          </cell>
          <cell r="M471">
            <v>2394</v>
          </cell>
          <cell r="N471">
            <v>2599</v>
          </cell>
          <cell r="O471">
            <v>1698</v>
          </cell>
          <cell r="P471">
            <v>1452</v>
          </cell>
          <cell r="Q471">
            <v>1482</v>
          </cell>
          <cell r="IC471" t="str">
            <v>mstag:capitalExpenditures</v>
          </cell>
          <cell r="ID471">
            <v>6</v>
          </cell>
          <cell r="IE471" t="str">
            <v>ISO4217:USD</v>
          </cell>
          <cell r="IF471" t="b">
            <v>0</v>
          </cell>
          <cell r="IG471" t="b">
            <v>0</v>
          </cell>
        </row>
        <row r="472">
          <cell r="D472" t="str">
            <v>Capital Expenditures (Sustaining)</v>
          </cell>
          <cell r="G472">
            <v>1186</v>
          </cell>
          <cell r="H472">
            <v>1736</v>
          </cell>
          <cell r="I472">
            <v>1836</v>
          </cell>
          <cell r="J472">
            <v>1777</v>
          </cell>
          <cell r="K472">
            <v>1609</v>
          </cell>
          <cell r="L472">
            <v>2004</v>
          </cell>
          <cell r="M472">
            <v>2394</v>
          </cell>
          <cell r="N472">
            <v>2599</v>
          </cell>
          <cell r="O472">
            <v>1698</v>
          </cell>
          <cell r="P472">
            <v>1452</v>
          </cell>
          <cell r="IC472" t="str">
            <v>mstag:capitalExpendituresMaintenance</v>
          </cell>
          <cell r="ID472">
            <v>6</v>
          </cell>
          <cell r="IE472" t="str">
            <v>ISO4217:USD</v>
          </cell>
          <cell r="IF472" t="b">
            <v>0</v>
          </cell>
          <cell r="IG472" t="b">
            <v>0</v>
          </cell>
        </row>
        <row r="473">
          <cell r="D473" t="str">
            <v>Capital Expenditures (Growth)</v>
          </cell>
          <cell r="IC473" t="str">
            <v>mstag:capitalExpendituresGrowth</v>
          </cell>
          <cell r="ID473">
            <v>6</v>
          </cell>
          <cell r="IE473" t="str">
            <v>ISO4217:USD</v>
          </cell>
          <cell r="IF473" t="b">
            <v>0</v>
          </cell>
          <cell r="IG473" t="b">
            <v>0</v>
          </cell>
        </row>
        <row r="474">
          <cell r="C474" t="str">
            <v>Capital Expenditures (related to lessor financing)</v>
          </cell>
          <cell r="IC474" t="str">
            <v>mstag:capitalExpendituresRelatedToLessorFinancing</v>
          </cell>
          <cell r="ID474">
            <v>6</v>
          </cell>
          <cell r="IE474" t="str">
            <v>ISO4217:USD</v>
          </cell>
          <cell r="IF474" t="b">
            <v>0</v>
          </cell>
          <cell r="IG474" t="b">
            <v>0</v>
          </cell>
        </row>
        <row r="475">
          <cell r="C475" t="str">
            <v>Unrealized Foreign Currency Exchange Gain (Loss) (Cash Flow Statement)</v>
          </cell>
          <cell r="IC475" t="str">
            <v>mstag:unrealizedForeignCurrencyExchangeGainLossCashFlowStatement</v>
          </cell>
          <cell r="ID475">
            <v>6</v>
          </cell>
          <cell r="IE475" t="str">
            <v>ISO4217:USD</v>
          </cell>
          <cell r="IF475" t="b">
            <v>0</v>
          </cell>
          <cell r="IG475" t="b">
            <v>0</v>
          </cell>
        </row>
        <row r="476">
          <cell r="C476" t="str">
            <v>Proceeds from Sale of PPE and Intangible Assets</v>
          </cell>
          <cell r="IC476" t="str">
            <v>mstag:proceedsFromSaleOfPpeAndIntangibleAssets</v>
          </cell>
          <cell r="ID476">
            <v>6</v>
          </cell>
          <cell r="IE476" t="str">
            <v>ISO4217:USD</v>
          </cell>
          <cell r="IF476" t="b">
            <v>0</v>
          </cell>
          <cell r="IG476" t="b">
            <v>0</v>
          </cell>
        </row>
        <row r="477">
          <cell r="C477" t="str">
            <v>Amortization of discount (premium) on debt</v>
          </cell>
          <cell r="IC477" t="str">
            <v>mstag:amortizationOfDiscountPremiumOnDebtCashFlowStatement</v>
          </cell>
          <cell r="ID477">
            <v>6</v>
          </cell>
          <cell r="IE477" t="str">
            <v>ISO4217:USD</v>
          </cell>
          <cell r="IF477" t="b">
            <v>0</v>
          </cell>
          <cell r="IG477" t="b">
            <v>0</v>
          </cell>
        </row>
        <row r="478">
          <cell r="C478" t="str">
            <v>Net Pension and OPEB Expense (Cash Flow Statement)</v>
          </cell>
          <cell r="IC478" t="str">
            <v>mstag:netPensionAndOpebExpenseCashFlowStatement</v>
          </cell>
          <cell r="ID478">
            <v>6</v>
          </cell>
          <cell r="IE478" t="str">
            <v>ISO4217:USD</v>
          </cell>
          <cell r="IF478" t="b">
            <v>0</v>
          </cell>
          <cell r="IG478" t="b">
            <v>0</v>
          </cell>
        </row>
        <row r="479">
          <cell r="C479" t="str">
            <v>Net Disposals (Acquisitions)</v>
          </cell>
          <cell r="G479">
            <v>-138</v>
          </cell>
          <cell r="H479">
            <v>-295</v>
          </cell>
          <cell r="I479">
            <v>-623</v>
          </cell>
          <cell r="J479">
            <v>-358</v>
          </cell>
          <cell r="K479">
            <v>-150</v>
          </cell>
          <cell r="L479">
            <v>-3269</v>
          </cell>
          <cell r="M479">
            <v>-137</v>
          </cell>
          <cell r="N479">
            <v>-2967</v>
          </cell>
          <cell r="O479">
            <v>-138</v>
          </cell>
          <cell r="P479">
            <v>-5471</v>
          </cell>
          <cell r="Q479">
            <v>-61</v>
          </cell>
          <cell r="IC479" t="str">
            <v>mstag:netDisposalsAcquisitions</v>
          </cell>
          <cell r="ID479">
            <v>6</v>
          </cell>
          <cell r="IE479" t="str">
            <v>ISO4217:USD</v>
          </cell>
          <cell r="IF479" t="b">
            <v>0</v>
          </cell>
          <cell r="IG479" t="b">
            <v>0</v>
          </cell>
        </row>
        <row r="480">
          <cell r="D480" t="str">
            <v>Capital Expenditures Reflected in Cost of Acquisitions</v>
          </cell>
          <cell r="G480">
            <v>138</v>
          </cell>
          <cell r="H480">
            <v>295</v>
          </cell>
          <cell r="I480">
            <v>623</v>
          </cell>
          <cell r="J480">
            <v>358</v>
          </cell>
          <cell r="K480">
            <v>150</v>
          </cell>
          <cell r="L480">
            <v>3269</v>
          </cell>
          <cell r="M480">
            <v>137</v>
          </cell>
          <cell r="N480">
            <v>2967</v>
          </cell>
          <cell r="O480">
            <v>138</v>
          </cell>
          <cell r="P480">
            <v>5471</v>
          </cell>
          <cell r="Q480" t="str">
            <v/>
          </cell>
          <cell r="IC480" t="str">
            <v>mstag:capitalExpendituresReflectedInCostOfAcquisitions</v>
          </cell>
          <cell r="ID480">
            <v>6</v>
          </cell>
          <cell r="IE480" t="str">
            <v>ISO4217:USD</v>
          </cell>
          <cell r="IF480" t="b">
            <v>0</v>
          </cell>
          <cell r="IG480" t="b">
            <v>0</v>
          </cell>
        </row>
        <row r="481">
          <cell r="E481" t="str">
            <v>Capital Expenditures Reflected in Cost of Acquisitions (Sustaining)</v>
          </cell>
          <cell r="G481">
            <v>138</v>
          </cell>
          <cell r="H481">
            <v>295</v>
          </cell>
          <cell r="I481">
            <v>623</v>
          </cell>
          <cell r="J481">
            <v>358</v>
          </cell>
          <cell r="K481">
            <v>150</v>
          </cell>
          <cell r="L481">
            <v>3269</v>
          </cell>
          <cell r="M481">
            <v>137</v>
          </cell>
          <cell r="N481">
            <v>2967</v>
          </cell>
          <cell r="O481">
            <v>138</v>
          </cell>
          <cell r="P481">
            <v>5471</v>
          </cell>
          <cell r="IC481" t="str">
            <v>mstag:capitalExpendituresReflectedInCostOfAcquisitionsMaintenance</v>
          </cell>
          <cell r="ID481">
            <v>6</v>
          </cell>
          <cell r="IE481" t="str">
            <v>ISO4217:USD</v>
          </cell>
          <cell r="IF481" t="b">
            <v>0</v>
          </cell>
          <cell r="IG481" t="b">
            <v>0</v>
          </cell>
        </row>
        <row r="482">
          <cell r="E482" t="str">
            <v>Capital Expenditures Reflected in Cost of Acquisitions (Growth)</v>
          </cell>
          <cell r="IC482" t="str">
            <v>mstag:capitalExpendituresReflectedInCostOfAcquisitionsGrowth</v>
          </cell>
          <cell r="ID482">
            <v>6</v>
          </cell>
          <cell r="IE482" t="str">
            <v>ISO4217:USD</v>
          </cell>
          <cell r="IF482" t="b">
            <v>0</v>
          </cell>
          <cell r="IG482" t="b">
            <v>0</v>
          </cell>
        </row>
        <row r="483">
          <cell r="D483" t="str">
            <v>Investment in Intangible Assets Reflected in Cost of Acquisitions</v>
          </cell>
          <cell r="G483" t="str">
            <v/>
          </cell>
          <cell r="H483" t="str">
            <v/>
          </cell>
          <cell r="I483" t="str">
            <v/>
          </cell>
          <cell r="J483" t="str">
            <v/>
          </cell>
          <cell r="K483" t="str">
            <v/>
          </cell>
          <cell r="L483" t="str">
            <v/>
          </cell>
          <cell r="M483" t="str">
            <v/>
          </cell>
          <cell r="N483" t="str">
            <v/>
          </cell>
          <cell r="O483" t="str">
            <v/>
          </cell>
          <cell r="P483" t="str">
            <v/>
          </cell>
          <cell r="Q483" t="str">
            <v/>
          </cell>
          <cell r="IC483" t="str">
            <v>mstag:investmentInIntangibleAssetsReflectedInCostOfAcquisitions</v>
          </cell>
          <cell r="ID483">
            <v>6</v>
          </cell>
          <cell r="IE483" t="str">
            <v>ISO4217:USD</v>
          </cell>
          <cell r="IF483" t="b">
            <v>0</v>
          </cell>
          <cell r="IG483" t="b">
            <v>0</v>
          </cell>
        </row>
        <row r="484">
          <cell r="E484" t="str">
            <v>Investment in Intangible Assets Reflected in Cost of Acquisitions (Sustaining)</v>
          </cell>
          <cell r="IC484" t="str">
            <v>mstag:investmentInIntangibleAssetsReflectedInCostOfAcquisitionsMaintenance</v>
          </cell>
          <cell r="ID484">
            <v>6</v>
          </cell>
          <cell r="IE484" t="str">
            <v>ISO4217:USD</v>
          </cell>
          <cell r="IF484" t="b">
            <v>0</v>
          </cell>
          <cell r="IG484" t="b">
            <v>0</v>
          </cell>
        </row>
        <row r="485">
          <cell r="E485" t="str">
            <v>Investment in Intangible Assets Reflected in Cost of Acquisitions (Growth)</v>
          </cell>
          <cell r="IC485" t="str">
            <v>mstag:investmentInIntangibleAssetsReflectedInCostOfAcquisitionsGrowth</v>
          </cell>
          <cell r="ID485">
            <v>6</v>
          </cell>
          <cell r="IE485" t="str">
            <v>ISO4217:USD</v>
          </cell>
          <cell r="IF485" t="b">
            <v>0</v>
          </cell>
          <cell r="IG485" t="b">
            <v>0</v>
          </cell>
        </row>
        <row r="486">
          <cell r="D486" t="str">
            <v>Premium (Goodwill) on Acquisitions</v>
          </cell>
          <cell r="G486" t="str">
            <v/>
          </cell>
          <cell r="H486" t="str">
            <v/>
          </cell>
          <cell r="I486" t="str">
            <v/>
          </cell>
          <cell r="J486" t="str">
            <v/>
          </cell>
          <cell r="K486" t="str">
            <v/>
          </cell>
          <cell r="L486" t="str">
            <v/>
          </cell>
          <cell r="M486" t="str">
            <v/>
          </cell>
          <cell r="N486" t="str">
            <v/>
          </cell>
          <cell r="O486" t="str">
            <v/>
          </cell>
          <cell r="P486" t="str">
            <v/>
          </cell>
          <cell r="Q486" t="str">
            <v/>
          </cell>
          <cell r="IC486" t="str">
            <v>mstag:premiumGoodwillOnAcquisions</v>
          </cell>
          <cell r="ID486">
            <v>6</v>
          </cell>
          <cell r="IE486" t="str">
            <v>ISO4217:USD</v>
          </cell>
          <cell r="IF486" t="b">
            <v>0</v>
          </cell>
          <cell r="IG486" t="b">
            <v>0</v>
          </cell>
        </row>
        <row r="487">
          <cell r="E487" t="str">
            <v>Premium [Goodwill] on Acquisitions (Sustaining)</v>
          </cell>
          <cell r="IC487" t="str">
            <v>mstag:premiumGoodwillOnAcquisitionsSustaining</v>
          </cell>
          <cell r="ID487">
            <v>6</v>
          </cell>
          <cell r="IE487" t="str">
            <v>ISO4217:USD</v>
          </cell>
          <cell r="IF487" t="b">
            <v>0</v>
          </cell>
          <cell r="IG487" t="b">
            <v>0</v>
          </cell>
        </row>
        <row r="488">
          <cell r="E488" t="str">
            <v>Premium [Goodwill] on Acquisitions (Growth)</v>
          </cell>
          <cell r="IC488" t="str">
            <v>mstag:premiumGoodwillOnAcquisitionsGrowth</v>
          </cell>
          <cell r="ID488">
            <v>6</v>
          </cell>
          <cell r="IE488" t="str">
            <v>ISO4217:USD</v>
          </cell>
          <cell r="IF488" t="b">
            <v>0</v>
          </cell>
          <cell r="IG488" t="b">
            <v>0</v>
          </cell>
        </row>
        <row r="489">
          <cell r="D489" t="str">
            <v>Other Assets (Liabilities) Acquired Included in Ending Balance Sheet Totals</v>
          </cell>
          <cell r="IC489" t="str">
            <v>mstag:otherAssetsLiabilitiesIncludedInEndingBalanceSheetTotals</v>
          </cell>
          <cell r="ID489">
            <v>6</v>
          </cell>
          <cell r="IE489" t="str">
            <v>ISO4217:USD</v>
          </cell>
          <cell r="IF489" t="b">
            <v>0</v>
          </cell>
          <cell r="IG489" t="b">
            <v>0</v>
          </cell>
        </row>
        <row r="490">
          <cell r="D490" t="str">
            <v>Acquired In Process R and D (Acquisitions)</v>
          </cell>
          <cell r="IC490" t="str">
            <v>mstag:acquiredInProcessRAndDAcquisitions</v>
          </cell>
          <cell r="ID490">
            <v>6</v>
          </cell>
          <cell r="IE490" t="str">
            <v>ISO4217:USD</v>
          </cell>
          <cell r="IF490" t="b">
            <v>0</v>
          </cell>
          <cell r="IG490" t="b">
            <v>0</v>
          </cell>
        </row>
        <row r="491">
          <cell r="D491" t="str">
            <v>Principal Debt Acquired</v>
          </cell>
          <cell r="IC491" t="str">
            <v>mstag:principalDebtAcquired</v>
          </cell>
          <cell r="ID491">
            <v>6</v>
          </cell>
          <cell r="IE491" t="str">
            <v>ISO4217:USD</v>
          </cell>
          <cell r="IF491" t="b">
            <v>0</v>
          </cell>
          <cell r="IG491" t="b">
            <v>0</v>
          </cell>
        </row>
        <row r="492">
          <cell r="D492" t="str">
            <v>Equity Issued on Acquisition</v>
          </cell>
          <cell r="IC492" t="str">
            <v>mstag:equityIssuedOnAcquisition</v>
          </cell>
          <cell r="ID492">
            <v>6</v>
          </cell>
          <cell r="IE492" t="str">
            <v>ISO4217:USD</v>
          </cell>
          <cell r="IF492" t="b">
            <v>0</v>
          </cell>
          <cell r="IG492" t="b">
            <v>0</v>
          </cell>
        </row>
        <row r="493">
          <cell r="C493" t="str">
            <v>Investment in Intangible Assets</v>
          </cell>
          <cell r="G493" t="str">
            <v/>
          </cell>
          <cell r="H493" t="str">
            <v/>
          </cell>
          <cell r="I493" t="str">
            <v/>
          </cell>
          <cell r="J493" t="str">
            <v/>
          </cell>
          <cell r="K493" t="str">
            <v/>
          </cell>
          <cell r="L493" t="str">
            <v/>
          </cell>
          <cell r="M493" t="str">
            <v/>
          </cell>
          <cell r="N493" t="str">
            <v/>
          </cell>
          <cell r="O493" t="str">
            <v/>
          </cell>
          <cell r="P493" t="str">
            <v/>
          </cell>
          <cell r="Q493" t="str">
            <v/>
          </cell>
          <cell r="IC493" t="str">
            <v>mstag:investmentInIntangibleAssets</v>
          </cell>
          <cell r="ID493">
            <v>6</v>
          </cell>
          <cell r="IE493" t="str">
            <v>ISO4217:USD</v>
          </cell>
          <cell r="IF493" t="b">
            <v>0</v>
          </cell>
          <cell r="IG493" t="b">
            <v>0</v>
          </cell>
        </row>
        <row r="494">
          <cell r="D494" t="str">
            <v>Investment in Indefinite Life Intangibles</v>
          </cell>
          <cell r="G494" t="str">
            <v/>
          </cell>
          <cell r="H494" t="str">
            <v/>
          </cell>
          <cell r="I494" t="str">
            <v/>
          </cell>
          <cell r="J494" t="str">
            <v/>
          </cell>
          <cell r="K494" t="str">
            <v/>
          </cell>
          <cell r="L494" t="str">
            <v/>
          </cell>
          <cell r="M494" t="str">
            <v/>
          </cell>
          <cell r="N494" t="str">
            <v/>
          </cell>
          <cell r="O494" t="str">
            <v/>
          </cell>
          <cell r="P494" t="str">
            <v/>
          </cell>
          <cell r="Q494" t="str">
            <v/>
          </cell>
          <cell r="IC494" t="str">
            <v>mstag:investmentInIndefiniteLifeIntangibles</v>
          </cell>
          <cell r="ID494">
            <v>6</v>
          </cell>
          <cell r="IE494" t="str">
            <v>ISO4217:USD</v>
          </cell>
          <cell r="IF494" t="b">
            <v>0</v>
          </cell>
          <cell r="IG494" t="b">
            <v>0</v>
          </cell>
        </row>
        <row r="495">
          <cell r="E495" t="str">
            <v>Investment in Indefinite Life Intangibles (Sustaining)</v>
          </cell>
          <cell r="IC495" t="str">
            <v>mstag:investmentInIndefiniteLifeIntangiblesMaintenance</v>
          </cell>
          <cell r="ID495">
            <v>6</v>
          </cell>
          <cell r="IE495" t="str">
            <v>ISO4217:USD</v>
          </cell>
          <cell r="IF495" t="b">
            <v>0</v>
          </cell>
          <cell r="IG495" t="b">
            <v>0</v>
          </cell>
        </row>
        <row r="496">
          <cell r="E496" t="str">
            <v>Investment in Indefinite Life Intangibles (Growth)</v>
          </cell>
          <cell r="IC496" t="str">
            <v>mstag:investmentInIndefiniteLifeIntangiblesGrowth</v>
          </cell>
          <cell r="ID496">
            <v>6</v>
          </cell>
          <cell r="IE496" t="str">
            <v>ISO4217:USD</v>
          </cell>
          <cell r="IF496" t="b">
            <v>0</v>
          </cell>
          <cell r="IG496" t="b">
            <v>0</v>
          </cell>
        </row>
        <row r="497">
          <cell r="D497" t="str">
            <v>Investment in Definite Life Intangibles</v>
          </cell>
          <cell r="G497" t="str">
            <v/>
          </cell>
          <cell r="H497" t="str">
            <v/>
          </cell>
          <cell r="I497" t="str">
            <v/>
          </cell>
          <cell r="J497" t="str">
            <v/>
          </cell>
          <cell r="K497" t="str">
            <v/>
          </cell>
          <cell r="L497" t="str">
            <v/>
          </cell>
          <cell r="M497" t="str">
            <v/>
          </cell>
          <cell r="N497" t="str">
            <v/>
          </cell>
          <cell r="O497" t="str">
            <v/>
          </cell>
          <cell r="P497" t="str">
            <v/>
          </cell>
          <cell r="Q497" t="str">
            <v/>
          </cell>
          <cell r="IC497" t="str">
            <v>mstag:investmentInDefiniteLifeIntangibles</v>
          </cell>
          <cell r="ID497">
            <v>6</v>
          </cell>
          <cell r="IE497" t="str">
            <v>ISO4217:USD</v>
          </cell>
          <cell r="IF497" t="b">
            <v>0</v>
          </cell>
          <cell r="IG497" t="b">
            <v>0</v>
          </cell>
        </row>
        <row r="498">
          <cell r="E498" t="str">
            <v>Investment in Definite Life Intangibles (Sustaining)</v>
          </cell>
          <cell r="IC498" t="str">
            <v>mstag:investmentInDefiniteLifeIntangiblesMaintenance</v>
          </cell>
          <cell r="ID498">
            <v>6</v>
          </cell>
          <cell r="IE498" t="str">
            <v>ISO4217:USD</v>
          </cell>
          <cell r="IF498" t="b">
            <v>0</v>
          </cell>
          <cell r="IG498" t="b">
            <v>0</v>
          </cell>
        </row>
        <row r="499">
          <cell r="E499" t="str">
            <v>Investment in Definite Life Intangibles (Growth)</v>
          </cell>
          <cell r="IC499" t="str">
            <v>mstag:investmentInDefiniteLifeIntangiblesGrowth</v>
          </cell>
          <cell r="ID499">
            <v>6</v>
          </cell>
          <cell r="IE499" t="str">
            <v>ISO4217:USD</v>
          </cell>
          <cell r="IF499" t="b">
            <v>0</v>
          </cell>
          <cell r="IG499" t="b">
            <v>0</v>
          </cell>
        </row>
        <row r="500">
          <cell r="C500" t="str">
            <v>Income (Loss) from Investments Under the Equity Method (Operating) (Cash Flow Statement)</v>
          </cell>
          <cell r="IC500" t="str">
            <v>mstag:incomeLossFromInvestmentsAccountedForUnderTheEquityMethodOperating</v>
          </cell>
          <cell r="ID500">
            <v>6</v>
          </cell>
          <cell r="IE500" t="str">
            <v>ISO4217:USD</v>
          </cell>
          <cell r="IF500" t="b">
            <v>0</v>
          </cell>
          <cell r="IG500" t="b">
            <v>0</v>
          </cell>
        </row>
        <row r="501">
          <cell r="C501" t="str">
            <v>Income (Loss) from Investments Under the Equity Method (Non Operating) (Cash Flow Statement)</v>
          </cell>
          <cell r="IC501" t="str">
            <v>mstag:incomeLossFromInvestmentsAccountedForUnderTheEquityMethodNonOperating</v>
          </cell>
          <cell r="ID501">
            <v>6</v>
          </cell>
          <cell r="IE501" t="str">
            <v>ISO4217:USD</v>
          </cell>
          <cell r="IF501" t="b">
            <v>0</v>
          </cell>
          <cell r="IG501" t="b">
            <v>0</v>
          </cell>
        </row>
        <row r="502">
          <cell r="C502" t="str">
            <v>Dividends from Investments Under the Equity Method (Operating) (Cash Flow Statement)</v>
          </cell>
          <cell r="IC502" t="str">
            <v>mstag:dividendsFromInvestmentsAccountedForUnderTheEquityMethodOperating</v>
          </cell>
          <cell r="ID502">
            <v>6</v>
          </cell>
          <cell r="IE502" t="str">
            <v>ISO4217:USD</v>
          </cell>
          <cell r="IF502" t="b">
            <v>0</v>
          </cell>
          <cell r="IG502" t="b">
            <v>0</v>
          </cell>
        </row>
        <row r="503">
          <cell r="C503" t="str">
            <v>Dividends from Investments Under the Equity Method (Non Operating) (Cash Flow Statement)</v>
          </cell>
          <cell r="IC503" t="str">
            <v>mstag:dividendsFromInvestmentsAccountedForUnderTheEquityMethodNonOperating</v>
          </cell>
          <cell r="ID503">
            <v>6</v>
          </cell>
          <cell r="IE503" t="str">
            <v>ISO4217:USD</v>
          </cell>
          <cell r="IF503" t="b">
            <v>0</v>
          </cell>
          <cell r="IG503" t="b">
            <v>0</v>
          </cell>
        </row>
        <row r="504">
          <cell r="C504" t="str">
            <v>Net Increase in Deferred Tax Liabilities (Assets)</v>
          </cell>
          <cell r="G504">
            <v>-1065</v>
          </cell>
          <cell r="H504">
            <v>196</v>
          </cell>
          <cell r="I504">
            <v>181</v>
          </cell>
          <cell r="J504">
            <v>328</v>
          </cell>
          <cell r="K504">
            <v>-26</v>
          </cell>
          <cell r="L504">
            <v>-101</v>
          </cell>
          <cell r="M504">
            <v>-60</v>
          </cell>
          <cell r="N504">
            <v>463</v>
          </cell>
          <cell r="O504">
            <v>-102</v>
          </cell>
          <cell r="P504">
            <v>389</v>
          </cell>
          <cell r="IC504" t="str">
            <v>mstag:deferredTax</v>
          </cell>
          <cell r="ID504">
            <v>6</v>
          </cell>
          <cell r="IE504" t="str">
            <v>ISO4217:USD</v>
          </cell>
          <cell r="IF504" t="b">
            <v>0</v>
          </cell>
          <cell r="IG504" t="b">
            <v>0</v>
          </cell>
        </row>
        <row r="505">
          <cell r="D505" t="str">
            <v>Net Decrease in Deferred Tax Asset from Exercise of ESOs in the Period</v>
          </cell>
          <cell r="IC505" t="str">
            <v>mstag:netDecreaseInDeferredTaxAssetFromExerciseOfEsosInThePeriod</v>
          </cell>
          <cell r="ID505">
            <v>6</v>
          </cell>
          <cell r="IE505" t="str">
            <v>ISO4217:USD</v>
          </cell>
          <cell r="IF505" t="b">
            <v>0</v>
          </cell>
          <cell r="IG505" t="b">
            <v>0</v>
          </cell>
        </row>
        <row r="506">
          <cell r="C506" t="str">
            <v>Net Increase in Income Tax Payable (Receivable)</v>
          </cell>
          <cell r="IC506" t="str">
            <v>mstag:netIncreaseInIncomeTaxPayableReceivable</v>
          </cell>
          <cell r="ID506">
            <v>6</v>
          </cell>
          <cell r="IE506" t="str">
            <v>ISO4217:USD</v>
          </cell>
          <cell r="IF506" t="b">
            <v>0</v>
          </cell>
          <cell r="IG506" t="b">
            <v>0</v>
          </cell>
        </row>
        <row r="507">
          <cell r="D507" t="str">
            <v>Net Decrease in Income Tax Payable Due to Tax Benefit from Exercise of ESOs</v>
          </cell>
          <cell r="IC507" t="str">
            <v>mstag:netDecreaseInIncomeTaxPayableDueToTaxBenefitFromExerciseOfEsos</v>
          </cell>
          <cell r="ID507">
            <v>6</v>
          </cell>
          <cell r="IE507" t="str">
            <v>ISO4217:USD</v>
          </cell>
          <cell r="IF507" t="b">
            <v>0</v>
          </cell>
          <cell r="IG507" t="b">
            <v>0</v>
          </cell>
        </row>
        <row r="508">
          <cell r="C508" t="str">
            <v>Stock-Based Compensation Charge (Pre Tax)</v>
          </cell>
          <cell r="IC508" t="str">
            <v>mstag:stockBasedCompensationChargePreTax</v>
          </cell>
          <cell r="ID508">
            <v>6</v>
          </cell>
          <cell r="IE508" t="str">
            <v>ISO4217:USD</v>
          </cell>
          <cell r="IF508" t="b">
            <v>0</v>
          </cell>
          <cell r="IG508" t="b">
            <v>0</v>
          </cell>
        </row>
        <row r="509">
          <cell r="C509" t="str">
            <v>Tax Benefit from Exercise of ESOs</v>
          </cell>
          <cell r="IC509" t="str">
            <v>mstag:taxBenefitFromExerciseOfEsosCashFlowStatement</v>
          </cell>
          <cell r="ID509">
            <v>6</v>
          </cell>
          <cell r="IE509" t="str">
            <v>ISO4217:USD</v>
          </cell>
          <cell r="IF509" t="b">
            <v>0</v>
          </cell>
          <cell r="IG509" t="b">
            <v>0</v>
          </cell>
        </row>
        <row r="510">
          <cell r="C510" t="str">
            <v>Net Decrease in Other Assets (Operating)</v>
          </cell>
          <cell r="G510">
            <v>0</v>
          </cell>
          <cell r="H510">
            <v>0</v>
          </cell>
          <cell r="I510">
            <v>0</v>
          </cell>
          <cell r="J510">
            <v>0</v>
          </cell>
          <cell r="K510">
            <v>0</v>
          </cell>
          <cell r="L510">
            <v>0</v>
          </cell>
          <cell r="M510">
            <v>0</v>
          </cell>
          <cell r="N510">
            <v>0</v>
          </cell>
          <cell r="O510">
            <v>0</v>
          </cell>
          <cell r="P510">
            <v>0</v>
          </cell>
          <cell r="Q510">
            <v>670</v>
          </cell>
          <cell r="IC510" t="str">
            <v>mstag:netDecreaseInOtherAssets</v>
          </cell>
          <cell r="ID510">
            <v>6</v>
          </cell>
          <cell r="IE510" t="str">
            <v>ISO4217:USD</v>
          </cell>
          <cell r="IF510" t="b">
            <v>0</v>
          </cell>
          <cell r="IG510" t="b">
            <v>0</v>
          </cell>
        </row>
        <row r="511">
          <cell r="C511" t="str">
            <v>Net Decrease in Trade Receivables</v>
          </cell>
          <cell r="G511">
            <v>-9</v>
          </cell>
          <cell r="H511">
            <v>-136</v>
          </cell>
          <cell r="I511">
            <v>-161</v>
          </cell>
          <cell r="J511">
            <v>17</v>
          </cell>
          <cell r="K511">
            <v>8</v>
          </cell>
          <cell r="L511">
            <v>42</v>
          </cell>
          <cell r="M511">
            <v>-207</v>
          </cell>
          <cell r="N511">
            <v>64</v>
          </cell>
          <cell r="O511">
            <v>-122</v>
          </cell>
          <cell r="P511">
            <v>96</v>
          </cell>
          <cell r="Q511">
            <v>163</v>
          </cell>
          <cell r="IC511" t="str">
            <v>mstag:netDecreaseInTradeReceivables</v>
          </cell>
          <cell r="ID511">
            <v>6</v>
          </cell>
          <cell r="IE511" t="str">
            <v>ISO4217:USD</v>
          </cell>
          <cell r="IF511" t="b">
            <v>0</v>
          </cell>
          <cell r="IG511" t="b">
            <v>0</v>
          </cell>
        </row>
        <row r="512">
          <cell r="C512" t="str">
            <v>Net Decrease in Finance Lease Receivables</v>
          </cell>
          <cell r="IC512" t="str">
            <v>mstag:netDecreaseInFinanceLeaseReceivables</v>
          </cell>
          <cell r="ID512">
            <v>6</v>
          </cell>
          <cell r="IE512" t="str">
            <v>ISO4217:USD</v>
          </cell>
          <cell r="IF512" t="b">
            <v>0</v>
          </cell>
          <cell r="IG512" t="b">
            <v>0</v>
          </cell>
        </row>
        <row r="513">
          <cell r="C513" t="str">
            <v>Net Decrease in Unbilled Receivables</v>
          </cell>
          <cell r="IC513" t="str">
            <v>mstag:netDecreaseInUnbilledReceivables</v>
          </cell>
          <cell r="ID513">
            <v>6</v>
          </cell>
          <cell r="IE513" t="str">
            <v>ISO4217:USD</v>
          </cell>
          <cell r="IF513" t="b">
            <v>0</v>
          </cell>
          <cell r="IG513" t="b">
            <v>0</v>
          </cell>
        </row>
        <row r="514">
          <cell r="C514" t="str">
            <v>Net Decrease in Other Receivables</v>
          </cell>
          <cell r="IC514" t="str">
            <v>mstag:netDecreaseInOtherReceivables</v>
          </cell>
          <cell r="ID514">
            <v>6</v>
          </cell>
          <cell r="IE514" t="str">
            <v>ISO4217:USD</v>
          </cell>
          <cell r="IF514" t="b">
            <v>0</v>
          </cell>
          <cell r="IG514" t="b">
            <v>0</v>
          </cell>
        </row>
        <row r="515">
          <cell r="C515" t="str">
            <v>Net Decrease in Prepaid Expenses</v>
          </cell>
          <cell r="IC515" t="str">
            <v>mstag:netDecreaseInPrepaidExpenses</v>
          </cell>
          <cell r="ID515">
            <v>6</v>
          </cell>
          <cell r="IE515" t="str">
            <v>ISO4217:USD</v>
          </cell>
          <cell r="IF515" t="b">
            <v>0</v>
          </cell>
          <cell r="IG515" t="b">
            <v>0</v>
          </cell>
        </row>
        <row r="516">
          <cell r="C516" t="str">
            <v>Net Decrease in Inventories</v>
          </cell>
          <cell r="G516">
            <v>97</v>
          </cell>
          <cell r="H516">
            <v>25</v>
          </cell>
          <cell r="I516">
            <v>-401</v>
          </cell>
          <cell r="J516">
            <v>202</v>
          </cell>
          <cell r="K516">
            <v>-71</v>
          </cell>
          <cell r="L516">
            <v>-229</v>
          </cell>
          <cell r="M516">
            <v>-96</v>
          </cell>
          <cell r="N516">
            <v>-176</v>
          </cell>
          <cell r="O516">
            <v>-67</v>
          </cell>
          <cell r="P516">
            <v>159</v>
          </cell>
          <cell r="Q516">
            <v>-56</v>
          </cell>
          <cell r="IC516" t="str">
            <v>mstag:netDecreaseInInventories</v>
          </cell>
          <cell r="ID516">
            <v>6</v>
          </cell>
          <cell r="IE516" t="str">
            <v>ISO4217:USD</v>
          </cell>
          <cell r="IF516" t="b">
            <v>0</v>
          </cell>
          <cell r="IG516" t="b">
            <v>0</v>
          </cell>
        </row>
        <row r="517">
          <cell r="C517" t="str">
            <v>Net Increase in Trade and Other Payables</v>
          </cell>
          <cell r="G517">
            <v>55</v>
          </cell>
          <cell r="H517">
            <v>218</v>
          </cell>
          <cell r="I517">
            <v>70</v>
          </cell>
          <cell r="J517">
            <v>-948</v>
          </cell>
          <cell r="K517">
            <v>561</v>
          </cell>
          <cell r="L517">
            <v>-3</v>
          </cell>
          <cell r="M517">
            <v>792</v>
          </cell>
          <cell r="N517">
            <v>-883</v>
          </cell>
          <cell r="O517">
            <v>801</v>
          </cell>
          <cell r="P517">
            <v>684</v>
          </cell>
          <cell r="Q517">
            <v>936</v>
          </cell>
          <cell r="IC517" t="str">
            <v>mstag:netIncreaseInTradeAndOtherPayables</v>
          </cell>
          <cell r="ID517">
            <v>6</v>
          </cell>
          <cell r="IE517" t="str">
            <v>ISO4217:USD</v>
          </cell>
          <cell r="IF517" t="b">
            <v>0</v>
          </cell>
          <cell r="IG517" t="b">
            <v>0</v>
          </cell>
        </row>
        <row r="518">
          <cell r="C518" t="str">
            <v>Net Increase in Deferred Revenue</v>
          </cell>
          <cell r="IC518" t="str">
            <v>mstag:netIncreaseInDeferredRevenue</v>
          </cell>
          <cell r="ID518">
            <v>6</v>
          </cell>
          <cell r="IE518" t="str">
            <v>ISO4217:USD</v>
          </cell>
          <cell r="IF518" t="b">
            <v>0</v>
          </cell>
          <cell r="IG518" t="b">
            <v>0</v>
          </cell>
        </row>
        <row r="519">
          <cell r="C519" t="str">
            <v>Net Increase in Accrued Expenses</v>
          </cell>
          <cell r="IC519" t="str">
            <v>mstag:netIncreaseInAccruedExpenses</v>
          </cell>
          <cell r="ID519">
            <v>6</v>
          </cell>
          <cell r="IE519" t="str">
            <v>ISO4217:USD</v>
          </cell>
          <cell r="IF519" t="b">
            <v>0</v>
          </cell>
          <cell r="IG519" t="b">
            <v>0</v>
          </cell>
        </row>
        <row r="520">
          <cell r="C520" t="str">
            <v>Net Increase in Billings in Excess of Cost</v>
          </cell>
          <cell r="IC520" t="str">
            <v>mstag:netIncreaseInBillingsInExcessOfCost</v>
          </cell>
          <cell r="ID520">
            <v>6</v>
          </cell>
          <cell r="IE520" t="str">
            <v>ISO4217:USD</v>
          </cell>
          <cell r="IF520" t="b">
            <v>0</v>
          </cell>
          <cell r="IG520" t="b">
            <v>0</v>
          </cell>
        </row>
        <row r="521">
          <cell r="C521" t="str">
            <v>Net Increase in Customer Advances and Deposits</v>
          </cell>
          <cell r="IC521" t="str">
            <v>mstag:netIncreaseInCustomerAdvancesAndDeposits</v>
          </cell>
          <cell r="ID521">
            <v>6</v>
          </cell>
          <cell r="IE521" t="str">
            <v>ISO4217:USD</v>
          </cell>
          <cell r="IF521" t="b">
            <v>0</v>
          </cell>
          <cell r="IG521" t="b">
            <v>0</v>
          </cell>
        </row>
        <row r="522">
          <cell r="C522" t="str">
            <v>Net Increase in Deferred Compensation</v>
          </cell>
          <cell r="IC522" t="str">
            <v>mstag:netIncreaseInDeferredCompensation</v>
          </cell>
          <cell r="ID522">
            <v>6</v>
          </cell>
          <cell r="IE522" t="str">
            <v>ISO4217:USD</v>
          </cell>
          <cell r="IF522" t="b">
            <v>0</v>
          </cell>
          <cell r="IG522" t="b">
            <v>0</v>
          </cell>
        </row>
        <row r="523">
          <cell r="C523" t="str">
            <v>Proceeds from Issuance and Cash Used to Repay Short term Borrowings</v>
          </cell>
          <cell r="G523">
            <v>-277</v>
          </cell>
          <cell r="H523">
            <v>-281</v>
          </cell>
          <cell r="I523">
            <v>-429</v>
          </cell>
          <cell r="J523">
            <v>242</v>
          </cell>
          <cell r="K523">
            <v>-160</v>
          </cell>
          <cell r="L523">
            <v>1315</v>
          </cell>
          <cell r="M523">
            <v>689</v>
          </cell>
          <cell r="N523">
            <v>243</v>
          </cell>
          <cell r="O523">
            <v>-1092</v>
          </cell>
          <cell r="P523">
            <v>1394</v>
          </cell>
          <cell r="Q523">
            <v>-2052</v>
          </cell>
          <cell r="IC523" t="str">
            <v>mstag:proceedsFromIssuanceAndCashUsedToRepayShortTermBorrowings</v>
          </cell>
          <cell r="ID523">
            <v>6</v>
          </cell>
          <cell r="IE523" t="str">
            <v>ISO4217:USD</v>
          </cell>
          <cell r="IF523" t="b">
            <v>0</v>
          </cell>
          <cell r="IG523" t="b">
            <v>0</v>
          </cell>
        </row>
        <row r="524">
          <cell r="C524" t="str">
            <v>Proceeds from Issuance and Cash Used to Repay Long term Debt</v>
          </cell>
          <cell r="G524">
            <v>62</v>
          </cell>
          <cell r="H524">
            <v>-383</v>
          </cell>
          <cell r="I524">
            <v>-61</v>
          </cell>
          <cell r="J524">
            <v>-280</v>
          </cell>
          <cell r="K524">
            <v>-500</v>
          </cell>
          <cell r="L524">
            <v>1538</v>
          </cell>
          <cell r="M524">
            <v>652</v>
          </cell>
          <cell r="N524">
            <v>2787</v>
          </cell>
          <cell r="O524">
            <v>1130</v>
          </cell>
          <cell r="P524">
            <v>1229</v>
          </cell>
          <cell r="Q524">
            <v>170</v>
          </cell>
          <cell r="IC524" t="str">
            <v>mstag:proceedsFromIssuanceAndCashUsedToRepayLongTermDebt</v>
          </cell>
          <cell r="ID524">
            <v>6</v>
          </cell>
          <cell r="IE524" t="str">
            <v>ISO4217:USD</v>
          </cell>
          <cell r="IF524" t="b">
            <v>0</v>
          </cell>
          <cell r="IG524" t="b">
            <v>0</v>
          </cell>
        </row>
        <row r="525">
          <cell r="C525" t="str">
            <v>Net Increase in Other Liabilities (Operating)</v>
          </cell>
          <cell r="G525">
            <v>67</v>
          </cell>
          <cell r="H525">
            <v>-281</v>
          </cell>
          <cell r="I525">
            <v>-84</v>
          </cell>
          <cell r="J525">
            <v>-134</v>
          </cell>
          <cell r="K525">
            <v>503</v>
          </cell>
          <cell r="L525">
            <v>-65</v>
          </cell>
          <cell r="M525">
            <v>-926</v>
          </cell>
          <cell r="N525">
            <v>-404</v>
          </cell>
          <cell r="O525">
            <v>57</v>
          </cell>
          <cell r="P525">
            <v>-98</v>
          </cell>
          <cell r="Q525">
            <v>178</v>
          </cell>
          <cell r="IC525" t="str">
            <v>mstag:netIncreaseInOtherLiabilitiesOperating</v>
          </cell>
          <cell r="ID525">
            <v>6</v>
          </cell>
          <cell r="IE525" t="str">
            <v>ISO4217:USD</v>
          </cell>
          <cell r="IF525" t="b">
            <v>0</v>
          </cell>
          <cell r="IG525" t="b">
            <v>0</v>
          </cell>
        </row>
        <row r="526">
          <cell r="C526" t="str">
            <v>Net Increase in Minority Interests in Shareholders' Equity</v>
          </cell>
          <cell r="IC526" t="str">
            <v>mstag:netIncreaseInMinorityInterestsInShareholdersEquity</v>
          </cell>
          <cell r="ID526">
            <v>6</v>
          </cell>
          <cell r="IE526" t="str">
            <v>ISO4217:USD</v>
          </cell>
          <cell r="IF526" t="b">
            <v>0</v>
          </cell>
          <cell r="IG526" t="b">
            <v>0</v>
          </cell>
        </row>
        <row r="527">
          <cell r="C527" t="str">
            <v>Net Issuance of Preferred Stock</v>
          </cell>
          <cell r="G527" t="str">
            <v/>
          </cell>
          <cell r="H527" t="str">
            <v/>
          </cell>
          <cell r="I527" t="str">
            <v/>
          </cell>
          <cell r="J527" t="str">
            <v/>
          </cell>
          <cell r="K527" t="str">
            <v/>
          </cell>
          <cell r="L527" t="str">
            <v/>
          </cell>
          <cell r="M527" t="str">
            <v/>
          </cell>
          <cell r="N527" t="str">
            <v/>
          </cell>
          <cell r="O527" t="str">
            <v/>
          </cell>
          <cell r="P527" t="str">
            <v/>
          </cell>
          <cell r="Q527" t="str">
            <v/>
          </cell>
          <cell r="IC527" t="str">
            <v>mstag:netIssuanceOfPreferredStock</v>
          </cell>
          <cell r="ID527">
            <v>6</v>
          </cell>
          <cell r="IE527" t="str">
            <v>ISO4217:USD</v>
          </cell>
          <cell r="IF527" t="b">
            <v>0</v>
          </cell>
          <cell r="IG527" t="b">
            <v>0</v>
          </cell>
        </row>
        <row r="528">
          <cell r="D528" t="str">
            <v>Issuances of Preferred Stock</v>
          </cell>
          <cell r="IC528" t="str">
            <v>mstag:issuancesOfPreferredStock</v>
          </cell>
          <cell r="ID528">
            <v>6</v>
          </cell>
          <cell r="IE528" t="str">
            <v>ISO4217:USD</v>
          </cell>
          <cell r="IF528" t="b">
            <v>0</v>
          </cell>
          <cell r="IG528" t="b">
            <v>0</v>
          </cell>
        </row>
        <row r="529">
          <cell r="D529" t="str">
            <v>Redemptions, Retirements and Repurchases of Preferred Stock</v>
          </cell>
          <cell r="IC529" t="str">
            <v>mstag:redemptionsRetirementsAndRepurchasesOfPreferredStock</v>
          </cell>
          <cell r="ID529">
            <v>6</v>
          </cell>
          <cell r="IE529" t="str">
            <v>ISO4217:USD</v>
          </cell>
          <cell r="IF529" t="b">
            <v>0</v>
          </cell>
          <cell r="IG529" t="b">
            <v>0</v>
          </cell>
        </row>
        <row r="530">
          <cell r="C530" t="str">
            <v>Proceeds from Issuance/(Funds Used to Repurchase) Common Stock</v>
          </cell>
          <cell r="G530">
            <v>22</v>
          </cell>
          <cell r="H530">
            <v>22</v>
          </cell>
          <cell r="I530">
            <v>-48</v>
          </cell>
          <cell r="J530">
            <v>-343</v>
          </cell>
          <cell r="K530">
            <v>-1518</v>
          </cell>
          <cell r="L530">
            <v>-1771</v>
          </cell>
          <cell r="M530">
            <v>-2321</v>
          </cell>
          <cell r="N530">
            <v>-1430</v>
          </cell>
          <cell r="O530">
            <v>-1109</v>
          </cell>
          <cell r="P530">
            <v>-331</v>
          </cell>
          <cell r="Q530">
            <v>-967</v>
          </cell>
          <cell r="IC530" t="str">
            <v>mstag:proceedsFromIssuanceFundsUsedToRepurchaseCommonStock</v>
          </cell>
          <cell r="ID530">
            <v>6</v>
          </cell>
          <cell r="IE530" t="str">
            <v>ISO4217:USD</v>
          </cell>
          <cell r="IF530" t="b">
            <v>0</v>
          </cell>
          <cell r="IG530" t="b">
            <v>0</v>
          </cell>
        </row>
        <row r="531">
          <cell r="D531" t="str">
            <v>Proceeds from Issuance of Common Stock</v>
          </cell>
          <cell r="G531">
            <v>77</v>
          </cell>
          <cell r="H531">
            <v>36</v>
          </cell>
          <cell r="I531">
            <v>66</v>
          </cell>
          <cell r="J531">
            <v>89</v>
          </cell>
          <cell r="K531">
            <v>134</v>
          </cell>
          <cell r="L531">
            <v>158</v>
          </cell>
          <cell r="M531">
            <v>212</v>
          </cell>
          <cell r="N531">
            <v>336</v>
          </cell>
          <cell r="O531">
            <v>141</v>
          </cell>
          <cell r="P531">
            <v>237</v>
          </cell>
          <cell r="IC531" t="str">
            <v>mstag:proceedsFromIssuanceOfCommonStock</v>
          </cell>
          <cell r="ID531">
            <v>6</v>
          </cell>
          <cell r="IE531" t="str">
            <v>ISO4217:USD</v>
          </cell>
          <cell r="IF531" t="b">
            <v>0</v>
          </cell>
          <cell r="IG531" t="b">
            <v>0</v>
          </cell>
        </row>
        <row r="532">
          <cell r="D532" t="str">
            <v>Funds Used to Repurchase Common Stock</v>
          </cell>
          <cell r="G532">
            <v>55</v>
          </cell>
          <cell r="H532">
            <v>14</v>
          </cell>
          <cell r="I532">
            <v>114</v>
          </cell>
          <cell r="J532">
            <v>432</v>
          </cell>
          <cell r="K532">
            <v>1652</v>
          </cell>
          <cell r="L532">
            <v>1929</v>
          </cell>
          <cell r="M532">
            <v>2533</v>
          </cell>
          <cell r="N532">
            <v>1766</v>
          </cell>
          <cell r="O532">
            <v>1250</v>
          </cell>
          <cell r="P532">
            <v>568</v>
          </cell>
          <cell r="IC532" t="str">
            <v>mstag:fundsUsedToRepurchaseCommonStock</v>
          </cell>
          <cell r="ID532">
            <v>6</v>
          </cell>
          <cell r="IE532" t="str">
            <v>ISO4217:USD</v>
          </cell>
          <cell r="IF532" t="b">
            <v>0</v>
          </cell>
          <cell r="IG532" t="b">
            <v>0</v>
          </cell>
        </row>
        <row r="533">
          <cell r="C533" t="str">
            <v>Cash Dividends Paid</v>
          </cell>
          <cell r="G533">
            <v>850</v>
          </cell>
          <cell r="H533">
            <v>949</v>
          </cell>
          <cell r="I533">
            <v>1062</v>
          </cell>
          <cell r="J533">
            <v>1202</v>
          </cell>
          <cell r="K533">
            <v>1329</v>
          </cell>
          <cell r="L533">
            <v>1462</v>
          </cell>
          <cell r="M533">
            <v>1626</v>
          </cell>
          <cell r="N533">
            <v>1796</v>
          </cell>
          <cell r="O533">
            <v>1943</v>
          </cell>
          <cell r="P533">
            <v>2095</v>
          </cell>
          <cell r="Q533">
            <v>2246</v>
          </cell>
          <cell r="IC533" t="str">
            <v>mstag:cashDividendsPaid</v>
          </cell>
          <cell r="ID533">
            <v>6</v>
          </cell>
          <cell r="IE533" t="str">
            <v>ISO4217:USD</v>
          </cell>
          <cell r="IF533" t="b">
            <v>0</v>
          </cell>
          <cell r="IG533" t="b">
            <v>0</v>
          </cell>
        </row>
        <row r="534">
          <cell r="C534" t="str">
            <v>Net Decrease in Notes Receivable</v>
          </cell>
          <cell r="IC534" t="str">
            <v>mstag:netDecreaseInNotesReceivable</v>
          </cell>
          <cell r="ID534">
            <v>6</v>
          </cell>
          <cell r="IE534" t="str">
            <v>ISO4217:USD</v>
          </cell>
          <cell r="IF534" t="b">
            <v>0</v>
          </cell>
          <cell r="IG534" t="b">
            <v>0</v>
          </cell>
        </row>
        <row r="535">
          <cell r="C535" t="str">
            <v>Net Decrease in Other Assets (Non Operating)</v>
          </cell>
          <cell r="G535">
            <v>0</v>
          </cell>
          <cell r="H535">
            <v>0</v>
          </cell>
          <cell r="I535">
            <v>0</v>
          </cell>
          <cell r="J535">
            <v>0</v>
          </cell>
          <cell r="K535">
            <v>0</v>
          </cell>
          <cell r="L535">
            <v>0</v>
          </cell>
          <cell r="M535">
            <v>0</v>
          </cell>
          <cell r="N535">
            <v>0</v>
          </cell>
          <cell r="O535">
            <v>0</v>
          </cell>
          <cell r="P535">
            <v>0</v>
          </cell>
          <cell r="Q535">
            <v>-107</v>
          </cell>
          <cell r="IC535" t="str">
            <v>mstag:netDecreaseInOtherAssetsNonOperating</v>
          </cell>
          <cell r="ID535">
            <v>6</v>
          </cell>
          <cell r="IE535" t="str">
            <v>ISO4217:USD</v>
          </cell>
          <cell r="IF535" t="b">
            <v>0</v>
          </cell>
          <cell r="IG535" t="b">
            <v>0</v>
          </cell>
        </row>
        <row r="536">
          <cell r="C536" t="str">
            <v>Net Increase in Dividends Payable</v>
          </cell>
          <cell r="IC536" t="str">
            <v>mstag:netIncreaseInDividendsPayable</v>
          </cell>
          <cell r="ID536">
            <v>6</v>
          </cell>
          <cell r="IE536" t="str">
            <v>ISO4217:USD</v>
          </cell>
          <cell r="IF536" t="b">
            <v>0</v>
          </cell>
          <cell r="IG536" t="b">
            <v>0</v>
          </cell>
        </row>
        <row r="537">
          <cell r="C537" t="str">
            <v>Net Increase in Other Liabilities (Non Operating)</v>
          </cell>
          <cell r="IC537" t="str">
            <v>mstag:netIncreaseInOtherLiabilitiesNonOperating</v>
          </cell>
          <cell r="ID537">
            <v>6</v>
          </cell>
          <cell r="IE537" t="str">
            <v>ISO4217:USD</v>
          </cell>
          <cell r="IF537" t="b">
            <v>0</v>
          </cell>
          <cell r="IG537" t="b">
            <v>0</v>
          </cell>
        </row>
        <row r="538">
          <cell r="C538" t="str">
            <v>Contribution to Pension and Other Post Retirement Plan Assets</v>
          </cell>
          <cell r="IC538" t="str">
            <v>mstag:contributionToPensionAndOtherPostRetirementPlanAssets</v>
          </cell>
          <cell r="ID538">
            <v>6</v>
          </cell>
          <cell r="IE538" t="str">
            <v>ISO4217:USD</v>
          </cell>
          <cell r="IF538" t="b">
            <v>0</v>
          </cell>
          <cell r="IG538" t="b">
            <v>0</v>
          </cell>
        </row>
        <row r="539">
          <cell r="C539" t="str">
            <v>Net Increase in Securitized Assets (Cash Flow Statement)</v>
          </cell>
          <cell r="IC539" t="str">
            <v>mstag:netIncreaseInSecuritizedAssetsCashFlowStatement</v>
          </cell>
          <cell r="ID539">
            <v>6</v>
          </cell>
          <cell r="IE539" t="str">
            <v>ISO4217:USD</v>
          </cell>
          <cell r="IF539" t="b">
            <v>0</v>
          </cell>
          <cell r="IG539" t="b">
            <v>0</v>
          </cell>
        </row>
        <row r="540">
          <cell r="C540" t="str">
            <v>Net Cash Flow from Discontinued Operations</v>
          </cell>
          <cell r="IC540" t="str">
            <v>mstag:netCashFlowFromDiscontinuedOperations</v>
          </cell>
          <cell r="ID540">
            <v>6</v>
          </cell>
          <cell r="IE540" t="str">
            <v>ISO4217:USD</v>
          </cell>
          <cell r="IF540" t="b">
            <v>0</v>
          </cell>
          <cell r="IG540" t="b">
            <v>0</v>
          </cell>
        </row>
        <row r="541">
          <cell r="C541" t="str">
            <v>Other Cash Flow</v>
          </cell>
          <cell r="G541">
            <v>2478</v>
          </cell>
          <cell r="H541">
            <v>305</v>
          </cell>
          <cell r="I541">
            <v>161</v>
          </cell>
          <cell r="J541">
            <v>-42</v>
          </cell>
          <cell r="K541">
            <v>-304</v>
          </cell>
          <cell r="L541">
            <v>-74</v>
          </cell>
          <cell r="M541">
            <v>486</v>
          </cell>
          <cell r="N541">
            <v>99</v>
          </cell>
          <cell r="O541">
            <v>37</v>
          </cell>
          <cell r="P541">
            <v>555</v>
          </cell>
          <cell r="Q541">
            <v>63</v>
          </cell>
          <cell r="IC541" t="str">
            <v>mstag:otherCashFlow</v>
          </cell>
          <cell r="ID541">
            <v>6</v>
          </cell>
          <cell r="IE541" t="str">
            <v>ISO4217:USD</v>
          </cell>
          <cell r="IF541" t="b">
            <v>0</v>
          </cell>
          <cell r="IG541" t="b">
            <v>0</v>
          </cell>
        </row>
        <row r="542">
          <cell r="C542" t="str">
            <v>Effect of Foreign Exchange Rates on Cash</v>
          </cell>
          <cell r="G542">
            <v>-119</v>
          </cell>
          <cell r="H542">
            <v>1</v>
          </cell>
          <cell r="I542">
            <v>50</v>
          </cell>
          <cell r="J542">
            <v>-63</v>
          </cell>
          <cell r="K542">
            <v>-31</v>
          </cell>
          <cell r="L542">
            <v>-96</v>
          </cell>
          <cell r="M542">
            <v>-18</v>
          </cell>
          <cell r="N542">
            <v>-13</v>
          </cell>
          <cell r="O542">
            <v>-56</v>
          </cell>
          <cell r="P542">
            <v>17</v>
          </cell>
          <cell r="Q542">
            <v>387</v>
          </cell>
          <cell r="IC542" t="str">
            <v>mstag:effectOfForeignExchangeRatesOnCash</v>
          </cell>
          <cell r="ID542">
            <v>6</v>
          </cell>
          <cell r="IE542" t="str">
            <v>ISO4217:USD</v>
          </cell>
          <cell r="IF542" t="b">
            <v>0</v>
          </cell>
          <cell r="IG542" t="b">
            <v>0</v>
          </cell>
        </row>
        <row r="543">
          <cell r="B543" t="str">
            <v>Changes in shareholders equity</v>
          </cell>
          <cell r="ID543">
            <v>0</v>
          </cell>
          <cell r="IE543" t="str">
            <v>ms_eqr_gcim_String:ms_eqr_gcim_string</v>
          </cell>
          <cell r="IF543" t="b">
            <v>0</v>
          </cell>
          <cell r="IG543" t="b">
            <v>0</v>
          </cell>
        </row>
        <row r="544">
          <cell r="C544" t="str">
            <v>Common Dividends</v>
          </cell>
          <cell r="G544">
            <v>748</v>
          </cell>
          <cell r="H544">
            <v>847</v>
          </cell>
          <cell r="I544">
            <v>960</v>
          </cell>
          <cell r="J544">
            <v>1099</v>
          </cell>
          <cell r="K544">
            <v>1225</v>
          </cell>
          <cell r="L544">
            <v>1358</v>
          </cell>
          <cell r="M544">
            <v>1517</v>
          </cell>
          <cell r="N544">
            <v>1681</v>
          </cell>
          <cell r="O544">
            <v>1822</v>
          </cell>
          <cell r="P544">
            <v>1971</v>
          </cell>
          <cell r="Q544">
            <v>2121</v>
          </cell>
          <cell r="IC544" t="str">
            <v>mstag:commonDividends</v>
          </cell>
          <cell r="ID544">
            <v>6</v>
          </cell>
          <cell r="IE544" t="str">
            <v>ISO4217:USD</v>
          </cell>
          <cell r="IF544" t="b">
            <v>0</v>
          </cell>
          <cell r="IG544" t="b">
            <v>0</v>
          </cell>
        </row>
        <row r="545">
          <cell r="C545" t="str">
            <v>Common Dividends Attributable to Current Period Earnings</v>
          </cell>
          <cell r="IC545" t="str">
            <v>mstag:commonDividendsAttributableToCurrentPeriodEarnings</v>
          </cell>
          <cell r="ID545">
            <v>6</v>
          </cell>
          <cell r="IE545" t="str">
            <v>ISO4217:USD</v>
          </cell>
          <cell r="IF545" t="b">
            <v>0</v>
          </cell>
          <cell r="IG545" t="b">
            <v>0</v>
          </cell>
        </row>
        <row r="546">
          <cell r="C546" t="str">
            <v>Net Issuance (Repurchase) of Common Stock</v>
          </cell>
          <cell r="G546">
            <v>56</v>
          </cell>
          <cell r="H546">
            <v>120</v>
          </cell>
          <cell r="I546">
            <v>75</v>
          </cell>
          <cell r="J546">
            <v>-201</v>
          </cell>
          <cell r="K546">
            <v>-1334</v>
          </cell>
          <cell r="L546">
            <v>-1552</v>
          </cell>
          <cell r="M546">
            <v>-2026</v>
          </cell>
          <cell r="N546">
            <v>-1237</v>
          </cell>
          <cell r="O546">
            <v>-942</v>
          </cell>
          <cell r="P546">
            <v>-254</v>
          </cell>
          <cell r="Q546">
            <v>-760</v>
          </cell>
          <cell r="IC546" t="str">
            <v>mstag:netIssuanceRepurchaseOfCommonStock</v>
          </cell>
          <cell r="ID546">
            <v>6</v>
          </cell>
          <cell r="IE546" t="str">
            <v>ISO4217:USD</v>
          </cell>
          <cell r="IF546" t="b">
            <v>0</v>
          </cell>
          <cell r="IG546" t="b">
            <v>0</v>
          </cell>
        </row>
        <row r="547">
          <cell r="D547" t="str">
            <v>Issuance of Common Stock</v>
          </cell>
          <cell r="G547">
            <v>56</v>
          </cell>
          <cell r="H547">
            <v>135</v>
          </cell>
          <cell r="I547">
            <v>190</v>
          </cell>
          <cell r="J547">
            <v>231</v>
          </cell>
          <cell r="K547">
            <v>318</v>
          </cell>
          <cell r="L547">
            <v>377</v>
          </cell>
          <cell r="M547">
            <v>507</v>
          </cell>
          <cell r="N547">
            <v>529</v>
          </cell>
          <cell r="O547">
            <v>308</v>
          </cell>
          <cell r="P547">
            <v>314</v>
          </cell>
          <cell r="Q547" t="str">
            <v/>
          </cell>
          <cell r="IC547" t="str">
            <v>mstag:issuanceOfCommonStock</v>
          </cell>
          <cell r="ID547">
            <v>6</v>
          </cell>
          <cell r="IE547" t="str">
            <v>ISO4217:USD</v>
          </cell>
          <cell r="IF547" t="b">
            <v>0</v>
          </cell>
          <cell r="IG547" t="b">
            <v>0</v>
          </cell>
        </row>
        <row r="548">
          <cell r="E548" t="str">
            <v>Share Issuance Related to Employee Stock Purchase and Option Plans</v>
          </cell>
          <cell r="G548">
            <v>0</v>
          </cell>
          <cell r="H548">
            <v>59</v>
          </cell>
          <cell r="I548">
            <v>108</v>
          </cell>
          <cell r="J548">
            <v>146</v>
          </cell>
          <cell r="K548">
            <v>249</v>
          </cell>
          <cell r="L548">
            <v>321</v>
          </cell>
          <cell r="M548">
            <v>403</v>
          </cell>
          <cell r="N548">
            <v>0</v>
          </cell>
          <cell r="O548">
            <v>229</v>
          </cell>
          <cell r="P548">
            <v>361</v>
          </cell>
          <cell r="IC548" t="str">
            <v>mstag:shareIssuanceRelatedToEmployeeStockPurchaseAndOptionPlans</v>
          </cell>
          <cell r="ID548">
            <v>6</v>
          </cell>
          <cell r="IE548" t="str">
            <v>ISO4217:USD</v>
          </cell>
          <cell r="IF548" t="b">
            <v>0</v>
          </cell>
          <cell r="IG548" t="b">
            <v>0</v>
          </cell>
        </row>
        <row r="549">
          <cell r="E549" t="str">
            <v>Other Share Issuance</v>
          </cell>
          <cell r="G549">
            <v>0</v>
          </cell>
          <cell r="H549">
            <v>27</v>
          </cell>
          <cell r="I549">
            <v>29</v>
          </cell>
          <cell r="J549">
            <v>27</v>
          </cell>
          <cell r="K549">
            <v>27</v>
          </cell>
          <cell r="L549">
            <v>38</v>
          </cell>
          <cell r="M549">
            <v>40</v>
          </cell>
          <cell r="N549">
            <v>44</v>
          </cell>
          <cell r="O549">
            <v>36</v>
          </cell>
          <cell r="P549">
            <v>67</v>
          </cell>
          <cell r="IC549" t="str">
            <v>mstag:otherShareIssuance</v>
          </cell>
          <cell r="ID549">
            <v>6</v>
          </cell>
          <cell r="IE549" t="str">
            <v>ISO4217:USD</v>
          </cell>
          <cell r="IF549" t="b">
            <v>0</v>
          </cell>
          <cell r="IG549" t="b">
            <v>0</v>
          </cell>
        </row>
        <row r="550">
          <cell r="E550" t="str">
            <v>Amortization of Deferred Compensation Expense</v>
          </cell>
          <cell r="IC550" t="str">
            <v>mstag:amortizationOfDeferredCompensationExpense</v>
          </cell>
          <cell r="ID550">
            <v>6</v>
          </cell>
          <cell r="IE550" t="str">
            <v>ISO4217:USD</v>
          </cell>
          <cell r="IF550" t="b">
            <v>0</v>
          </cell>
          <cell r="IG550" t="b">
            <v>0</v>
          </cell>
        </row>
        <row r="551">
          <cell r="E551" t="str">
            <v>Tax Benefit from Exercise of Employee Stock Options</v>
          </cell>
          <cell r="IC551" t="str">
            <v>mstag:taxBenefitFromExerciseOfEsos</v>
          </cell>
          <cell r="ID551">
            <v>6</v>
          </cell>
          <cell r="IE551" t="str">
            <v>ISO4217:USD</v>
          </cell>
          <cell r="IF551" t="b">
            <v>0</v>
          </cell>
          <cell r="IG551" t="b">
            <v>0</v>
          </cell>
        </row>
        <row r="552">
          <cell r="E552" t="str">
            <v>Other Changes in Share Capital</v>
          </cell>
          <cell r="G552">
            <v>56</v>
          </cell>
          <cell r="H552">
            <v>49</v>
          </cell>
          <cell r="I552">
            <v>53</v>
          </cell>
          <cell r="J552">
            <v>58</v>
          </cell>
          <cell r="K552">
            <v>42</v>
          </cell>
          <cell r="L552">
            <v>18</v>
          </cell>
          <cell r="M552">
            <v>64</v>
          </cell>
          <cell r="N552">
            <v>485</v>
          </cell>
          <cell r="O552">
            <v>43</v>
          </cell>
          <cell r="P552">
            <v>-114</v>
          </cell>
          <cell r="IC552" t="str">
            <v>mstag:otherChangesInShareCapital</v>
          </cell>
          <cell r="ID552">
            <v>6</v>
          </cell>
          <cell r="IE552" t="str">
            <v>ISO4217:USD</v>
          </cell>
          <cell r="IF552" t="b">
            <v>0</v>
          </cell>
          <cell r="IG552" t="b">
            <v>0</v>
          </cell>
        </row>
        <row r="553">
          <cell r="D553" t="str">
            <v>Repurchase of Common Stock</v>
          </cell>
          <cell r="G553">
            <v>0</v>
          </cell>
          <cell r="H553">
            <v>15</v>
          </cell>
          <cell r="I553">
            <v>115</v>
          </cell>
          <cell r="J553">
            <v>432</v>
          </cell>
          <cell r="K553">
            <v>1652</v>
          </cell>
          <cell r="L553">
            <v>1929</v>
          </cell>
          <cell r="M553">
            <v>2533</v>
          </cell>
          <cell r="N553">
            <v>1766</v>
          </cell>
          <cell r="O553">
            <v>1250</v>
          </cell>
          <cell r="P553">
            <v>568</v>
          </cell>
          <cell r="IC553" t="str">
            <v>mstag:repurchaseOfCommonStock</v>
          </cell>
          <cell r="ID553">
            <v>6</v>
          </cell>
          <cell r="IE553" t="str">
            <v>ISO4217:USD</v>
          </cell>
          <cell r="IF553" t="b">
            <v>0</v>
          </cell>
          <cell r="IG553" t="b">
            <v>0</v>
          </cell>
        </row>
        <row r="554">
          <cell r="C554" t="str">
            <v>Bonus to Directors and Corporate Auditors (Japan)</v>
          </cell>
          <cell r="IC554" t="str">
            <v>mstag:bonusToDirectorsAndCorporateAuditorsJapan</v>
          </cell>
          <cell r="ID554">
            <v>6</v>
          </cell>
          <cell r="IE554" t="str">
            <v>ISO4217:USD</v>
          </cell>
          <cell r="IF554" t="b">
            <v>0</v>
          </cell>
          <cell r="IG554" t="b">
            <v>0</v>
          </cell>
        </row>
        <row r="555">
          <cell r="C555" t="str">
            <v>Bonus to Directors and Supervisors (Taiwan)</v>
          </cell>
          <cell r="IC555" t="str">
            <v>mstag:bonusToDirectorsAndSupervisorsTaiwan</v>
          </cell>
          <cell r="ID555">
            <v>6</v>
          </cell>
          <cell r="IE555" t="str">
            <v>ISO4217:USD</v>
          </cell>
          <cell r="IF555" t="b">
            <v>0</v>
          </cell>
          <cell r="IG555" t="b">
            <v>0</v>
          </cell>
        </row>
        <row r="556">
          <cell r="C556" t="str">
            <v>Employee Cash Bonus (Taiwan)</v>
          </cell>
          <cell r="IC556" t="str">
            <v>mstag:employeeCashBonusTaiwan</v>
          </cell>
          <cell r="ID556">
            <v>6</v>
          </cell>
          <cell r="IE556" t="str">
            <v>ISO4217:USD</v>
          </cell>
          <cell r="IF556" t="b">
            <v>0</v>
          </cell>
          <cell r="IG556" t="b">
            <v>0</v>
          </cell>
        </row>
        <row r="557">
          <cell r="C557" t="str">
            <v>Employee Stock Bonus (Taiwan)</v>
          </cell>
          <cell r="IC557" t="str">
            <v>mstag:employeeStockBonusTaiwan</v>
          </cell>
          <cell r="ID557">
            <v>6</v>
          </cell>
          <cell r="IE557" t="str">
            <v>ISO4217:USD</v>
          </cell>
          <cell r="IF557" t="b">
            <v>0</v>
          </cell>
          <cell r="IG557" t="b">
            <v>0</v>
          </cell>
        </row>
        <row r="558">
          <cell r="C558" t="str">
            <v>Change in Accumulated Other Comprehensive Income (Loss) or Other Reserves</v>
          </cell>
          <cell r="G558" t="str">
            <v/>
          </cell>
          <cell r="H558">
            <v>36</v>
          </cell>
          <cell r="I558">
            <v>128</v>
          </cell>
          <cell r="J558">
            <v>-483</v>
          </cell>
          <cell r="K558">
            <v>-401</v>
          </cell>
          <cell r="L558">
            <v>-538</v>
          </cell>
          <cell r="M558">
            <v>-249</v>
          </cell>
          <cell r="N558">
            <v>-236</v>
          </cell>
          <cell r="O558">
            <v>-278</v>
          </cell>
          <cell r="P558">
            <v>-240</v>
          </cell>
          <cell r="Q558" t="str">
            <v/>
          </cell>
          <cell r="IC558" t="str">
            <v>mstag:changeInAccumulatedOtherComprehensiveIncomeLossOrOtherReserves</v>
          </cell>
          <cell r="ID558">
            <v>6</v>
          </cell>
          <cell r="IE558" t="str">
            <v>ISO4217:USD</v>
          </cell>
          <cell r="IF558" t="b">
            <v>0</v>
          </cell>
          <cell r="IG558" t="b">
            <v>0</v>
          </cell>
        </row>
        <row r="559">
          <cell r="D559" t="str">
            <v>Change in Unrealized Gains (Losses) on AFS Securities</v>
          </cell>
          <cell r="IC559" t="str">
            <v>mstag:changeInUnrealizedGainsLossesOnAfsSecurities</v>
          </cell>
          <cell r="ID559">
            <v>6</v>
          </cell>
          <cell r="IE559" t="str">
            <v>ISO4217:USD</v>
          </cell>
          <cell r="IF559" t="b">
            <v>0</v>
          </cell>
          <cell r="IG559" t="b">
            <v>0</v>
          </cell>
        </row>
        <row r="560">
          <cell r="D560" t="str">
            <v>Change in Foreign Currency Translation</v>
          </cell>
          <cell r="H560">
            <v>36</v>
          </cell>
          <cell r="I560">
            <v>128</v>
          </cell>
          <cell r="J560">
            <v>-483</v>
          </cell>
          <cell r="K560">
            <v>-416</v>
          </cell>
          <cell r="L560">
            <v>-536</v>
          </cell>
          <cell r="M560">
            <v>-237</v>
          </cell>
          <cell r="N560">
            <v>-449</v>
          </cell>
          <cell r="O560">
            <v>-715</v>
          </cell>
          <cell r="P560">
            <v>263</v>
          </cell>
          <cell r="IC560" t="str">
            <v>mstag:changeInForeignCurrencyTranslation</v>
          </cell>
          <cell r="ID560">
            <v>6</v>
          </cell>
          <cell r="IE560" t="str">
            <v>ISO4217:USD</v>
          </cell>
          <cell r="IF560" t="b">
            <v>0</v>
          </cell>
          <cell r="IG560" t="b">
            <v>0</v>
          </cell>
        </row>
        <row r="561">
          <cell r="D561" t="str">
            <v>Change in Minimum Pension Liability</v>
          </cell>
          <cell r="IC561" t="str">
            <v>mstag:changeInMinimumPensionLiability</v>
          </cell>
          <cell r="ID561">
            <v>6</v>
          </cell>
          <cell r="IE561" t="str">
            <v>ISO4217:USD</v>
          </cell>
          <cell r="IF561" t="b">
            <v>0</v>
          </cell>
          <cell r="IG561" t="b">
            <v>0</v>
          </cell>
        </row>
        <row r="562">
          <cell r="D562" t="str">
            <v>Change in Cash Flow Hedges</v>
          </cell>
          <cell r="H562">
            <v>0</v>
          </cell>
          <cell r="I562">
            <v>0</v>
          </cell>
          <cell r="J562">
            <v>0</v>
          </cell>
          <cell r="K562">
            <v>15</v>
          </cell>
          <cell r="L562">
            <v>-2</v>
          </cell>
          <cell r="M562">
            <v>5</v>
          </cell>
          <cell r="N562">
            <v>150</v>
          </cell>
          <cell r="O562">
            <v>437</v>
          </cell>
          <cell r="P562">
            <v>-397</v>
          </cell>
          <cell r="IC562" t="str">
            <v>mstag:changeInCashFlowHedges</v>
          </cell>
          <cell r="ID562">
            <v>6</v>
          </cell>
          <cell r="IE562" t="str">
            <v>ISO4217:USD</v>
          </cell>
          <cell r="IF562" t="b">
            <v>0</v>
          </cell>
          <cell r="IG562" t="b">
            <v>0</v>
          </cell>
        </row>
        <row r="563">
          <cell r="D563" t="str">
            <v>Other Change in Accumulated Other Comprehensive Income (Loss)</v>
          </cell>
          <cell r="H563">
            <v>0</v>
          </cell>
          <cell r="I563">
            <v>0</v>
          </cell>
          <cell r="J563">
            <v>0</v>
          </cell>
          <cell r="K563">
            <v>0</v>
          </cell>
          <cell r="L563">
            <v>0</v>
          </cell>
          <cell r="M563">
            <v>-17</v>
          </cell>
          <cell r="N563">
            <v>63</v>
          </cell>
          <cell r="O563">
            <v>0</v>
          </cell>
          <cell r="P563">
            <v>-106</v>
          </cell>
          <cell r="IC563" t="str">
            <v>mstag:otherChangeInAccumulatedOtherComprehensiveIncomeLoss</v>
          </cell>
          <cell r="ID563">
            <v>6</v>
          </cell>
          <cell r="IE563" t="str">
            <v>ISO4217:USD</v>
          </cell>
          <cell r="IF563" t="b">
            <v>0</v>
          </cell>
          <cell r="IG563" t="b">
            <v>0</v>
          </cell>
        </row>
        <row r="564">
          <cell r="D564" t="str">
            <v>Change in Revaluation Reserves</v>
          </cell>
          <cell r="IC564" t="str">
            <v>mstag:changeInRevaluationReserves</v>
          </cell>
          <cell r="ID564">
            <v>6</v>
          </cell>
          <cell r="IE564" t="str">
            <v>ISO4217:USD</v>
          </cell>
          <cell r="IF564" t="b">
            <v>0</v>
          </cell>
          <cell r="IG564" t="b">
            <v>0</v>
          </cell>
        </row>
        <row r="565">
          <cell r="D565" t="str">
            <v>Change in Unearned Compensation Reserve</v>
          </cell>
          <cell r="IC565" t="str">
            <v>mstag:changeInUnearnedCompensationReserve</v>
          </cell>
          <cell r="ID565">
            <v>6</v>
          </cell>
          <cell r="IE565" t="str">
            <v>ISO4217:USD</v>
          </cell>
          <cell r="IF565" t="b">
            <v>0</v>
          </cell>
          <cell r="IG565" t="b">
            <v>0</v>
          </cell>
        </row>
        <row r="566">
          <cell r="B566" t="str">
            <v>Operating metrics</v>
          </cell>
          <cell r="ID566">
            <v>0</v>
          </cell>
          <cell r="IE566" t="str">
            <v>ms_eqr_gcim_String:ms_eqr_gcim_string</v>
          </cell>
          <cell r="IF566" t="b">
            <v>0</v>
          </cell>
          <cell r="IG566" t="b">
            <v>0</v>
          </cell>
        </row>
        <row r="567">
          <cell r="C567" t="str">
            <v>Cumulative Unrecognized Gain (Loss) on Other Investments (Gross of Tax) (Operating)</v>
          </cell>
          <cell r="IC567" t="str">
            <v>mstag:cumulativeUnrealizedGainLossOnOtherInvestmentsGrossOfTaxOperating</v>
          </cell>
          <cell r="ID567">
            <v>6</v>
          </cell>
          <cell r="IE567" t="str">
            <v>ISO4217:USD</v>
          </cell>
          <cell r="IF567" t="b">
            <v>0</v>
          </cell>
          <cell r="IG567" t="b">
            <v>0</v>
          </cell>
        </row>
        <row r="568">
          <cell r="C568" t="str">
            <v>Cumulative Unrecognized Gain (Loss) on Other Investments (Gross of Tax) (Non Operating)</v>
          </cell>
          <cell r="IC568" t="str">
            <v>mstag:cumulativeUnrealizedGainLossOnOtherInvestmentsGrossOfTaxNonOperating</v>
          </cell>
          <cell r="ID568">
            <v>6</v>
          </cell>
          <cell r="IE568" t="str">
            <v>ISO4217:USD</v>
          </cell>
          <cell r="IF568" t="b">
            <v>0</v>
          </cell>
          <cell r="IG568" t="b">
            <v>0</v>
          </cell>
        </row>
        <row r="569">
          <cell r="C569" t="str">
            <v>Current Period Unrecognized Gain (Loss) on Other Investments (Gross of Tax) (Operating)</v>
          </cell>
          <cell r="G569" t="str">
            <v/>
          </cell>
          <cell r="H569" t="str">
            <v/>
          </cell>
          <cell r="I569" t="str">
            <v/>
          </cell>
          <cell r="J569" t="str">
            <v/>
          </cell>
          <cell r="K569" t="str">
            <v/>
          </cell>
          <cell r="L569" t="str">
            <v/>
          </cell>
          <cell r="M569" t="str">
            <v/>
          </cell>
          <cell r="N569" t="str">
            <v/>
          </cell>
          <cell r="O569" t="str">
            <v/>
          </cell>
          <cell r="P569" t="str">
            <v/>
          </cell>
          <cell r="Q569" t="str">
            <v/>
          </cell>
          <cell r="IC569" t="str">
            <v>mstag:unrealizedGainLossOnOtherInvestmentsGrossOfTaxOperating</v>
          </cell>
          <cell r="ID569">
            <v>6</v>
          </cell>
          <cell r="IE569" t="str">
            <v>ISO4217:USD</v>
          </cell>
          <cell r="IF569" t="b">
            <v>0</v>
          </cell>
          <cell r="IG569" t="b">
            <v>0</v>
          </cell>
        </row>
        <row r="570">
          <cell r="D570" t="str">
            <v>Current Period Unrecognized Gain (Loss) on Other Investments (Gross of Tax) (Operating) (Recurring)</v>
          </cell>
          <cell r="IC570" t="str">
            <v>mstag:currentPeriodUnrecognizedGainLossOnOtherInvestmentsGrossOfTaxOperatingRecurring</v>
          </cell>
          <cell r="ID570">
            <v>6</v>
          </cell>
          <cell r="IE570" t="str">
            <v>ISO4217:USD</v>
          </cell>
          <cell r="IF570" t="b">
            <v>0</v>
          </cell>
          <cell r="IG570" t="b">
            <v>0</v>
          </cell>
        </row>
        <row r="571">
          <cell r="D571" t="str">
            <v>Current Period Unrecognized Gain (Loss) on Other Investments (Gross of Tax) (Operating) (One Time)</v>
          </cell>
          <cell r="IC571" t="str">
            <v>mstag:currentPeriodUnrecognizedGainLossOnOtherInvestmentsGrossOfTaxOperatingOneTime</v>
          </cell>
          <cell r="ID571">
            <v>6</v>
          </cell>
          <cell r="IE571" t="str">
            <v>ISO4217:USD</v>
          </cell>
          <cell r="IF571" t="b">
            <v>0</v>
          </cell>
          <cell r="IG571" t="b">
            <v>0</v>
          </cell>
        </row>
        <row r="572">
          <cell r="C572" t="str">
            <v>Current Period Unrecognized Gain (Loss) on Other Investments (Gross of Tax) (Non Operating)</v>
          </cell>
          <cell r="G572" t="str">
            <v/>
          </cell>
          <cell r="H572" t="str">
            <v/>
          </cell>
          <cell r="I572" t="str">
            <v/>
          </cell>
          <cell r="J572" t="str">
            <v/>
          </cell>
          <cell r="K572" t="str">
            <v/>
          </cell>
          <cell r="L572" t="str">
            <v/>
          </cell>
          <cell r="M572" t="str">
            <v/>
          </cell>
          <cell r="N572" t="str">
            <v/>
          </cell>
          <cell r="O572" t="str">
            <v/>
          </cell>
          <cell r="P572" t="str">
            <v/>
          </cell>
          <cell r="Q572" t="str">
            <v/>
          </cell>
          <cell r="IC572" t="str">
            <v>mstag:unrealizedGainLossOnOtherInvestmentsGrossOfTaxNonOperating</v>
          </cell>
          <cell r="ID572">
            <v>6</v>
          </cell>
          <cell r="IE572" t="str">
            <v>ISO4217:USD</v>
          </cell>
          <cell r="IF572" t="b">
            <v>0</v>
          </cell>
          <cell r="IG572" t="b">
            <v>0</v>
          </cell>
        </row>
        <row r="573">
          <cell r="D573" t="str">
            <v>Current Period Unrecognized Gain (Loss) on Other Investments (Gross of Tax) (Non Operating) (Recurring)</v>
          </cell>
          <cell r="IC573" t="str">
            <v>mstag:currentPeriodUnrecognizedGainLossOnOtherInvestmentsGrossOfTaxNonOperatingRecurring</v>
          </cell>
          <cell r="ID573">
            <v>6</v>
          </cell>
          <cell r="IE573" t="str">
            <v>ISO4217:USD</v>
          </cell>
          <cell r="IF573" t="b">
            <v>0</v>
          </cell>
          <cell r="IG573" t="b">
            <v>0</v>
          </cell>
        </row>
        <row r="574">
          <cell r="D574" t="str">
            <v>Current Period Unrecognized Gain (Loss) on Other Investments (Gross of Tax) (Non Operating) (One Time)</v>
          </cell>
          <cell r="IC574" t="str">
            <v>mstag:currentPeriodUnrecognizedGainLossOnOtherInvestmentsGrossOfTaxNonOperatingOneTime</v>
          </cell>
          <cell r="ID574">
            <v>6</v>
          </cell>
          <cell r="IE574" t="str">
            <v>ISO4217:USD</v>
          </cell>
          <cell r="IF574" t="b">
            <v>0</v>
          </cell>
          <cell r="IG574" t="b">
            <v>0</v>
          </cell>
        </row>
        <row r="575">
          <cell r="C575" t="str">
            <v>Volume Metrics</v>
          </cell>
          <cell r="ID575">
            <v>0</v>
          </cell>
          <cell r="IE575" t="str">
            <v>ms_eqr_gcim_String:ms_eqr_gcim_string</v>
          </cell>
          <cell r="IF575" t="b">
            <v>0</v>
          </cell>
          <cell r="IG575" t="b">
            <v>0</v>
          </cell>
        </row>
        <row r="576">
          <cell r="D576" t="str">
            <v>Beer</v>
          </cell>
          <cell r="IC576" t="str">
            <v>mstag:beer</v>
          </cell>
          <cell r="ID576">
            <v>6</v>
          </cell>
          <cell r="IE576" t="str">
            <v>ms_eqr_gcim_Decimal:ms_eqr_gcim_decimal</v>
          </cell>
          <cell r="IF576" t="b">
            <v>0</v>
          </cell>
          <cell r="IG576" t="b">
            <v>0</v>
          </cell>
        </row>
        <row r="577">
          <cell r="D577" t="str">
            <v>Spirits (cases)</v>
          </cell>
          <cell r="IC577" t="str">
            <v>mstag:spiritsCases</v>
          </cell>
          <cell r="ID577">
            <v>6</v>
          </cell>
          <cell r="IE577" t="str">
            <v>ms_eqr_gcim_Decimal:ms_eqr_gcim_decimal</v>
          </cell>
          <cell r="IF577" t="b">
            <v>0</v>
          </cell>
          <cell r="IG577" t="b">
            <v>0</v>
          </cell>
        </row>
        <row r="578">
          <cell r="D578" t="str">
            <v>Wines (cases)</v>
          </cell>
          <cell r="IC578" t="str">
            <v>mstag:winesCases</v>
          </cell>
          <cell r="ID578">
            <v>6</v>
          </cell>
          <cell r="IE578" t="str">
            <v>ms_eqr_gcim_Decimal:ms_eqr_gcim_decimal</v>
          </cell>
          <cell r="IF578" t="b">
            <v>0</v>
          </cell>
          <cell r="IG578" t="b">
            <v>0</v>
          </cell>
        </row>
        <row r="579">
          <cell r="D579" t="str">
            <v>Soft Drinks (cases)</v>
          </cell>
          <cell r="IC579" t="str">
            <v>mstag:softDrinksCases</v>
          </cell>
          <cell r="ID579">
            <v>6</v>
          </cell>
          <cell r="IE579" t="str">
            <v>ms_eqr_gcim_Decimal:ms_eqr_gcim_decimal</v>
          </cell>
          <cell r="IF579" t="b">
            <v>0</v>
          </cell>
          <cell r="IG579" t="b">
            <v>0</v>
          </cell>
        </row>
        <row r="580">
          <cell r="D580" t="str">
            <v>Cigarettes and Cigars (sticks/units)</v>
          </cell>
          <cell r="IC580" t="str">
            <v>mstag:cigarettesAndCigarsSticksunits</v>
          </cell>
          <cell r="ID580">
            <v>6</v>
          </cell>
          <cell r="IE580" t="str">
            <v>ms_eqr_gcim_Decimal:ms_eqr_gcim_decimal</v>
          </cell>
          <cell r="IF580" t="b">
            <v>0</v>
          </cell>
          <cell r="IG580" t="b">
            <v>0</v>
          </cell>
        </row>
        <row r="581">
          <cell r="C581" t="str">
            <v>Volume Growth</v>
          </cell>
          <cell r="G581" t="str">
            <v>ND</v>
          </cell>
          <cell r="H581">
            <v>0.05</v>
          </cell>
          <cell r="I581">
            <v>0.1</v>
          </cell>
          <cell r="J581">
            <v>7.0000000000000007E-2</v>
          </cell>
          <cell r="K581">
            <v>0.03</v>
          </cell>
          <cell r="L581">
            <v>0.06</v>
          </cell>
          <cell r="M581">
            <v>0.06</v>
          </cell>
          <cell r="N581">
            <v>0.04</v>
          </cell>
          <cell r="O581">
            <v>0.03</v>
          </cell>
          <cell r="P581">
            <v>7.0000000000000007E-2</v>
          </cell>
          <cell r="Q581">
            <v>0.08</v>
          </cell>
          <cell r="IC581" t="str">
            <v>mstag:volumeGrowth</v>
          </cell>
          <cell r="ID581">
            <v>0</v>
          </cell>
          <cell r="IE581" t="str">
            <v>ms_eqr_gcim_Decimal:ms_eqr_gcim_decimal</v>
          </cell>
          <cell r="IF581" t="b">
            <v>0</v>
          </cell>
          <cell r="IG581" t="b">
            <v>0</v>
          </cell>
        </row>
        <row r="582">
          <cell r="C582" t="str">
            <v>Selling Price Change</v>
          </cell>
          <cell r="G582" t="str">
            <v>ND</v>
          </cell>
          <cell r="H582" t="str">
            <v>ND</v>
          </cell>
          <cell r="I582" t="str">
            <v>ND</v>
          </cell>
          <cell r="J582" t="str">
            <v>ND</v>
          </cell>
          <cell r="K582" t="str">
            <v>ND</v>
          </cell>
          <cell r="L582" t="str">
            <v>ND</v>
          </cell>
          <cell r="M582" t="str">
            <v>ND</v>
          </cell>
          <cell r="N582" t="str">
            <v>ND</v>
          </cell>
          <cell r="O582" t="str">
            <v>ND</v>
          </cell>
          <cell r="P582" t="str">
            <v>ND</v>
          </cell>
          <cell r="Q582">
            <v>-0.02</v>
          </cell>
          <cell r="IC582" t="str">
            <v>mstag:priceChange</v>
          </cell>
          <cell r="ID582">
            <v>0</v>
          </cell>
          <cell r="IE582" t="str">
            <v>ms_eqr_gcim_Decimal:ms_eqr_gcim_decimal</v>
          </cell>
          <cell r="IF582" t="b">
            <v>0</v>
          </cell>
          <cell r="IG582" t="b">
            <v>0</v>
          </cell>
        </row>
        <row r="583">
          <cell r="C583" t="str">
            <v>Mix change</v>
          </cell>
          <cell r="G583" t="str">
            <v>ND</v>
          </cell>
          <cell r="H583" t="str">
            <v>ND</v>
          </cell>
          <cell r="I583" t="str">
            <v>ND</v>
          </cell>
          <cell r="J583" t="str">
            <v>ND</v>
          </cell>
          <cell r="K583" t="str">
            <v>ND</v>
          </cell>
          <cell r="L583" t="str">
            <v>ND</v>
          </cell>
          <cell r="M583" t="str">
            <v>ND</v>
          </cell>
          <cell r="N583" t="str">
            <v>ND</v>
          </cell>
          <cell r="O583" t="str">
            <v>ND</v>
          </cell>
          <cell r="P583" t="str">
            <v>ND</v>
          </cell>
          <cell r="Q583">
            <v>0</v>
          </cell>
          <cell r="IC583" t="str">
            <v>mstag:mixChange</v>
          </cell>
          <cell r="ID583">
            <v>0</v>
          </cell>
          <cell r="IE583" t="str">
            <v>ms_eqr_gcim_Decimal:ms_eqr_gcim_decimal</v>
          </cell>
          <cell r="IF583" t="b">
            <v>0</v>
          </cell>
          <cell r="IG583" t="b">
            <v>0</v>
          </cell>
        </row>
        <row r="584">
          <cell r="C584" t="str">
            <v>Organic Sales Growth</v>
          </cell>
          <cell r="G584" t="str">
            <v>ND</v>
          </cell>
          <cell r="H584" t="str">
            <v>ND</v>
          </cell>
          <cell r="I584" t="str">
            <v>ND</v>
          </cell>
          <cell r="J584" t="str">
            <v>ND</v>
          </cell>
          <cell r="K584" t="str">
            <v>ND</v>
          </cell>
          <cell r="L584" t="str">
            <v>ND</v>
          </cell>
          <cell r="M584" t="str">
            <v>ND</v>
          </cell>
          <cell r="N584" t="str">
            <v>ND</v>
          </cell>
          <cell r="O584" t="str">
            <v>ND</v>
          </cell>
          <cell r="P584" t="str">
            <v>ND</v>
          </cell>
          <cell r="Q584">
            <v>0</v>
          </cell>
          <cell r="IC584" t="str">
            <v>mstag:organicSalesGrowth</v>
          </cell>
          <cell r="ID584">
            <v>0</v>
          </cell>
          <cell r="IE584" t="str">
            <v>ms_eqr_gcim_Decimal:ms_eqr_gcim_decimal</v>
          </cell>
          <cell r="IF584" t="b">
            <v>0</v>
          </cell>
          <cell r="IG584" t="b">
            <v>0</v>
          </cell>
        </row>
        <row r="585">
          <cell r="C585" t="str">
            <v>Currency Effect on Revenue</v>
          </cell>
          <cell r="G585" t="str">
            <v>ND</v>
          </cell>
          <cell r="H585" t="str">
            <v>ND</v>
          </cell>
          <cell r="I585" t="str">
            <v>ND</v>
          </cell>
          <cell r="J585" t="str">
            <v>ND</v>
          </cell>
          <cell r="K585" t="str">
            <v>ND</v>
          </cell>
          <cell r="L585" t="str">
            <v>ND</v>
          </cell>
          <cell r="M585" t="str">
            <v>ND</v>
          </cell>
          <cell r="N585" t="str">
            <v>ND</v>
          </cell>
          <cell r="O585" t="str">
            <v>ND</v>
          </cell>
          <cell r="P585" t="str">
            <v>ND</v>
          </cell>
          <cell r="Q585">
            <v>0.02</v>
          </cell>
          <cell r="IC585" t="str">
            <v>mstag:currencyEffect</v>
          </cell>
          <cell r="ID585">
            <v>6</v>
          </cell>
          <cell r="IE585" t="str">
            <v>ISO4217:USD</v>
          </cell>
          <cell r="IF585" t="b">
            <v>0</v>
          </cell>
          <cell r="IG585" t="b">
            <v>0</v>
          </cell>
        </row>
        <row r="586">
          <cell r="C586" t="str">
            <v>Acquisitions and Disposals</v>
          </cell>
          <cell r="G586" t="str">
            <v>ND</v>
          </cell>
          <cell r="H586" t="str">
            <v>ND</v>
          </cell>
          <cell r="I586" t="str">
            <v>ND</v>
          </cell>
          <cell r="J586" t="str">
            <v>ND</v>
          </cell>
          <cell r="K586" t="str">
            <v>ND</v>
          </cell>
          <cell r="L586" t="str">
            <v>ND</v>
          </cell>
          <cell r="M586" t="str">
            <v>ND</v>
          </cell>
          <cell r="N586" t="str">
            <v>ND</v>
          </cell>
          <cell r="O586" t="str">
            <v>ND</v>
          </cell>
          <cell r="P586" t="str">
            <v>ND</v>
          </cell>
          <cell r="Q586">
            <v>0</v>
          </cell>
          <cell r="IC586" t="str">
            <v>mstag:acquisitionsAndDisposals</v>
          </cell>
          <cell r="ID586">
            <v>6</v>
          </cell>
          <cell r="IE586" t="str">
            <v>ISO4217:USD</v>
          </cell>
          <cell r="IF586" t="b">
            <v>0</v>
          </cell>
          <cell r="IG586" t="b">
            <v>0</v>
          </cell>
        </row>
        <row r="587">
          <cell r="C587" t="str">
            <v>Reported Sales Growth</v>
          </cell>
          <cell r="G587" t="str">
            <v>ND</v>
          </cell>
          <cell r="H587">
            <v>0.05</v>
          </cell>
          <cell r="I587">
            <v>0.1</v>
          </cell>
          <cell r="J587">
            <v>0.05</v>
          </cell>
          <cell r="K587">
            <v>0.01</v>
          </cell>
          <cell r="L587">
            <v>0.04</v>
          </cell>
          <cell r="M587">
            <v>0.04</v>
          </cell>
          <cell r="N587">
            <v>0.05</v>
          </cell>
          <cell r="O587">
            <v>0.02</v>
          </cell>
          <cell r="P587">
            <v>0.04</v>
          </cell>
          <cell r="Q587">
            <v>0.08</v>
          </cell>
          <cell r="IC587" t="str">
            <v>mstag:reportedSalesGrowth</v>
          </cell>
          <cell r="ID587">
            <v>0</v>
          </cell>
          <cell r="IE587" t="str">
            <v>ms_eqr_gcim_Decimal:ms_eqr_gcim_decimal</v>
          </cell>
          <cell r="IF587" t="b">
            <v>0</v>
          </cell>
          <cell r="IG587" t="b">
            <v>0</v>
          </cell>
        </row>
        <row r="588">
          <cell r="C588" t="str">
            <v>Sustainable Long Term Organic Top Line Growth Estimate</v>
          </cell>
          <cell r="IC588" t="str">
            <v>mstag:sustainableLongTermOrganicTopLineGrowthEstimate</v>
          </cell>
          <cell r="ID588">
            <v>0</v>
          </cell>
          <cell r="IE588" t="str">
            <v>ms_eqr_gcim_Decimal:ms_eqr_gcim_decimal</v>
          </cell>
          <cell r="IF588" t="b">
            <v>0</v>
          </cell>
          <cell r="IG588" t="b">
            <v>0</v>
          </cell>
        </row>
        <row r="589">
          <cell r="C589" t="str">
            <v>Capacity Utilization</v>
          </cell>
          <cell r="IC589" t="str">
            <v>mstag:capacityUtilization</v>
          </cell>
          <cell r="ID589">
            <v>0</v>
          </cell>
          <cell r="IE589" t="str">
            <v>ms_eqr_gcim_Decimal:ms_eqr_gcim_decimal</v>
          </cell>
          <cell r="IF589" t="b">
            <v>0</v>
          </cell>
          <cell r="IG589" t="b">
            <v>0</v>
          </cell>
        </row>
        <row r="590">
          <cell r="C590" t="str">
            <v>Outsourcing vs Inhouse Production Information</v>
          </cell>
          <cell r="IC590" t="str">
            <v>mstag:outsourcingVsInhouseProductionInformation</v>
          </cell>
          <cell r="ID590">
            <v>0</v>
          </cell>
          <cell r="IE590" t="str">
            <v>ms_eqr_gcim_Decimal:ms_eqr_gcim_decimal</v>
          </cell>
          <cell r="IF590" t="b">
            <v>0</v>
          </cell>
          <cell r="IG590" t="b">
            <v>0</v>
          </cell>
        </row>
        <row r="591">
          <cell r="C591" t="str">
            <v>Estimated Net Option Expense if Reported</v>
          </cell>
          <cell r="IC591" t="str">
            <v>mstag:estimatedNetOptionExpenseIfReported</v>
          </cell>
          <cell r="ID591">
            <v>6</v>
          </cell>
          <cell r="IE591" t="str">
            <v>ISO4217:USD</v>
          </cell>
          <cell r="IF591" t="b">
            <v>0</v>
          </cell>
          <cell r="IG591" t="b">
            <v>0</v>
          </cell>
        </row>
        <row r="592">
          <cell r="C592" t="str">
            <v>Unrecorded Goodwill from Poolings, Write offs and Cumulative Amortization</v>
          </cell>
          <cell r="G592">
            <v>667</v>
          </cell>
          <cell r="H592">
            <v>756</v>
          </cell>
          <cell r="I592">
            <v>910</v>
          </cell>
          <cell r="J592">
            <v>989</v>
          </cell>
          <cell r="K592">
            <v>1051</v>
          </cell>
          <cell r="L592">
            <v>1169</v>
          </cell>
          <cell r="M592">
            <v>1355</v>
          </cell>
          <cell r="N592">
            <v>1599</v>
          </cell>
          <cell r="O592">
            <v>1599</v>
          </cell>
          <cell r="P592">
            <v>1599</v>
          </cell>
          <cell r="Q592">
            <v>1545</v>
          </cell>
          <cell r="IC592" t="str">
            <v>mstag:unrecordedGoodwillFromPoolingAndAmortizedOrWrittenOffGoodwill</v>
          </cell>
          <cell r="ID592">
            <v>6</v>
          </cell>
          <cell r="IE592" t="str">
            <v>ISO4217:USD</v>
          </cell>
          <cell r="IF592" t="b">
            <v>0</v>
          </cell>
          <cell r="IG592" t="b">
            <v>0</v>
          </cell>
        </row>
        <row r="593">
          <cell r="D593" t="str">
            <v>Unrecorded Goodwill from Poolings</v>
          </cell>
          <cell r="G593">
            <v>0</v>
          </cell>
          <cell r="H593">
            <v>0</v>
          </cell>
          <cell r="I593">
            <v>0</v>
          </cell>
          <cell r="J593">
            <v>0</v>
          </cell>
          <cell r="K593">
            <v>0</v>
          </cell>
          <cell r="L593">
            <v>0</v>
          </cell>
          <cell r="M593">
            <v>0</v>
          </cell>
          <cell r="N593">
            <v>0</v>
          </cell>
          <cell r="O593">
            <v>0</v>
          </cell>
          <cell r="P593">
            <v>0</v>
          </cell>
          <cell r="IC593" t="str">
            <v>mstag:unrecordedGoodwillFromPoolings</v>
          </cell>
          <cell r="ID593">
            <v>6</v>
          </cell>
          <cell r="IE593" t="str">
            <v>ISO4217:USD</v>
          </cell>
          <cell r="IF593" t="b">
            <v>0</v>
          </cell>
          <cell r="IG593" t="b">
            <v>0</v>
          </cell>
        </row>
        <row r="594">
          <cell r="D594" t="str">
            <v>Non Impairment Write offs</v>
          </cell>
          <cell r="IC594" t="str">
            <v>mstag:nonImpairmentWriteOffs</v>
          </cell>
          <cell r="ID594">
            <v>6</v>
          </cell>
          <cell r="IE594" t="str">
            <v>ISO4217:USD</v>
          </cell>
          <cell r="IF594" t="b">
            <v>0</v>
          </cell>
          <cell r="IG594" t="b">
            <v>0</v>
          </cell>
        </row>
        <row r="595">
          <cell r="D595" t="str">
            <v>Cumulative Goodwill Impairments Reported</v>
          </cell>
          <cell r="IC595" t="str">
            <v>mstag:cumulativeGoodwillImpairmentsReported</v>
          </cell>
          <cell r="ID595">
            <v>6</v>
          </cell>
          <cell r="IE595" t="str">
            <v>ISO4217:USD</v>
          </cell>
          <cell r="IF595" t="b">
            <v>0</v>
          </cell>
          <cell r="IG595" t="b">
            <v>0</v>
          </cell>
        </row>
        <row r="596">
          <cell r="D596" t="str">
            <v>Cumulative Amortization</v>
          </cell>
          <cell r="G596">
            <v>667</v>
          </cell>
          <cell r="H596">
            <v>756</v>
          </cell>
          <cell r="I596">
            <v>910</v>
          </cell>
          <cell r="J596">
            <v>989</v>
          </cell>
          <cell r="K596">
            <v>1051</v>
          </cell>
          <cell r="L596">
            <v>1169</v>
          </cell>
          <cell r="M596">
            <v>1355</v>
          </cell>
          <cell r="N596">
            <v>1599</v>
          </cell>
          <cell r="O596">
            <v>1599</v>
          </cell>
          <cell r="P596">
            <v>1599</v>
          </cell>
          <cell r="IC596" t="str">
            <v>mstag:cumulativeAmortization</v>
          </cell>
          <cell r="ID596">
            <v>6</v>
          </cell>
          <cell r="IE596" t="str">
            <v>ISO4217:USD</v>
          </cell>
          <cell r="IF596" t="b">
            <v>0</v>
          </cell>
          <cell r="IG596" t="b">
            <v>0</v>
          </cell>
        </row>
        <row r="597">
          <cell r="C597" t="str">
            <v>Analyst Estimated Goodwill Impairments</v>
          </cell>
          <cell r="IC597" t="str">
            <v>mstag:analystEstimatedGoodwillImpairments</v>
          </cell>
          <cell r="ID597">
            <v>6</v>
          </cell>
          <cell r="IE597" t="str">
            <v>ISO4217:USD</v>
          </cell>
          <cell r="IF597" t="b">
            <v>0</v>
          </cell>
          <cell r="IG597" t="b">
            <v>0</v>
          </cell>
        </row>
        <row r="598">
          <cell r="C598" t="str">
            <v>Cumulative Indefinite Life Intangible Amortization and Impairments Reported</v>
          </cell>
          <cell r="G598" t="str">
            <v/>
          </cell>
          <cell r="H598" t="str">
            <v/>
          </cell>
          <cell r="I598" t="str">
            <v/>
          </cell>
          <cell r="J598" t="str">
            <v/>
          </cell>
          <cell r="K598" t="str">
            <v/>
          </cell>
          <cell r="L598" t="str">
            <v/>
          </cell>
          <cell r="M598" t="str">
            <v/>
          </cell>
          <cell r="N598" t="str">
            <v/>
          </cell>
          <cell r="O598" t="str">
            <v/>
          </cell>
          <cell r="P598" t="str">
            <v/>
          </cell>
          <cell r="Q598" t="str">
            <v/>
          </cell>
          <cell r="IC598" t="str">
            <v>mstag:cumulativeIndefiniteLifeIntangibleAmortizationAndImpairmentsReported</v>
          </cell>
          <cell r="ID598">
            <v>6</v>
          </cell>
          <cell r="IE598" t="str">
            <v>ISO4217:USD</v>
          </cell>
          <cell r="IF598" t="b">
            <v>0</v>
          </cell>
          <cell r="IG598" t="b">
            <v>0</v>
          </cell>
        </row>
        <row r="599">
          <cell r="D599" t="str">
            <v>Cumulative Indefinite Life Intangible Amortization</v>
          </cell>
          <cell r="IC599" t="str">
            <v>mstag:cumulativeIndefiniteLifeIntangibleAmortization</v>
          </cell>
          <cell r="ID599">
            <v>6</v>
          </cell>
          <cell r="IE599" t="str">
            <v>ISO4217:USD</v>
          </cell>
          <cell r="IF599" t="b">
            <v>0</v>
          </cell>
          <cell r="IG599" t="b">
            <v>0</v>
          </cell>
        </row>
        <row r="600">
          <cell r="D600" t="str">
            <v>Cumulative Indefinite Life Intangible Impairments Reported</v>
          </cell>
          <cell r="IC600" t="str">
            <v>mstag:cumulativeIndefiniteLifeIntangibleImpairmentsReported</v>
          </cell>
          <cell r="ID600">
            <v>6</v>
          </cell>
          <cell r="IE600" t="str">
            <v>ISO4217:USD</v>
          </cell>
          <cell r="IF600" t="b">
            <v>0</v>
          </cell>
          <cell r="IG600" t="b">
            <v>0</v>
          </cell>
        </row>
        <row r="601">
          <cell r="C601" t="str">
            <v>Adjustment for Cash Taxes Paid</v>
          </cell>
          <cell r="IC601" t="str">
            <v>mstag:adjustmentForCashTaxesPaid</v>
          </cell>
          <cell r="ID601">
            <v>6</v>
          </cell>
          <cell r="IE601" t="str">
            <v>ISO4217:USD</v>
          </cell>
          <cell r="IF601" t="b">
            <v>0</v>
          </cell>
          <cell r="IG601" t="b">
            <v>0</v>
          </cell>
        </row>
        <row r="602">
          <cell r="C602" t="str">
            <v>Net Cash Used (From) One Time Items</v>
          </cell>
          <cell r="IC602" t="str">
            <v>mstag:netCashUsedFromOneTimeItems</v>
          </cell>
          <cell r="ID602">
            <v>6</v>
          </cell>
          <cell r="IE602" t="str">
            <v>ISO4217:USD</v>
          </cell>
          <cell r="IF602" t="b">
            <v>0</v>
          </cell>
          <cell r="IG602" t="b">
            <v>0</v>
          </cell>
        </row>
        <row r="603">
          <cell r="C603" t="str">
            <v>Net Increase in Beginning Net Operating Assets from Change in Consolidation of Investments</v>
          </cell>
          <cell r="IC603" t="str">
            <v>mstag:adjustmentToNetOperatingAssetsFor1stTimeConsolidationOfInvestments</v>
          </cell>
          <cell r="ID603">
            <v>6</v>
          </cell>
          <cell r="IE603" t="str">
            <v>ISO4217:USD</v>
          </cell>
          <cell r="IF603" t="b">
            <v>0</v>
          </cell>
          <cell r="IG603" t="b">
            <v>0</v>
          </cell>
        </row>
        <row r="604">
          <cell r="C604" t="str">
            <v>Net Increase In Beginning Net Deferred Tax Assets (Operating) from Change in Consolidation of Investments</v>
          </cell>
          <cell r="IC604" t="str">
            <v>mstag:adjustmentToNetDeferredTaxAssetsOperatingFor1stTimeConsolidationOfInvestments</v>
          </cell>
          <cell r="ID604">
            <v>6</v>
          </cell>
          <cell r="IE604" t="str">
            <v>ISO4217:USD</v>
          </cell>
          <cell r="IF604" t="b">
            <v>0</v>
          </cell>
          <cell r="IG604" t="b">
            <v>0</v>
          </cell>
        </row>
        <row r="605">
          <cell r="C605" t="str">
            <v>Net Increase In Beginning Net Deferred Tax Assets (Financing) from Change in Consolidation of Investments</v>
          </cell>
          <cell r="IC605" t="str">
            <v>mstag:adjustmentToNetDeferredTaxAssetsFinancingFor1stTimeConsolidationOfInvestments</v>
          </cell>
          <cell r="ID605">
            <v>6</v>
          </cell>
          <cell r="IE605" t="str">
            <v>ISO4217:USD</v>
          </cell>
          <cell r="IF605" t="b">
            <v>0</v>
          </cell>
          <cell r="IG605" t="b">
            <v>0</v>
          </cell>
        </row>
        <row r="606">
          <cell r="C606" t="str">
            <v>Net Increase in Beginning Net Debt from Change In Consolidation of Investments</v>
          </cell>
          <cell r="IC606" t="str">
            <v>mstag:adjustmentToNetDebtFor1stTimeConsolidationOfInvestments</v>
          </cell>
          <cell r="ID606">
            <v>6</v>
          </cell>
          <cell r="IE606" t="str">
            <v>ISO4217:USD</v>
          </cell>
          <cell r="IF606" t="b">
            <v>0</v>
          </cell>
          <cell r="IG606" t="b">
            <v>0</v>
          </cell>
        </row>
        <row r="607">
          <cell r="C607" t="str">
            <v>Net Decrease In Beginning Net Operating Assets from Discontinued Operations</v>
          </cell>
          <cell r="IC607" t="str">
            <v>mstag:adjustmentToNetOperatingAssetsForDiscontinuedOperations</v>
          </cell>
          <cell r="ID607">
            <v>6</v>
          </cell>
          <cell r="IE607" t="str">
            <v>ISO4217:USD</v>
          </cell>
          <cell r="IF607" t="b">
            <v>0</v>
          </cell>
          <cell r="IG607" t="b">
            <v>0</v>
          </cell>
        </row>
        <row r="608">
          <cell r="C608" t="str">
            <v>Net Decrease In Beginning Net Deferred Tax Assets (Operating) from Discontinued Operations</v>
          </cell>
          <cell r="IC608" t="str">
            <v>mstag:adjustmentToNetDeferredTaxAssetsOperatingForDiscontinuedOperations</v>
          </cell>
          <cell r="ID608">
            <v>6</v>
          </cell>
          <cell r="IE608" t="str">
            <v>ISO4217:USD</v>
          </cell>
          <cell r="IF608" t="b">
            <v>0</v>
          </cell>
          <cell r="IG608" t="b">
            <v>0</v>
          </cell>
        </row>
        <row r="609">
          <cell r="C609" t="str">
            <v>Net Decrease In Beginning Net Deferred Tax Assets (Financing) from Discontinued Operations</v>
          </cell>
          <cell r="IC609" t="str">
            <v>mstag:adjustmentToNetDeferredTaxAssetsFinancingForDiscontinuedOperations</v>
          </cell>
          <cell r="ID609">
            <v>6</v>
          </cell>
          <cell r="IE609" t="str">
            <v>ISO4217:USD</v>
          </cell>
          <cell r="IF609" t="b">
            <v>0</v>
          </cell>
          <cell r="IG609" t="b">
            <v>0</v>
          </cell>
        </row>
        <row r="610">
          <cell r="C610" t="str">
            <v>Net Decrease In Beginning Net Debt from Discontinued Operations</v>
          </cell>
          <cell r="IC610" t="str">
            <v>mstag:adjustmentToNetDebtForDiscontinuedOperations</v>
          </cell>
          <cell r="ID610">
            <v>6</v>
          </cell>
          <cell r="IE610" t="str">
            <v>ISO4217:USD</v>
          </cell>
          <cell r="IF610" t="b">
            <v>0</v>
          </cell>
          <cell r="IG610" t="b">
            <v>0</v>
          </cell>
        </row>
        <row r="611">
          <cell r="C611" t="str">
            <v>Risk Free Rate</v>
          </cell>
          <cell r="IC611" t="str">
            <v>mstag:riskFreeRate</v>
          </cell>
          <cell r="ID611">
            <v>0</v>
          </cell>
          <cell r="IE611" t="str">
            <v>ms_eqr_gcim_Decimal:ms_eqr_gcim_decimal</v>
          </cell>
          <cell r="IF611" t="b">
            <v>0</v>
          </cell>
          <cell r="IG611" t="b">
            <v>0</v>
          </cell>
        </row>
        <row r="612">
          <cell r="C612" t="str">
            <v>Beta</v>
          </cell>
          <cell r="IC612" t="str">
            <v>mstag:beta</v>
          </cell>
          <cell r="ID612">
            <v>0</v>
          </cell>
          <cell r="IE612" t="str">
            <v>ms_eqr_gcim_Decimal:ms_eqr_gcim_decimal</v>
          </cell>
          <cell r="IF612" t="b">
            <v>0</v>
          </cell>
          <cell r="IG612" t="b">
            <v>0</v>
          </cell>
        </row>
        <row r="613">
          <cell r="C613" t="str">
            <v>Equity Risk Premium</v>
          </cell>
          <cell r="IC613" t="str">
            <v>mstag:equityRiskPremium</v>
          </cell>
          <cell r="ID613">
            <v>0</v>
          </cell>
          <cell r="IE613" t="str">
            <v>ms_eqr_gcim_Decimal:ms_eqr_gcim_decimal</v>
          </cell>
          <cell r="IF613" t="b">
            <v>0</v>
          </cell>
          <cell r="IG613" t="b">
            <v>0</v>
          </cell>
        </row>
        <row r="614">
          <cell r="C614" t="str">
            <v>Weighted Average Cost of Capital (WACC)</v>
          </cell>
          <cell r="IC614" t="str">
            <v>mstag:weightedAverageCostOfCapitalWacc</v>
          </cell>
          <cell r="ID614">
            <v>0</v>
          </cell>
          <cell r="IE614" t="str">
            <v>ms_eqr_gcim_Decimal:ms_eqr_gcim_decimal</v>
          </cell>
          <cell r="IF614" t="b">
            <v>0</v>
          </cell>
          <cell r="IG614" t="b">
            <v>0</v>
          </cell>
        </row>
        <row r="615">
          <cell r="C615" t="str">
            <v>Market Value of Investments (Non Operating)</v>
          </cell>
          <cell r="IC615" t="str">
            <v>mstag:marketValueOfInvestmentsNonOperating</v>
          </cell>
          <cell r="ID615">
            <v>6</v>
          </cell>
          <cell r="IE615" t="str">
            <v>ISO4217:USD</v>
          </cell>
          <cell r="IF615" t="b">
            <v>0</v>
          </cell>
          <cell r="IG615" t="b">
            <v>0</v>
          </cell>
        </row>
        <row r="616">
          <cell r="C616" t="str">
            <v>Market Value of Short and Long Term Debt</v>
          </cell>
          <cell r="G616" t="str">
            <v/>
          </cell>
          <cell r="H616" t="str">
            <v/>
          </cell>
          <cell r="I616" t="str">
            <v/>
          </cell>
          <cell r="J616" t="str">
            <v/>
          </cell>
          <cell r="K616" t="str">
            <v/>
          </cell>
          <cell r="L616" t="str">
            <v/>
          </cell>
          <cell r="M616" t="str">
            <v/>
          </cell>
          <cell r="N616" t="str">
            <v/>
          </cell>
          <cell r="O616" t="str">
            <v/>
          </cell>
          <cell r="P616" t="str">
            <v/>
          </cell>
          <cell r="Q616" t="str">
            <v/>
          </cell>
          <cell r="IC616" t="str">
            <v>mstag:marketValueOfShortAndLongTermDebt</v>
          </cell>
          <cell r="ID616">
            <v>6</v>
          </cell>
          <cell r="IE616" t="str">
            <v>ISO4217:USD</v>
          </cell>
          <cell r="IF616" t="b">
            <v>0</v>
          </cell>
          <cell r="IG616" t="b">
            <v>0</v>
          </cell>
        </row>
        <row r="617">
          <cell r="D617" t="str">
            <v>Market Value of Short term Borrowings</v>
          </cell>
          <cell r="IC617" t="str">
            <v>mstag:marketValueOfShortTermBorrowings</v>
          </cell>
          <cell r="ID617">
            <v>6</v>
          </cell>
          <cell r="IE617" t="str">
            <v>ISO4217:USD</v>
          </cell>
          <cell r="IF617" t="b">
            <v>0</v>
          </cell>
          <cell r="IG617" t="b">
            <v>0</v>
          </cell>
        </row>
        <row r="618">
          <cell r="D618" t="str">
            <v>Market Value of Long term Debt</v>
          </cell>
          <cell r="IC618" t="str">
            <v>mstag:marketValueOfLongTermDebt</v>
          </cell>
          <cell r="ID618">
            <v>6</v>
          </cell>
          <cell r="IE618" t="str">
            <v>ISO4217:USD</v>
          </cell>
          <cell r="IF618" t="b">
            <v>0</v>
          </cell>
          <cell r="IG618" t="b">
            <v>0</v>
          </cell>
        </row>
        <row r="619">
          <cell r="C619" t="str">
            <v>Market Value of Preferred Equity</v>
          </cell>
          <cell r="IC619" t="str">
            <v>mstag:marketValueOfPreferredEquity</v>
          </cell>
          <cell r="ID619">
            <v>6</v>
          </cell>
          <cell r="IE619" t="str">
            <v>ISO4217:USD</v>
          </cell>
          <cell r="IF619" t="b">
            <v>0</v>
          </cell>
          <cell r="IG619" t="b">
            <v>0</v>
          </cell>
        </row>
        <row r="620">
          <cell r="C620" t="str">
            <v>Market Value of Trust Preferred Securities</v>
          </cell>
          <cell r="IC620" t="str">
            <v>mstag:marketValueOfTrustPreferredSecurities</v>
          </cell>
          <cell r="ID620">
            <v>6</v>
          </cell>
          <cell r="IE620" t="str">
            <v>ISO4217:USD</v>
          </cell>
          <cell r="IF620" t="b">
            <v>0</v>
          </cell>
          <cell r="IG620" t="b">
            <v>0</v>
          </cell>
        </row>
        <row r="621">
          <cell r="C621" t="str">
            <v>Market Value of Minority Interests in Shareholders Equity</v>
          </cell>
          <cell r="IC621" t="str">
            <v>mstag:marketValueOfMinorityInterestsInShareholdersEquity</v>
          </cell>
          <cell r="ID621">
            <v>6</v>
          </cell>
          <cell r="IE621" t="str">
            <v>ISO4217:USD</v>
          </cell>
          <cell r="IF621" t="b">
            <v>0</v>
          </cell>
          <cell r="IG621" t="b">
            <v>0</v>
          </cell>
        </row>
        <row r="622">
          <cell r="C622" t="str">
            <v>Share of Market Value of Associates Accounted for Under the Equity Method (Operating)</v>
          </cell>
          <cell r="IC622" t="str">
            <v>mstag:shareOfMarketValueOfAssociatesAccountedForUnderTheEquityMethodOperating</v>
          </cell>
          <cell r="ID622">
            <v>6</v>
          </cell>
          <cell r="IE622" t="str">
            <v>ISO4217:USD</v>
          </cell>
          <cell r="IF622" t="b">
            <v>0</v>
          </cell>
          <cell r="IG622" t="b">
            <v>0</v>
          </cell>
        </row>
        <row r="623">
          <cell r="C623" t="str">
            <v>Share of Market Value of Associates Accounted for Under the Equity Method (Non Operating)</v>
          </cell>
          <cell r="IC623" t="str">
            <v>mstag:shareOfMarketValueOfAssociatesAccountedForUnderTheEquityMethodNonOperating</v>
          </cell>
          <cell r="ID623">
            <v>6</v>
          </cell>
          <cell r="IE623" t="str">
            <v>ISO4217:USD</v>
          </cell>
          <cell r="IF623" t="b">
            <v>0</v>
          </cell>
          <cell r="IG623" t="b">
            <v>0</v>
          </cell>
        </row>
        <row r="624">
          <cell r="C624" t="str">
            <v>Equity Share of Market Value of Excluded Significant Investments</v>
          </cell>
          <cell r="IC624" t="str">
            <v>mstag:equityShareOfMarketValueOfExcludedSignificantInvestments</v>
          </cell>
          <cell r="ID624">
            <v>6</v>
          </cell>
          <cell r="IE624" t="str">
            <v>ISO4217:USD</v>
          </cell>
          <cell r="IF624" t="b">
            <v>0</v>
          </cell>
          <cell r="IG624" t="b">
            <v>0</v>
          </cell>
        </row>
        <row r="625">
          <cell r="C625" t="str">
            <v>Equity Share of Book Value of Excluded Significant Investments</v>
          </cell>
          <cell r="IC625" t="str">
            <v>mstag:equityShareOfBookValueOfExcludedSignificantInvestments</v>
          </cell>
          <cell r="ID625">
            <v>6</v>
          </cell>
          <cell r="IE625" t="str">
            <v>ISO4217:USD</v>
          </cell>
          <cell r="IF625" t="b">
            <v>0</v>
          </cell>
          <cell r="IG625" t="b">
            <v>0</v>
          </cell>
        </row>
        <row r="626">
          <cell r="C626" t="str">
            <v>After Tax Earnings from Excluded Significant Investments</v>
          </cell>
          <cell r="IC626" t="str">
            <v>mstag:afterTaxEarningsFromExcludedSignificantInvestments</v>
          </cell>
          <cell r="ID626">
            <v>6</v>
          </cell>
          <cell r="IE626" t="str">
            <v>ISO4217:USD</v>
          </cell>
          <cell r="IF626" t="b">
            <v>0</v>
          </cell>
          <cell r="IG626" t="b">
            <v>0</v>
          </cell>
        </row>
        <row r="627">
          <cell r="C627" t="str">
            <v>Current Market Value of Investments (Non Operating)</v>
          </cell>
          <cell r="IC627" t="str">
            <v>mstag:currentMarketValueOfInvestmentsNonOperating</v>
          </cell>
          <cell r="ID627">
            <v>6</v>
          </cell>
          <cell r="IE627" t="str">
            <v>ISO4217:USD</v>
          </cell>
          <cell r="IF627" t="b">
            <v>0</v>
          </cell>
          <cell r="IG627" t="b">
            <v>0</v>
          </cell>
        </row>
        <row r="628">
          <cell r="C628" t="str">
            <v>Current Market Value of Short and Long Term Debt</v>
          </cell>
          <cell r="G628" t="str">
            <v/>
          </cell>
          <cell r="H628" t="str">
            <v/>
          </cell>
          <cell r="I628" t="str">
            <v/>
          </cell>
          <cell r="J628" t="str">
            <v/>
          </cell>
          <cell r="K628" t="str">
            <v/>
          </cell>
          <cell r="L628" t="str">
            <v/>
          </cell>
          <cell r="M628" t="str">
            <v/>
          </cell>
          <cell r="N628" t="str">
            <v/>
          </cell>
          <cell r="O628" t="str">
            <v/>
          </cell>
          <cell r="P628" t="str">
            <v/>
          </cell>
          <cell r="Q628" t="str">
            <v/>
          </cell>
          <cell r="IC628" t="str">
            <v>mstag:currentMarketValueOfShortAndLongTermDebt</v>
          </cell>
          <cell r="ID628">
            <v>6</v>
          </cell>
          <cell r="IE628" t="str">
            <v>ISO4217:USD</v>
          </cell>
          <cell r="IF628" t="b">
            <v>0</v>
          </cell>
          <cell r="IG628" t="b">
            <v>0</v>
          </cell>
        </row>
        <row r="629">
          <cell r="D629" t="str">
            <v>Current Market Value of Short term Borrowings</v>
          </cell>
          <cell r="IC629" t="str">
            <v>mstag:currentMarketValueOfShortTermBorrowings</v>
          </cell>
          <cell r="ID629">
            <v>6</v>
          </cell>
          <cell r="IE629" t="str">
            <v>ISO4217:USD</v>
          </cell>
          <cell r="IF629" t="b">
            <v>0</v>
          </cell>
          <cell r="IG629" t="b">
            <v>0</v>
          </cell>
        </row>
        <row r="630">
          <cell r="D630" t="str">
            <v>Current Market Value of Long term Debt</v>
          </cell>
          <cell r="IC630" t="str">
            <v>mstag:currentMarketValueOfLongTermDebt</v>
          </cell>
          <cell r="ID630">
            <v>6</v>
          </cell>
          <cell r="IE630" t="str">
            <v>ISO4217:USD</v>
          </cell>
          <cell r="IF630" t="b">
            <v>0</v>
          </cell>
          <cell r="IG630" t="b">
            <v>0</v>
          </cell>
        </row>
        <row r="631">
          <cell r="C631" t="str">
            <v>Current Market Value of Preferred Equity</v>
          </cell>
          <cell r="IC631" t="str">
            <v>mstag:currentMarketValueOfPreferredEquity</v>
          </cell>
          <cell r="ID631">
            <v>6</v>
          </cell>
          <cell r="IE631" t="str">
            <v>ISO4217:USD</v>
          </cell>
          <cell r="IF631" t="b">
            <v>0</v>
          </cell>
          <cell r="IG631" t="b">
            <v>0</v>
          </cell>
        </row>
        <row r="632">
          <cell r="C632" t="str">
            <v>Current Market Value of Trust Preferred Securities</v>
          </cell>
          <cell r="IC632" t="str">
            <v>mstag:currentMarketValueOfTrustPreferredSecurities</v>
          </cell>
          <cell r="ID632">
            <v>6</v>
          </cell>
          <cell r="IE632" t="str">
            <v>ISO4217:USD</v>
          </cell>
          <cell r="IF632" t="b">
            <v>0</v>
          </cell>
          <cell r="IG632" t="b">
            <v>0</v>
          </cell>
        </row>
        <row r="633">
          <cell r="C633" t="str">
            <v>Current Market Value of Minority Interests in Shareholders Equity</v>
          </cell>
          <cell r="IC633" t="str">
            <v>mstag:currentMarketValueOfMinorityInterestsInShareholdersEquity</v>
          </cell>
          <cell r="ID633">
            <v>6</v>
          </cell>
          <cell r="IE633" t="str">
            <v>ISO4217:USD</v>
          </cell>
          <cell r="IF633" t="b">
            <v>0</v>
          </cell>
          <cell r="IG633" t="b">
            <v>0</v>
          </cell>
        </row>
        <row r="634">
          <cell r="C634" t="str">
            <v>Current Share of Market Value of Associates Accounted for Under the Equity Method (Operating)</v>
          </cell>
          <cell r="IC634" t="str">
            <v>mstag:currentShareOfMarketValueOfAssociatesAccountedForUnderTheEquityMethodOperating</v>
          </cell>
          <cell r="ID634">
            <v>6</v>
          </cell>
          <cell r="IE634" t="str">
            <v>ISO4217:USD</v>
          </cell>
          <cell r="IF634" t="b">
            <v>0</v>
          </cell>
          <cell r="IG634" t="b">
            <v>0</v>
          </cell>
        </row>
        <row r="635">
          <cell r="C635" t="str">
            <v>Current Share of Market Value of Associates Accounted for Under the Equity Method (Non Operating)</v>
          </cell>
          <cell r="IC635" t="str">
            <v>mstag:currentShareOfMarketValueOfAssociatesAccountedForUnderTheEquityMethodNonOperating</v>
          </cell>
          <cell r="ID635">
            <v>6</v>
          </cell>
          <cell r="IE635" t="str">
            <v>ISO4217:USD</v>
          </cell>
          <cell r="IF635" t="b">
            <v>0</v>
          </cell>
          <cell r="IG635" t="b">
            <v>0</v>
          </cell>
        </row>
        <row r="636">
          <cell r="C636" t="str">
            <v>Market Value of Convertible Debt Included in Dilutive Securities</v>
          </cell>
          <cell r="IC636" t="str">
            <v>mstag:convertibleDebtIncludedInDilutiveSecurities</v>
          </cell>
          <cell r="ID636">
            <v>6</v>
          </cell>
          <cell r="IE636" t="str">
            <v>ISO4217:USD</v>
          </cell>
          <cell r="IF636" t="b">
            <v>0</v>
          </cell>
          <cell r="IG636" t="b">
            <v>0</v>
          </cell>
        </row>
        <row r="637">
          <cell r="C637" t="str">
            <v>Market Value of Convertible Preferred Equity Included in Dilutive Securities</v>
          </cell>
          <cell r="IC637" t="str">
            <v>mstag:convertiblePreferredEquityIncludedInDilutiveSecurities</v>
          </cell>
          <cell r="ID637">
            <v>6</v>
          </cell>
          <cell r="IE637" t="str">
            <v>ISO4217:USD</v>
          </cell>
          <cell r="IF637" t="b">
            <v>0</v>
          </cell>
          <cell r="IG637" t="b">
            <v>0</v>
          </cell>
        </row>
        <row r="638">
          <cell r="C638" t="str">
            <v>Book Value of Convertible Debt Included in Dilutive Securities</v>
          </cell>
          <cell r="IC638" t="str">
            <v>mstag:bookValueOfConvertibleDebtIncludedInDilutiveSecurities</v>
          </cell>
          <cell r="ID638">
            <v>6</v>
          </cell>
          <cell r="IE638" t="str">
            <v>ISO4217:USD</v>
          </cell>
          <cell r="IF638" t="b">
            <v>0</v>
          </cell>
          <cell r="IG638" t="b">
            <v>0</v>
          </cell>
        </row>
        <row r="639">
          <cell r="C639" t="str">
            <v>Book Value of Convertible Preferred Equity Included in Dilutive Securities</v>
          </cell>
          <cell r="IC639" t="str">
            <v>mstag:bookValueOfConvertiblePreferredEquityIncludedInDilutiveSecurities</v>
          </cell>
          <cell r="ID639">
            <v>6</v>
          </cell>
          <cell r="IE639" t="str">
            <v>ISO4217:USD</v>
          </cell>
          <cell r="IF639" t="b">
            <v>0</v>
          </cell>
          <cell r="IG639" t="b">
            <v>0</v>
          </cell>
        </row>
        <row r="640">
          <cell r="C640" t="str">
            <v>Market Value of Excluded Minority Interests in Shareholders Equity</v>
          </cell>
          <cell r="IC640" t="str">
            <v>mstag:marketValueOfExcludedMinorityInterestsInShareholdersEquity</v>
          </cell>
          <cell r="ID640">
            <v>6</v>
          </cell>
          <cell r="IE640" t="str">
            <v>ISO4217:USD</v>
          </cell>
          <cell r="IF640" t="b">
            <v>0</v>
          </cell>
          <cell r="IG640" t="b">
            <v>0</v>
          </cell>
        </row>
        <row r="641">
          <cell r="C641" t="str">
            <v>Book Value of Excluded Minority Interests in Shareholders Equity</v>
          </cell>
          <cell r="IC641" t="str">
            <v>mstag:bookValueOfExcludedMinorityInterestsInShareholdersEquity</v>
          </cell>
          <cell r="ID641">
            <v>6</v>
          </cell>
          <cell r="IE641" t="str">
            <v>ISO4217:USD</v>
          </cell>
          <cell r="IF641" t="b">
            <v>0</v>
          </cell>
          <cell r="IG641" t="b">
            <v>0</v>
          </cell>
        </row>
        <row r="642">
          <cell r="C642" t="str">
            <v>Percentage of EBITDA Attributable to Entities With Excluded Minority Interest</v>
          </cell>
          <cell r="IC642" t="str">
            <v>mstag:percentageOfEbitdaAttributableToEntitiesWithExcludedMinorityInterest</v>
          </cell>
          <cell r="ID642">
            <v>0</v>
          </cell>
          <cell r="IE642" t="str">
            <v>ms_eqr_gcim_Decimal:ms_eqr_gcim_decimal</v>
          </cell>
          <cell r="IF642" t="b">
            <v>0</v>
          </cell>
          <cell r="IG642" t="b">
            <v>0</v>
          </cell>
        </row>
        <row r="643">
          <cell r="C643" t="str">
            <v>Minority Share in Entities with Excluded Minority Interest (%)</v>
          </cell>
          <cell r="IC643" t="str">
            <v>mstag:minorityShareInEntitiesWithExcludedMinorityInterestPercent</v>
          </cell>
          <cell r="ID643">
            <v>6</v>
          </cell>
          <cell r="IE643" t="str">
            <v>ms_eqr_gcim_Decimal:ms_eqr_gcim_decimal</v>
          </cell>
          <cell r="IF643" t="b">
            <v>0</v>
          </cell>
          <cell r="IG643" t="b">
            <v>0</v>
          </cell>
        </row>
        <row r="644">
          <cell r="C644" t="str">
            <v>Net Financial Obligations of Entities with Excluded Minority Interest</v>
          </cell>
          <cell r="IC644" t="str">
            <v>mstag:netFinancialObligationsOfEntitiesWithExcludedMinorityInterest</v>
          </cell>
          <cell r="ID644">
            <v>6</v>
          </cell>
          <cell r="IE644" t="str">
            <v>ISO4217:USD</v>
          </cell>
          <cell r="IF644" t="b">
            <v>0</v>
          </cell>
          <cell r="IG644" t="b">
            <v>0</v>
          </cell>
        </row>
        <row r="645">
          <cell r="C645" t="str">
            <v>Net Financial Obligations of Entities Consolidated using the Equity Method Included in Majority EV</v>
          </cell>
          <cell r="IC645" t="str">
            <v>mstag:netFinancialObligationsOfEntitiesConsolidatedUsingTheEquityMethodIncludedInMajorityEv</v>
          </cell>
          <cell r="ID645">
            <v>6</v>
          </cell>
          <cell r="IE645" t="str">
            <v>ISO4217:USD</v>
          </cell>
          <cell r="IF645" t="b">
            <v>0</v>
          </cell>
          <cell r="IG645" t="b">
            <v>0</v>
          </cell>
        </row>
        <row r="646">
          <cell r="C646" t="str">
            <v>Majority Share of Entities Consolidated using the Equity Method Included in Majority EV (%)</v>
          </cell>
          <cell r="IC646" t="str">
            <v>mstag:majorityShareOfEntitiesConsolidatedUsingTheEquityMethodIncludedInMajorityEvPercent</v>
          </cell>
          <cell r="ID646">
            <v>0</v>
          </cell>
          <cell r="IE646" t="str">
            <v>ms_eqr_gcim_Decimal:ms_eqr_gcim_decimal</v>
          </cell>
          <cell r="IF646" t="b">
            <v>0</v>
          </cell>
          <cell r="IG646" t="b">
            <v>0</v>
          </cell>
        </row>
        <row r="647">
          <cell r="C647" t="str">
            <v>EBITDA of Entities Consolidated using the Equity Method Included in Majority EBITDA</v>
          </cell>
          <cell r="IC647" t="str">
            <v>mstag:ebitdaOfEntitiesConsolidatedUsingTheEquityMethodIncludedInMajorityEbitda</v>
          </cell>
          <cell r="ID647">
            <v>6</v>
          </cell>
          <cell r="IE647" t="str">
            <v>ISO4217:USD</v>
          </cell>
          <cell r="IF647" t="b">
            <v>0</v>
          </cell>
          <cell r="IG647" t="b">
            <v>0</v>
          </cell>
        </row>
        <row r="648">
          <cell r="C648" t="str">
            <v>Market Value of Investments Accounted for using the Equity Method Excluded from Majority EV</v>
          </cell>
          <cell r="IC648" t="str">
            <v>mstag:marketValueOfInvestmentsAccountedForUsingTheEquityMethodExcludedFromMajorityEv</v>
          </cell>
          <cell r="ID648">
            <v>6</v>
          </cell>
          <cell r="IE648" t="str">
            <v>ISO4217:USD</v>
          </cell>
          <cell r="IF648" t="b">
            <v>0</v>
          </cell>
          <cell r="IG648" t="b">
            <v>0</v>
          </cell>
        </row>
        <row r="649">
          <cell r="C649" t="str">
            <v>Book Value of Investments Accounted for using the Equity Method Excluded from Majority EV</v>
          </cell>
          <cell r="IC649" t="str">
            <v>mstag:bookValueOfInvestmentsAccountedForUsingTheEquityMethodExcludedFromMajorityEv</v>
          </cell>
          <cell r="ID649">
            <v>6</v>
          </cell>
          <cell r="IE649" t="str">
            <v>ISO4217:USD</v>
          </cell>
          <cell r="IF649" t="b">
            <v>0</v>
          </cell>
          <cell r="IG649" t="b">
            <v>0</v>
          </cell>
        </row>
        <row r="650">
          <cell r="C650" t="str">
            <v>Current Market Value of Investments Accounted for using the Equity Method Excluded from Majority EV</v>
          </cell>
          <cell r="IC650" t="str">
            <v>mstag:currentMarketValueOfInvestmentsAccountedForUsingTheEquityMethodExcludedFromMajorityEv</v>
          </cell>
          <cell r="ID650">
            <v>6</v>
          </cell>
          <cell r="IE650" t="str">
            <v>ISO4217:USD</v>
          </cell>
          <cell r="IF650" t="b">
            <v>0</v>
          </cell>
          <cell r="IG650" t="b">
            <v>0</v>
          </cell>
        </row>
        <row r="651">
          <cell r="C651" t="str">
            <v>Current Market Value of Excluded Minority Interests in Shareholders Equity</v>
          </cell>
          <cell r="IC651" t="str">
            <v>mstag:currentMarketValueOfExcludedMinorityInterestsInShareholdersEquity</v>
          </cell>
          <cell r="ID651">
            <v>6</v>
          </cell>
          <cell r="IE651" t="str">
            <v>ISO4217:USD</v>
          </cell>
          <cell r="IF651" t="b">
            <v>0</v>
          </cell>
          <cell r="IG651" t="b">
            <v>0</v>
          </cell>
        </row>
        <row r="652">
          <cell r="C652" t="str">
            <v>LIFO Reserve</v>
          </cell>
          <cell r="IC652" t="str">
            <v>mstag:lifoReserve</v>
          </cell>
          <cell r="ID652">
            <v>6</v>
          </cell>
          <cell r="IE652" t="str">
            <v>ISO4217:USD</v>
          </cell>
          <cell r="IF652" t="b">
            <v>0</v>
          </cell>
          <cell r="IG652" t="b">
            <v>0</v>
          </cell>
        </row>
        <row r="653">
          <cell r="C653" t="str">
            <v>Change in LIFO Reserve</v>
          </cell>
          <cell r="IC653" t="str">
            <v>mstag:changeInLifoReserve</v>
          </cell>
          <cell r="ID653">
            <v>6</v>
          </cell>
          <cell r="IE653" t="str">
            <v>ISO4217:USD</v>
          </cell>
          <cell r="IF653" t="b">
            <v>0</v>
          </cell>
          <cell r="IG653" t="b">
            <v>0</v>
          </cell>
        </row>
        <row r="654">
          <cell r="C654" t="str">
            <v>Inventory Obsolescence Reserve</v>
          </cell>
          <cell r="IC654" t="str">
            <v>mstag:inventoryObsolescenceReserve</v>
          </cell>
          <cell r="ID654">
            <v>6</v>
          </cell>
          <cell r="IE654" t="str">
            <v>ISO4217:USD</v>
          </cell>
          <cell r="IF654" t="b">
            <v>0</v>
          </cell>
          <cell r="IG654" t="b">
            <v>0</v>
          </cell>
        </row>
        <row r="655">
          <cell r="C655" t="str">
            <v>Taxes</v>
          </cell>
          <cell r="IC655" t="str">
            <v>mstag:taxes</v>
          </cell>
          <cell r="ID655">
            <v>6</v>
          </cell>
          <cell r="IE655" t="str">
            <v>ISO4217:USD</v>
          </cell>
          <cell r="IF655" t="b">
            <v>0</v>
          </cell>
          <cell r="IG655" t="b">
            <v>0</v>
          </cell>
        </row>
        <row r="656">
          <cell r="D656" t="str">
            <v>Deferred Tax Assets (Operating)</v>
          </cell>
          <cell r="G656">
            <v>1186</v>
          </cell>
          <cell r="H656">
            <v>996</v>
          </cell>
          <cell r="I656">
            <v>1800</v>
          </cell>
          <cell r="J656">
            <v>1256</v>
          </cell>
          <cell r="K656">
            <v>1220</v>
          </cell>
          <cell r="L656">
            <v>1225</v>
          </cell>
          <cell r="M656">
            <v>1238</v>
          </cell>
          <cell r="N656">
            <v>1094</v>
          </cell>
          <cell r="O656">
            <v>1103</v>
          </cell>
          <cell r="P656">
            <v>1305</v>
          </cell>
          <cell r="IC656" t="str">
            <v>mstag:deferredTaxAssetsOperating</v>
          </cell>
          <cell r="ID656">
            <v>6</v>
          </cell>
          <cell r="IE656" t="str">
            <v>ISO4217:USD</v>
          </cell>
          <cell r="IF656" t="b">
            <v>0</v>
          </cell>
          <cell r="IG656" t="b">
            <v>0</v>
          </cell>
        </row>
        <row r="657">
          <cell r="D657" t="str">
            <v>Deferred Tax Assets (Financing)</v>
          </cell>
          <cell r="IC657" t="str">
            <v>mstag:deferredTaxAssetsFinancing</v>
          </cell>
          <cell r="ID657">
            <v>6</v>
          </cell>
          <cell r="IE657" t="str">
            <v>ISO4217:USD</v>
          </cell>
          <cell r="IF657" t="b">
            <v>0</v>
          </cell>
          <cell r="IG657" t="b">
            <v>0</v>
          </cell>
        </row>
        <row r="658">
          <cell r="D658" t="str">
            <v>Deferred Tax Assets (Other)</v>
          </cell>
          <cell r="IC658" t="str">
            <v>mstag:deferredTaxAssetsOther</v>
          </cell>
          <cell r="ID658">
            <v>6</v>
          </cell>
          <cell r="IE658" t="str">
            <v>ISO4217:USD</v>
          </cell>
          <cell r="IF658" t="b">
            <v>0</v>
          </cell>
          <cell r="IG658" t="b">
            <v>0</v>
          </cell>
        </row>
        <row r="659">
          <cell r="D659" t="str">
            <v>Valuation Allowance in Deferred Taxes</v>
          </cell>
          <cell r="G659">
            <v>262</v>
          </cell>
          <cell r="H659">
            <v>263</v>
          </cell>
          <cell r="I659">
            <v>263</v>
          </cell>
          <cell r="J659">
            <v>252</v>
          </cell>
          <cell r="K659">
            <v>113</v>
          </cell>
          <cell r="L659">
            <v>177</v>
          </cell>
          <cell r="M659">
            <v>140</v>
          </cell>
          <cell r="N659">
            <v>207</v>
          </cell>
          <cell r="O659">
            <v>104</v>
          </cell>
          <cell r="P659">
            <v>106</v>
          </cell>
          <cell r="IC659" t="str">
            <v>mstag:valuationAllowanceInDeferredTaxes</v>
          </cell>
          <cell r="ID659">
            <v>6</v>
          </cell>
          <cell r="IE659" t="str">
            <v>ISO4217:USD</v>
          </cell>
          <cell r="IF659" t="b">
            <v>0</v>
          </cell>
          <cell r="IG659" t="b">
            <v>0</v>
          </cell>
        </row>
        <row r="660">
          <cell r="D660" t="str">
            <v>Deferred Tax Liabilities (Operating)</v>
          </cell>
          <cell r="G660">
            <v>1271</v>
          </cell>
          <cell r="H660">
            <v>1264</v>
          </cell>
          <cell r="I660">
            <v>1527</v>
          </cell>
          <cell r="J660">
            <v>1296</v>
          </cell>
          <cell r="K660">
            <v>1118</v>
          </cell>
          <cell r="L660">
            <v>1058</v>
          </cell>
          <cell r="M660">
            <v>979</v>
          </cell>
          <cell r="N660">
            <v>1203</v>
          </cell>
          <cell r="O660">
            <v>1496</v>
          </cell>
          <cell r="P660">
            <v>1605</v>
          </cell>
          <cell r="IC660" t="str">
            <v>mstag:deferredTaxLiabilitiesOperating</v>
          </cell>
          <cell r="ID660">
            <v>6</v>
          </cell>
          <cell r="IE660" t="str">
            <v>ISO4217:USD</v>
          </cell>
          <cell r="IF660" t="b">
            <v>0</v>
          </cell>
          <cell r="IG660" t="b">
            <v>0</v>
          </cell>
        </row>
        <row r="661">
          <cell r="D661" t="str">
            <v>Deferred Tax Liabilities (Financing)</v>
          </cell>
          <cell r="IC661" t="str">
            <v>mstag:deferredTaxLiabilitiesFinancing</v>
          </cell>
          <cell r="ID661">
            <v>6</v>
          </cell>
          <cell r="IE661" t="str">
            <v>ISO4217:USD</v>
          </cell>
          <cell r="IF661" t="b">
            <v>0</v>
          </cell>
          <cell r="IG661" t="b">
            <v>0</v>
          </cell>
        </row>
        <row r="662">
          <cell r="D662" t="str">
            <v>Deferred Tax Liabilities (Other)</v>
          </cell>
          <cell r="IC662" t="str">
            <v>mstag:deferredTaxLiabilitiesOther</v>
          </cell>
          <cell r="ID662">
            <v>6</v>
          </cell>
          <cell r="IE662" t="str">
            <v>ISO4217:USD</v>
          </cell>
          <cell r="IF662" t="b">
            <v>0</v>
          </cell>
          <cell r="IG662" t="b">
            <v>0</v>
          </cell>
        </row>
        <row r="663">
          <cell r="D663" t="str">
            <v>Cash Taxes Paid</v>
          </cell>
          <cell r="G663">
            <v>1035</v>
          </cell>
          <cell r="H663">
            <v>1225</v>
          </cell>
          <cell r="I663">
            <v>1047</v>
          </cell>
          <cell r="J663">
            <v>1339</v>
          </cell>
          <cell r="K663">
            <v>1380</v>
          </cell>
          <cell r="L663">
            <v>1873</v>
          </cell>
          <cell r="M663">
            <v>1743</v>
          </cell>
          <cell r="N663">
            <v>1712</v>
          </cell>
          <cell r="O663">
            <v>1701</v>
          </cell>
          <cell r="P663">
            <v>941</v>
          </cell>
          <cell r="IC663" t="str">
            <v>mstag:cashTaxesPaid</v>
          </cell>
          <cell r="ID663">
            <v>6</v>
          </cell>
          <cell r="IE663" t="str">
            <v>ISO4217:USD</v>
          </cell>
          <cell r="IF663" t="b">
            <v>0</v>
          </cell>
          <cell r="IG663" t="b">
            <v>0</v>
          </cell>
        </row>
        <row r="664">
          <cell r="D664" t="str">
            <v>Fair Value of NOL</v>
          </cell>
          <cell r="IC664" t="str">
            <v>mstag:fairValueOfNol</v>
          </cell>
          <cell r="ID664">
            <v>6</v>
          </cell>
          <cell r="IE664" t="str">
            <v>ISO4217:USD</v>
          </cell>
          <cell r="IF664" t="b">
            <v>0</v>
          </cell>
          <cell r="IG664" t="b">
            <v>0</v>
          </cell>
        </row>
        <row r="665">
          <cell r="D665" t="str">
            <v>Dividend Tax Credit (%)</v>
          </cell>
          <cell r="IC665" t="str">
            <v>mstag:dividendTaxCreditPercent</v>
          </cell>
          <cell r="ID665">
            <v>0</v>
          </cell>
          <cell r="IE665" t="str">
            <v>ms_eqr_gcim_Decimal:ms_eqr_gcim_decimal</v>
          </cell>
          <cell r="IF665" t="b">
            <v>0</v>
          </cell>
          <cell r="IG665" t="b">
            <v>0</v>
          </cell>
        </row>
        <row r="666">
          <cell r="C666" t="str">
            <v>Dividend Franking Percentage</v>
          </cell>
          <cell r="IC666" t="str">
            <v>mstag:dividendFrankingPercentage</v>
          </cell>
          <cell r="ID666">
            <v>0</v>
          </cell>
          <cell r="IE666" t="str">
            <v>ms_eqr_gcim_Decimal:ms_eqr_gcim_decimal</v>
          </cell>
          <cell r="IF666" t="b">
            <v>0</v>
          </cell>
          <cell r="IG666" t="b">
            <v>0</v>
          </cell>
        </row>
        <row r="667">
          <cell r="C667" t="str">
            <v>Tax Withheld on Dividends Paid</v>
          </cell>
          <cell r="IC667" t="str">
            <v>mstag:taxWithheldOnDividendsPaid</v>
          </cell>
          <cell r="ID667">
            <v>6</v>
          </cell>
          <cell r="IE667" t="str">
            <v>ISO4217:USD</v>
          </cell>
          <cell r="IF667" t="b">
            <v>0</v>
          </cell>
          <cell r="IG667" t="b">
            <v>0</v>
          </cell>
        </row>
        <row r="668">
          <cell r="C668" t="str">
            <v>Special Dividends Paid</v>
          </cell>
          <cell r="IC668" t="str">
            <v>mstag:specialDividendsPaid</v>
          </cell>
          <cell r="ID668">
            <v>6</v>
          </cell>
          <cell r="IE668" t="str">
            <v>ISO4217:USD</v>
          </cell>
          <cell r="IF668" t="b">
            <v>0</v>
          </cell>
          <cell r="IG668" t="b">
            <v>0</v>
          </cell>
        </row>
        <row r="669">
          <cell r="C669" t="str">
            <v>Off Balance Sheet</v>
          </cell>
          <cell r="ID669">
            <v>0</v>
          </cell>
          <cell r="IE669" t="str">
            <v>ms_eqr_gcim_String:ms_eqr_gcim_string</v>
          </cell>
          <cell r="IF669" t="b">
            <v>0</v>
          </cell>
          <cell r="IG669" t="b">
            <v>0</v>
          </cell>
        </row>
        <row r="670">
          <cell r="D670" t="str">
            <v>Securitized Assets</v>
          </cell>
          <cell r="G670" t="str">
            <v/>
          </cell>
          <cell r="H670" t="str">
            <v/>
          </cell>
          <cell r="I670" t="str">
            <v/>
          </cell>
          <cell r="J670" t="str">
            <v/>
          </cell>
          <cell r="K670" t="str">
            <v/>
          </cell>
          <cell r="L670" t="str">
            <v/>
          </cell>
          <cell r="M670" t="str">
            <v/>
          </cell>
          <cell r="N670" t="str">
            <v/>
          </cell>
          <cell r="O670" t="str">
            <v/>
          </cell>
          <cell r="P670" t="str">
            <v/>
          </cell>
          <cell r="Q670" t="str">
            <v/>
          </cell>
          <cell r="IC670" t="str">
            <v>mstag:securitizedAssetsNonFinancialServices</v>
          </cell>
          <cell r="ID670">
            <v>6</v>
          </cell>
          <cell r="IE670" t="str">
            <v>ISO4217:USD</v>
          </cell>
          <cell r="IF670" t="b">
            <v>0</v>
          </cell>
          <cell r="IG670" t="b">
            <v>0</v>
          </cell>
        </row>
        <row r="671">
          <cell r="E671" t="str">
            <v>Securitized Receivables</v>
          </cell>
          <cell r="IC671" t="str">
            <v>mstag:securitizedReceivablesNonFinancialServices</v>
          </cell>
          <cell r="ID671">
            <v>6</v>
          </cell>
          <cell r="IE671" t="str">
            <v>ISO4217:USD</v>
          </cell>
          <cell r="IF671" t="b">
            <v>0</v>
          </cell>
          <cell r="IG671" t="b">
            <v>0</v>
          </cell>
        </row>
        <row r="672">
          <cell r="D672" t="str">
            <v>Commitments and Contingencies</v>
          </cell>
          <cell r="IC672" t="str">
            <v>mstag:commitmentsAndContingencies</v>
          </cell>
          <cell r="ID672">
            <v>6</v>
          </cell>
          <cell r="IE672" t="str">
            <v>ISO4217:USD</v>
          </cell>
          <cell r="IF672" t="b">
            <v>0</v>
          </cell>
          <cell r="IG672" t="b">
            <v>0</v>
          </cell>
        </row>
        <row r="673">
          <cell r="D673" t="str">
            <v>Unguaranteed Residual Value in Sales Financed Leases</v>
          </cell>
          <cell r="IC673" t="str">
            <v>mstag:unguaranteedResidualValueInSalesFinancedLeases</v>
          </cell>
          <cell r="ID673">
            <v>6</v>
          </cell>
          <cell r="IE673" t="str">
            <v>ISO4217:USD</v>
          </cell>
          <cell r="IF673" t="b">
            <v>0</v>
          </cell>
          <cell r="IG673" t="b">
            <v>0</v>
          </cell>
        </row>
        <row r="674">
          <cell r="C674" t="str">
            <v>Total Number of Employees</v>
          </cell>
          <cell r="G674">
            <v>103500</v>
          </cell>
          <cell r="H674">
            <v>96500</v>
          </cell>
          <cell r="I674">
            <v>99200</v>
          </cell>
          <cell r="J674">
            <v>103000</v>
          </cell>
          <cell r="K674">
            <v>106000</v>
          </cell>
          <cell r="L674">
            <v>110000</v>
          </cell>
          <cell r="M674">
            <v>110000</v>
          </cell>
          <cell r="N674">
            <v>110000</v>
          </cell>
          <cell r="O674">
            <v>106000</v>
          </cell>
          <cell r="P674">
            <v>102000</v>
          </cell>
          <cell r="IC674" t="str">
            <v>mstag:totalNumberOfEmployees</v>
          </cell>
          <cell r="ID674">
            <v>0</v>
          </cell>
          <cell r="IE674" t="str">
            <v>ms_eqr_gcim_Decimal:ms_eqr_gcim_decimal</v>
          </cell>
          <cell r="IF674" t="b">
            <v>0</v>
          </cell>
          <cell r="IG674" t="b">
            <v>0</v>
          </cell>
        </row>
        <row r="675">
          <cell r="C675" t="str">
            <v>Average Number of Employees</v>
          </cell>
          <cell r="H675">
            <v>100000</v>
          </cell>
          <cell r="I675">
            <v>97850</v>
          </cell>
          <cell r="J675">
            <v>101100</v>
          </cell>
          <cell r="K675">
            <v>104500</v>
          </cell>
          <cell r="L675">
            <v>108000</v>
          </cell>
          <cell r="M675">
            <v>110000</v>
          </cell>
          <cell r="N675">
            <v>110000</v>
          </cell>
          <cell r="O675">
            <v>108000</v>
          </cell>
          <cell r="P675">
            <v>104000</v>
          </cell>
          <cell r="IC675" t="str">
            <v>mstag:averageNumberOfEmployees</v>
          </cell>
          <cell r="ID675">
            <v>0</v>
          </cell>
          <cell r="IE675" t="str">
            <v>ms_eqr_gcim_Decimal:ms_eqr_gcim_decimal</v>
          </cell>
          <cell r="IF675" t="b">
            <v>0</v>
          </cell>
          <cell r="IG675" t="b">
            <v>0</v>
          </cell>
        </row>
        <row r="676">
          <cell r="C676" t="str">
            <v>Net effect of revaluation reserves on book value</v>
          </cell>
          <cell r="IC676" t="str">
            <v>mstag:netEffectOfRevaluationReservesOnBookValue</v>
          </cell>
          <cell r="ID676">
            <v>6</v>
          </cell>
          <cell r="IE676" t="str">
            <v>ISO4217:USD</v>
          </cell>
          <cell r="IF676" t="b">
            <v>0</v>
          </cell>
          <cell r="IG676" t="b">
            <v>0</v>
          </cell>
        </row>
        <row r="677">
          <cell r="C677" t="str">
            <v>Interest on Other Interest Bearing Liabilities</v>
          </cell>
          <cell r="G677" t="str">
            <v/>
          </cell>
          <cell r="H677" t="str">
            <v/>
          </cell>
          <cell r="I677" t="str">
            <v/>
          </cell>
          <cell r="J677" t="str">
            <v/>
          </cell>
          <cell r="K677" t="str">
            <v/>
          </cell>
          <cell r="L677" t="str">
            <v/>
          </cell>
          <cell r="M677" t="str">
            <v/>
          </cell>
          <cell r="N677" t="str">
            <v/>
          </cell>
          <cell r="O677" t="str">
            <v/>
          </cell>
          <cell r="P677" t="str">
            <v/>
          </cell>
          <cell r="Q677" t="str">
            <v/>
          </cell>
          <cell r="IC677" t="str">
            <v>mstag:interestOnOtherInterestBearingLiabilities</v>
          </cell>
          <cell r="ID677">
            <v>6</v>
          </cell>
          <cell r="IE677" t="str">
            <v>ISO4217:USD</v>
          </cell>
          <cell r="IF677" t="b">
            <v>0</v>
          </cell>
          <cell r="IG677" t="b">
            <v>0</v>
          </cell>
        </row>
        <row r="678">
          <cell r="D678" t="str">
            <v>Interest on Other Interest Bearing Liabilities Reported as Finance Costs</v>
          </cell>
          <cell r="IC678" t="str">
            <v>mstag:interestOnOtherInterestBearingLiabilitiesReportedAsFinanceCosts</v>
          </cell>
          <cell r="ID678">
            <v>6</v>
          </cell>
          <cell r="IE678" t="str">
            <v>ISO4217:USD</v>
          </cell>
          <cell r="IF678" t="b">
            <v>0</v>
          </cell>
          <cell r="IG678" t="b">
            <v>0</v>
          </cell>
        </row>
        <row r="679">
          <cell r="D679" t="str">
            <v>Interest on Other Interest Bearing Liabilities Reported as Operating Costs</v>
          </cell>
          <cell r="IC679" t="str">
            <v>mstag:interestOnOtherInterestBearingLiabilitiesReportedAsOperatingCosts</v>
          </cell>
          <cell r="ID679">
            <v>6</v>
          </cell>
          <cell r="IE679" t="str">
            <v>ISO4217:USD</v>
          </cell>
          <cell r="IF679" t="b">
            <v>0</v>
          </cell>
          <cell r="IG679" t="b">
            <v>0</v>
          </cell>
        </row>
        <row r="680">
          <cell r="B680" t="str">
            <v>Pensions and other postretirement benefit plans</v>
          </cell>
          <cell r="ID680">
            <v>0</v>
          </cell>
          <cell r="IE680" t="str">
            <v>ms_eqr_gcim_String:ms_eqr_gcim_string</v>
          </cell>
          <cell r="IF680" t="b">
            <v>0</v>
          </cell>
          <cell r="IG680" t="b">
            <v>0</v>
          </cell>
        </row>
        <row r="681">
          <cell r="C681" t="str">
            <v>Pensions (Interest and Returns Classified by Company as Operating)</v>
          </cell>
          <cell r="ID681">
            <v>0</v>
          </cell>
          <cell r="IE681" t="str">
            <v>ms_eqr_gcim_String:ms_eqr_gcim_string</v>
          </cell>
          <cell r="IF681" t="b">
            <v>0</v>
          </cell>
          <cell r="IG681" t="b">
            <v>0</v>
          </cell>
        </row>
        <row r="682">
          <cell r="D682" t="str">
            <v>Net Periodic Pension Expense (Pensions)</v>
          </cell>
          <cell r="G682">
            <v>96</v>
          </cell>
          <cell r="H682">
            <v>121</v>
          </cell>
          <cell r="I682">
            <v>141</v>
          </cell>
          <cell r="J682">
            <v>155</v>
          </cell>
          <cell r="K682">
            <v>142</v>
          </cell>
          <cell r="L682">
            <v>173</v>
          </cell>
          <cell r="M682">
            <v>161</v>
          </cell>
          <cell r="N682">
            <v>155</v>
          </cell>
          <cell r="O682">
            <v>141</v>
          </cell>
          <cell r="P682">
            <v>151</v>
          </cell>
          <cell r="Q682" t="str">
            <v/>
          </cell>
          <cell r="IC682" t="str">
            <v>mstag:netPeriodicPensionExpensePensions</v>
          </cell>
          <cell r="ID682">
            <v>6</v>
          </cell>
          <cell r="IE682" t="str">
            <v>ISO4217:USD</v>
          </cell>
          <cell r="IF682" t="b">
            <v>0</v>
          </cell>
          <cell r="IG682" t="b">
            <v>0</v>
          </cell>
        </row>
        <row r="683">
          <cell r="E683" t="str">
            <v>Service Cost (Pensions)</v>
          </cell>
          <cell r="G683">
            <v>66</v>
          </cell>
          <cell r="H683">
            <v>84</v>
          </cell>
          <cell r="I683">
            <v>89</v>
          </cell>
          <cell r="J683">
            <v>96</v>
          </cell>
          <cell r="K683">
            <v>100</v>
          </cell>
          <cell r="L683">
            <v>106</v>
          </cell>
          <cell r="M683">
            <v>111</v>
          </cell>
          <cell r="N683">
            <v>120</v>
          </cell>
          <cell r="O683">
            <v>115</v>
          </cell>
          <cell r="P683">
            <v>114</v>
          </cell>
          <cell r="IC683" t="str">
            <v>mstag:serviceCostPensions</v>
          </cell>
          <cell r="ID683">
            <v>6</v>
          </cell>
          <cell r="IE683" t="str">
            <v>ISO4217:USD</v>
          </cell>
          <cell r="IF683" t="b">
            <v>0</v>
          </cell>
          <cell r="IG683" t="b">
            <v>0</v>
          </cell>
        </row>
        <row r="684">
          <cell r="E684" t="str">
            <v>Interest Cost (Pensions)</v>
          </cell>
          <cell r="G684">
            <v>86</v>
          </cell>
          <cell r="H684">
            <v>97</v>
          </cell>
          <cell r="I684">
            <v>116</v>
          </cell>
          <cell r="J684">
            <v>131</v>
          </cell>
          <cell r="K684">
            <v>131</v>
          </cell>
          <cell r="L684">
            <v>148</v>
          </cell>
          <cell r="M684">
            <v>140</v>
          </cell>
          <cell r="N684">
            <v>151</v>
          </cell>
          <cell r="O684">
            <v>149</v>
          </cell>
          <cell r="P684">
            <v>153</v>
          </cell>
          <cell r="IC684" t="str">
            <v>mstag:interestCostPensions</v>
          </cell>
          <cell r="ID684">
            <v>6</v>
          </cell>
          <cell r="IE684" t="str">
            <v>ISO4217:USD</v>
          </cell>
          <cell r="IF684" t="b">
            <v>0</v>
          </cell>
          <cell r="IG684" t="b">
            <v>0</v>
          </cell>
        </row>
        <row r="685">
          <cell r="E685" t="str">
            <v>Expected Return on Plan Assets (Pensions)</v>
          </cell>
          <cell r="G685">
            <v>71</v>
          </cell>
          <cell r="H685">
            <v>63</v>
          </cell>
          <cell r="I685">
            <v>74</v>
          </cell>
          <cell r="J685">
            <v>132</v>
          </cell>
          <cell r="K685">
            <v>87</v>
          </cell>
          <cell r="L685">
            <v>103</v>
          </cell>
          <cell r="M685">
            <v>105</v>
          </cell>
          <cell r="N685">
            <v>122</v>
          </cell>
          <cell r="O685">
            <v>127</v>
          </cell>
          <cell r="P685">
            <v>133</v>
          </cell>
          <cell r="IC685" t="str">
            <v>mstag:expectedReturnOnPlanAssetsPensions</v>
          </cell>
          <cell r="ID685">
            <v>6</v>
          </cell>
          <cell r="IE685" t="str">
            <v>ISO4217:USD</v>
          </cell>
          <cell r="IF685" t="b">
            <v>0</v>
          </cell>
          <cell r="IG685" t="b">
            <v>0</v>
          </cell>
        </row>
        <row r="686">
          <cell r="E686" t="str">
            <v>Amortization of Prior Service Cost (Pensions)</v>
          </cell>
          <cell r="G686">
            <v>15</v>
          </cell>
          <cell r="H686">
            <v>3</v>
          </cell>
          <cell r="I686">
            <v>10</v>
          </cell>
          <cell r="J686">
            <v>60</v>
          </cell>
          <cell r="K686">
            <v>5</v>
          </cell>
          <cell r="L686">
            <v>10</v>
          </cell>
          <cell r="M686">
            <v>11</v>
          </cell>
          <cell r="N686">
            <v>11</v>
          </cell>
          <cell r="O686">
            <v>8</v>
          </cell>
          <cell r="P686">
            <v>7</v>
          </cell>
          <cell r="IC686" t="str">
            <v>mstag:amortizationOfPriorServiceCostPensions</v>
          </cell>
          <cell r="ID686">
            <v>6</v>
          </cell>
          <cell r="IE686" t="str">
            <v>ISO4217:USD</v>
          </cell>
          <cell r="IF686" t="b">
            <v>0</v>
          </cell>
          <cell r="IG686" t="b">
            <v>0</v>
          </cell>
        </row>
        <row r="687">
          <cell r="E687" t="str">
            <v>Net Actuarial Gain (Loss) Recognized (Pensions)</v>
          </cell>
          <cell r="K687">
            <v>7</v>
          </cell>
          <cell r="M687">
            <v>-4</v>
          </cell>
          <cell r="N687">
            <v>-4</v>
          </cell>
          <cell r="O687">
            <v>-3</v>
          </cell>
          <cell r="P687">
            <v>-9</v>
          </cell>
          <cell r="IC687" t="str">
            <v>mstag:netActuarialGainLossRecognizedPensions</v>
          </cell>
          <cell r="ID687">
            <v>6</v>
          </cell>
          <cell r="IE687" t="str">
            <v>ISO4217:USD</v>
          </cell>
          <cell r="IF687" t="b">
            <v>0</v>
          </cell>
          <cell r="IG687" t="b">
            <v>0</v>
          </cell>
        </row>
        <row r="688">
          <cell r="E688" t="str">
            <v>Non Recurring Pension Items</v>
          </cell>
          <cell r="IC688" t="str">
            <v>mstag:nonRecurringPensionItems</v>
          </cell>
          <cell r="ID688">
            <v>6</v>
          </cell>
          <cell r="IE688" t="str">
            <v>ISO4217:USD</v>
          </cell>
          <cell r="IF688" t="b">
            <v>0</v>
          </cell>
          <cell r="IG688" t="b">
            <v>0</v>
          </cell>
        </row>
        <row r="689">
          <cell r="E689" t="str">
            <v>Other Net Pension Expense</v>
          </cell>
          <cell r="L689">
            <v>12</v>
          </cell>
          <cell r="M689">
            <v>0</v>
          </cell>
          <cell r="N689">
            <v>-9</v>
          </cell>
          <cell r="O689">
            <v>-7</v>
          </cell>
          <cell r="P689">
            <v>1</v>
          </cell>
          <cell r="IC689" t="str">
            <v>mstag:otherNetPensionExpense</v>
          </cell>
          <cell r="ID689">
            <v>6</v>
          </cell>
          <cell r="IE689" t="str">
            <v>ISO4217:USD</v>
          </cell>
          <cell r="IF689" t="b">
            <v>0</v>
          </cell>
          <cell r="IG689" t="b">
            <v>0</v>
          </cell>
        </row>
        <row r="690">
          <cell r="D690" t="str">
            <v>Net Benefits Paid to Retirees (Pensions)</v>
          </cell>
          <cell r="G690" t="str">
            <v/>
          </cell>
          <cell r="H690" t="str">
            <v/>
          </cell>
          <cell r="I690" t="str">
            <v/>
          </cell>
          <cell r="J690" t="str">
            <v/>
          </cell>
          <cell r="K690">
            <v>0</v>
          </cell>
          <cell r="L690">
            <v>0</v>
          </cell>
          <cell r="M690">
            <v>0</v>
          </cell>
          <cell r="N690">
            <v>0</v>
          </cell>
          <cell r="O690">
            <v>0</v>
          </cell>
          <cell r="P690">
            <v>0</v>
          </cell>
          <cell r="Q690" t="str">
            <v/>
          </cell>
          <cell r="IC690" t="str">
            <v>mstag:netBenefitsPaidToRetireesPensions</v>
          </cell>
          <cell r="ID690">
            <v>6</v>
          </cell>
          <cell r="IE690" t="str">
            <v>ISO4217:USD</v>
          </cell>
          <cell r="IF690" t="b">
            <v>0</v>
          </cell>
          <cell r="IG690" t="b">
            <v>0</v>
          </cell>
        </row>
        <row r="691">
          <cell r="E691" t="str">
            <v>Benefits Paid to Retirees (in Obligation) (Pensions)</v>
          </cell>
          <cell r="K691">
            <v>112</v>
          </cell>
          <cell r="L691">
            <v>156</v>
          </cell>
          <cell r="M691">
            <v>136</v>
          </cell>
          <cell r="N691">
            <v>128</v>
          </cell>
          <cell r="O691">
            <v>136</v>
          </cell>
          <cell r="P691">
            <v>147</v>
          </cell>
          <cell r="IC691" t="str">
            <v>mstag:benefitsPaidToRetireesPensions</v>
          </cell>
          <cell r="ID691">
            <v>6</v>
          </cell>
          <cell r="IE691" t="str">
            <v>ISO4217:USD</v>
          </cell>
          <cell r="IF691" t="b">
            <v>0</v>
          </cell>
          <cell r="IG691" t="b">
            <v>0</v>
          </cell>
        </row>
        <row r="692">
          <cell r="E692" t="str">
            <v>Benefits Paid to Retirees (In Assets) (Pensions)</v>
          </cell>
          <cell r="K692">
            <v>112</v>
          </cell>
          <cell r="L692">
            <v>156</v>
          </cell>
          <cell r="M692">
            <v>136</v>
          </cell>
          <cell r="N692">
            <v>128</v>
          </cell>
          <cell r="O692">
            <v>136</v>
          </cell>
          <cell r="P692">
            <v>147</v>
          </cell>
          <cell r="IC692" t="str">
            <v>mstag:benefitsPaidToRetireesInAssetsPensions</v>
          </cell>
          <cell r="ID692">
            <v>6</v>
          </cell>
          <cell r="IE692" t="str">
            <v>ISO4217:USD</v>
          </cell>
          <cell r="IF692" t="b">
            <v>0</v>
          </cell>
          <cell r="IG692" t="b">
            <v>0</v>
          </cell>
        </row>
        <row r="693">
          <cell r="D693" t="str">
            <v>Actual Return on Plan Assets (Pensions)</v>
          </cell>
          <cell r="K693">
            <v>180</v>
          </cell>
          <cell r="L693">
            <v>243</v>
          </cell>
          <cell r="M693">
            <v>111</v>
          </cell>
          <cell r="N693">
            <v>198</v>
          </cell>
          <cell r="O693">
            <v>-88</v>
          </cell>
          <cell r="P693">
            <v>-150</v>
          </cell>
          <cell r="IC693" t="str">
            <v>mstag:actualReturnOnPlanAssetsPensions</v>
          </cell>
          <cell r="ID693">
            <v>6</v>
          </cell>
          <cell r="IE693" t="str">
            <v>ISO4217:USD</v>
          </cell>
          <cell r="IF693" t="b">
            <v>0</v>
          </cell>
          <cell r="IG693" t="b">
            <v>0</v>
          </cell>
        </row>
        <row r="694">
          <cell r="D694" t="str">
            <v>Contribution to Plan Assets (Pensions)</v>
          </cell>
          <cell r="K694">
            <v>83</v>
          </cell>
          <cell r="L694">
            <v>103</v>
          </cell>
          <cell r="M694">
            <v>95</v>
          </cell>
          <cell r="N694">
            <v>73</v>
          </cell>
          <cell r="O694">
            <v>81</v>
          </cell>
          <cell r="P694">
            <v>116</v>
          </cell>
          <cell r="IC694" t="str">
            <v>mstag:contributionToPlanAssetsPensions</v>
          </cell>
          <cell r="ID694">
            <v>6</v>
          </cell>
          <cell r="IE694" t="str">
            <v>ISO4217:USD</v>
          </cell>
          <cell r="IF694" t="b">
            <v>0</v>
          </cell>
          <cell r="IG694" t="b">
            <v>0</v>
          </cell>
        </row>
        <row r="695">
          <cell r="D695" t="str">
            <v>Projected Benefit Obligation (Pensions)</v>
          </cell>
          <cell r="G695">
            <v>1158</v>
          </cell>
          <cell r="H695">
            <v>1488</v>
          </cell>
          <cell r="I695">
            <v>1803</v>
          </cell>
          <cell r="J695">
            <v>1886</v>
          </cell>
          <cell r="K695">
            <v>1991</v>
          </cell>
          <cell r="L695">
            <v>2282</v>
          </cell>
          <cell r="M695">
            <v>2488</v>
          </cell>
          <cell r="N695">
            <v>2627</v>
          </cell>
          <cell r="O695">
            <v>2567</v>
          </cell>
          <cell r="P695">
            <v>2970</v>
          </cell>
          <cell r="IC695" t="str">
            <v>mstag:projectedBenefitObligationPensions</v>
          </cell>
          <cell r="ID695">
            <v>6</v>
          </cell>
          <cell r="IE695" t="str">
            <v>ISO4217:USD</v>
          </cell>
          <cell r="IF695" t="b">
            <v>0</v>
          </cell>
          <cell r="IG695" t="b">
            <v>0</v>
          </cell>
        </row>
        <row r="696">
          <cell r="D696" t="str">
            <v>Plan Assets at Fair Value (Pensions)</v>
          </cell>
          <cell r="G696">
            <v>690</v>
          </cell>
          <cell r="H696">
            <v>806</v>
          </cell>
          <cell r="I696">
            <v>890</v>
          </cell>
          <cell r="J696">
            <v>1019</v>
          </cell>
          <cell r="K696">
            <v>1229</v>
          </cell>
          <cell r="L696">
            <v>1523</v>
          </cell>
          <cell r="M696">
            <v>1555</v>
          </cell>
          <cell r="N696">
            <v>1691</v>
          </cell>
          <cell r="O696">
            <v>1432</v>
          </cell>
          <cell r="P696">
            <v>1332</v>
          </cell>
          <cell r="IC696" t="str">
            <v>mstag:planAssetsAtFairValuePensions</v>
          </cell>
          <cell r="ID696">
            <v>6</v>
          </cell>
          <cell r="IE696" t="str">
            <v>ISO4217:USD</v>
          </cell>
          <cell r="IF696" t="b">
            <v>0</v>
          </cell>
          <cell r="IG696" t="b">
            <v>0</v>
          </cell>
        </row>
        <row r="697">
          <cell r="D697" t="str">
            <v>Net Pension Prepaid Asset (Accrued Liability)</v>
          </cell>
          <cell r="G697">
            <v>384</v>
          </cell>
          <cell r="H697">
            <v>517</v>
          </cell>
          <cell r="I697">
            <v>801</v>
          </cell>
          <cell r="J697">
            <v>819</v>
          </cell>
          <cell r="K697">
            <v>-779</v>
          </cell>
          <cell r="L697">
            <v>-815</v>
          </cell>
          <cell r="M697">
            <v>-877</v>
          </cell>
          <cell r="N697">
            <v>-931</v>
          </cell>
          <cell r="O697">
            <v>-931</v>
          </cell>
          <cell r="P697">
            <v>-1156</v>
          </cell>
          <cell r="IC697" t="str">
            <v>mstag:netPensionPrepaidAssetAccruedLiability</v>
          </cell>
          <cell r="ID697">
            <v>6</v>
          </cell>
          <cell r="IE697" t="str">
            <v>ISO4217:USD</v>
          </cell>
          <cell r="IF697" t="b">
            <v>0</v>
          </cell>
          <cell r="IG697" t="b">
            <v>0</v>
          </cell>
        </row>
        <row r="698">
          <cell r="D698" t="str">
            <v>Intangible Asset (Pensions)</v>
          </cell>
          <cell r="O698">
            <v>16</v>
          </cell>
          <cell r="P698">
            <v>18</v>
          </cell>
          <cell r="IC698" t="str">
            <v>mstag:intangibleAssetPensions</v>
          </cell>
          <cell r="ID698">
            <v>6</v>
          </cell>
          <cell r="IE698" t="str">
            <v>ISO4217:USD</v>
          </cell>
          <cell r="IF698" t="b">
            <v>0</v>
          </cell>
          <cell r="IG698" t="b">
            <v>0</v>
          </cell>
        </row>
        <row r="699">
          <cell r="D699" t="str">
            <v>Accumulated Other Comprehensive Income (Pensions)</v>
          </cell>
          <cell r="K699">
            <v>0</v>
          </cell>
          <cell r="L699">
            <v>0</v>
          </cell>
          <cell r="M699">
            <v>25</v>
          </cell>
          <cell r="N699">
            <v>25</v>
          </cell>
          <cell r="O699">
            <v>60</v>
          </cell>
          <cell r="P699">
            <v>106</v>
          </cell>
          <cell r="IC699" t="str">
            <v>mstag:accumulatedOtherComprehensiveIncomePensions</v>
          </cell>
          <cell r="ID699">
            <v>6</v>
          </cell>
          <cell r="IE699" t="str">
            <v>ISO4217:USD</v>
          </cell>
          <cell r="IF699" t="b">
            <v>0</v>
          </cell>
          <cell r="IG699" t="b">
            <v>0</v>
          </cell>
        </row>
        <row r="700">
          <cell r="D700" t="str">
            <v>Weighted Average Discount Rate (Pensions)</v>
          </cell>
          <cell r="G700">
            <v>0.08</v>
          </cell>
          <cell r="H700">
            <v>7.3999999999999996E-2</v>
          </cell>
          <cell r="I700">
            <v>7.0000000000000007E-2</v>
          </cell>
          <cell r="J700">
            <v>7.0000000000000007E-2</v>
          </cell>
          <cell r="K700">
            <v>7.1999999999999995E-2</v>
          </cell>
          <cell r="L700">
            <v>7.0000000000000007E-2</v>
          </cell>
          <cell r="M700">
            <v>0.06</v>
          </cell>
          <cell r="N700">
            <v>6.0999999999999999E-2</v>
          </cell>
          <cell r="O700">
            <v>5.8999999999999997E-2</v>
          </cell>
          <cell r="P700">
            <v>5.6000000000000001E-2</v>
          </cell>
          <cell r="IC700" t="str">
            <v>mstag:weightedAverageDiscountRatePensions</v>
          </cell>
          <cell r="ID700">
            <v>0</v>
          </cell>
          <cell r="IE700" t="str">
            <v>ms_eqr_gcim_Decimal:ms_eqr_gcim_decimal</v>
          </cell>
          <cell r="IF700" t="b">
            <v>0</v>
          </cell>
          <cell r="IG700" t="b">
            <v>0</v>
          </cell>
        </row>
        <row r="701">
          <cell r="D701" t="str">
            <v>Expected Long Term Rate of Return on Plan Assets (Pensions)</v>
          </cell>
          <cell r="G701">
            <v>0.09</v>
          </cell>
          <cell r="H701">
            <v>0.09</v>
          </cell>
          <cell r="I701">
            <v>0.09</v>
          </cell>
          <cell r="J701">
            <v>0.09</v>
          </cell>
          <cell r="K701">
            <v>0.09</v>
          </cell>
          <cell r="L701">
            <v>0.09</v>
          </cell>
          <cell r="M701">
            <v>0.08</v>
          </cell>
          <cell r="N701">
            <v>8.1000000000000003E-2</v>
          </cell>
          <cell r="O701">
            <v>8.3000000000000004E-2</v>
          </cell>
          <cell r="P701">
            <v>8.5999999999999993E-2</v>
          </cell>
          <cell r="IC701" t="str">
            <v>mstag:expectedLongTermRateOfReturnOnPlanAssetsPensions</v>
          </cell>
          <cell r="ID701">
            <v>0</v>
          </cell>
          <cell r="IE701" t="str">
            <v>ms_eqr_gcim_Decimal:ms_eqr_gcim_decimal</v>
          </cell>
          <cell r="IF701" t="b">
            <v>0</v>
          </cell>
          <cell r="IG701" t="b">
            <v>0</v>
          </cell>
        </row>
        <row r="702">
          <cell r="D702" t="str">
            <v>Rate of Increase in Future Compensation Levels</v>
          </cell>
          <cell r="G702">
            <v>0.06</v>
          </cell>
          <cell r="H702">
            <v>0.06</v>
          </cell>
          <cell r="I702">
            <v>0.06</v>
          </cell>
          <cell r="J702">
            <v>0.05</v>
          </cell>
          <cell r="K702">
            <v>0.05</v>
          </cell>
          <cell r="L702">
            <v>0.05</v>
          </cell>
          <cell r="M702">
            <v>0.05</v>
          </cell>
          <cell r="N702">
            <v>4.4999999999999998E-2</v>
          </cell>
          <cell r="O702">
            <v>4.1000000000000002E-2</v>
          </cell>
          <cell r="P702">
            <v>3.5000000000000003E-2</v>
          </cell>
          <cell r="IC702" t="str">
            <v>mstag:rateOfIncreaseInFutureCompensationLevels</v>
          </cell>
          <cell r="ID702">
            <v>0</v>
          </cell>
          <cell r="IE702" t="str">
            <v>ms_eqr_gcim_Decimal:ms_eqr_gcim_decimal</v>
          </cell>
          <cell r="IF702" t="b">
            <v>0</v>
          </cell>
          <cell r="IG702" t="b">
            <v>0</v>
          </cell>
        </row>
        <row r="703">
          <cell r="C703" t="str">
            <v>Pensions (Interest and Returns Classified by Company as Financing)</v>
          </cell>
          <cell r="ID703">
            <v>0</v>
          </cell>
          <cell r="IE703" t="str">
            <v>ms_eqr_gcim_String:ms_eqr_gcim_string</v>
          </cell>
          <cell r="IF703" t="b">
            <v>0</v>
          </cell>
          <cell r="IG703" t="b">
            <v>0</v>
          </cell>
        </row>
        <row r="704">
          <cell r="D704" t="str">
            <v>Net Periodic Pension Expense (Pensions)</v>
          </cell>
          <cell r="G704" t="str">
            <v/>
          </cell>
          <cell r="H704" t="str">
            <v/>
          </cell>
          <cell r="I704" t="str">
            <v/>
          </cell>
          <cell r="J704" t="str">
            <v/>
          </cell>
          <cell r="K704" t="str">
            <v/>
          </cell>
          <cell r="L704" t="str">
            <v/>
          </cell>
          <cell r="M704" t="str">
            <v/>
          </cell>
          <cell r="N704" t="str">
            <v/>
          </cell>
          <cell r="O704" t="str">
            <v/>
          </cell>
          <cell r="P704" t="str">
            <v/>
          </cell>
          <cell r="Q704" t="str">
            <v/>
          </cell>
          <cell r="IC704" t="str">
            <v>mstag:netPeriodicPensionExpensePensionsClassifiedAsFinancing</v>
          </cell>
          <cell r="ID704">
            <v>0</v>
          </cell>
          <cell r="IE704" t="str">
            <v>ISO4217:USD</v>
          </cell>
          <cell r="IF704" t="b">
            <v>0</v>
          </cell>
          <cell r="IG704" t="b">
            <v>0</v>
          </cell>
        </row>
        <row r="705">
          <cell r="E705" t="str">
            <v>Service Cost (Pensions)</v>
          </cell>
          <cell r="IC705" t="str">
            <v>mstag:serviceCostPensionsClassifiedAsFinancing</v>
          </cell>
          <cell r="ID705">
            <v>0</v>
          </cell>
          <cell r="IE705" t="str">
            <v>ISO4217:USD</v>
          </cell>
          <cell r="IF705" t="b">
            <v>0</v>
          </cell>
          <cell r="IG705" t="b">
            <v>0</v>
          </cell>
        </row>
        <row r="706">
          <cell r="E706" t="str">
            <v>Interest Cost (Pensions)</v>
          </cell>
          <cell r="IC706" t="str">
            <v>mstag:interestCostPensionsClassifiedAsFinancing</v>
          </cell>
          <cell r="ID706">
            <v>0</v>
          </cell>
          <cell r="IE706" t="str">
            <v>ISO4217:USD</v>
          </cell>
          <cell r="IF706" t="b">
            <v>0</v>
          </cell>
          <cell r="IG706" t="b">
            <v>0</v>
          </cell>
        </row>
        <row r="707">
          <cell r="E707" t="str">
            <v>Expected Return on Plan Assets (Pensions)</v>
          </cell>
          <cell r="IC707" t="str">
            <v>mstag:expectedReturnOnPlanAssetsPensionsClassifiedAsFinancing</v>
          </cell>
          <cell r="ID707">
            <v>0</v>
          </cell>
          <cell r="IE707" t="str">
            <v>ISO4217:USD</v>
          </cell>
          <cell r="IF707" t="b">
            <v>0</v>
          </cell>
          <cell r="IG707" t="b">
            <v>0</v>
          </cell>
        </row>
        <row r="708">
          <cell r="E708" t="str">
            <v>Amortization of Prior Service Cost (Pensions)</v>
          </cell>
          <cell r="IC708" t="str">
            <v>mstag:amortizationOfPriorServiceCostPensionsClassifiedAsFinancing</v>
          </cell>
          <cell r="ID708">
            <v>0</v>
          </cell>
          <cell r="IE708" t="str">
            <v>ISO4217:USD</v>
          </cell>
          <cell r="IF708" t="b">
            <v>0</v>
          </cell>
          <cell r="IG708" t="b">
            <v>0</v>
          </cell>
        </row>
        <row r="709">
          <cell r="E709" t="str">
            <v>Net Actuarial Gain (Loss) Recognized (Pensions)</v>
          </cell>
          <cell r="IC709" t="str">
            <v>mstag:netActuarialGainLossRecognizedPensionsClassifiedAsFinancing</v>
          </cell>
          <cell r="ID709">
            <v>0</v>
          </cell>
          <cell r="IE709" t="str">
            <v>ISO4217:USD</v>
          </cell>
          <cell r="IF709" t="b">
            <v>0</v>
          </cell>
          <cell r="IG709" t="b">
            <v>0</v>
          </cell>
        </row>
        <row r="710">
          <cell r="E710" t="str">
            <v>Non Recurring Pension Items</v>
          </cell>
          <cell r="IC710" t="str">
            <v>mstag:nonRecurringPensionItemsClassifiedAsFinancing</v>
          </cell>
          <cell r="ID710">
            <v>0</v>
          </cell>
          <cell r="IE710" t="str">
            <v>ISO4217:USD</v>
          </cell>
          <cell r="IF710" t="b">
            <v>0</v>
          </cell>
          <cell r="IG710" t="b">
            <v>0</v>
          </cell>
        </row>
        <row r="711">
          <cell r="E711" t="str">
            <v>Other Net Pension Expense</v>
          </cell>
          <cell r="IC711" t="str">
            <v>mstag:otherNetPensionExpenseClassifiedAsFinancing</v>
          </cell>
          <cell r="ID711">
            <v>0</v>
          </cell>
          <cell r="IE711" t="str">
            <v>ISO4217:USD</v>
          </cell>
          <cell r="IF711" t="b">
            <v>0</v>
          </cell>
          <cell r="IG711" t="b">
            <v>0</v>
          </cell>
        </row>
        <row r="712">
          <cell r="D712" t="str">
            <v>Net Benefits Paid to Retirees (Pensions)</v>
          </cell>
          <cell r="G712" t="str">
            <v/>
          </cell>
          <cell r="H712" t="str">
            <v/>
          </cell>
          <cell r="I712" t="str">
            <v/>
          </cell>
          <cell r="J712" t="str">
            <v/>
          </cell>
          <cell r="K712" t="str">
            <v/>
          </cell>
          <cell r="L712" t="str">
            <v/>
          </cell>
          <cell r="M712" t="str">
            <v/>
          </cell>
          <cell r="N712" t="str">
            <v/>
          </cell>
          <cell r="O712" t="str">
            <v/>
          </cell>
          <cell r="P712" t="str">
            <v/>
          </cell>
          <cell r="Q712" t="str">
            <v/>
          </cell>
          <cell r="IC712" t="str">
            <v>mstag:netBenefitsPaidToRetireesPensionsAsFinancing</v>
          </cell>
          <cell r="ID712">
            <v>6</v>
          </cell>
          <cell r="IE712" t="str">
            <v>ISO4217:USD</v>
          </cell>
          <cell r="IF712" t="b">
            <v>0</v>
          </cell>
          <cell r="IG712" t="b">
            <v>0</v>
          </cell>
        </row>
        <row r="713">
          <cell r="E713" t="str">
            <v>Benefits Paid to Retirees (In Obligation) (Pensions)</v>
          </cell>
          <cell r="IC713" t="str">
            <v>mstag:benefitsPaidToRetireesPensionsClassifiedAsFinancing</v>
          </cell>
          <cell r="ID713">
            <v>0</v>
          </cell>
          <cell r="IE713" t="str">
            <v>ISO4217:USD</v>
          </cell>
          <cell r="IF713" t="b">
            <v>0</v>
          </cell>
          <cell r="IG713" t="b">
            <v>0</v>
          </cell>
        </row>
        <row r="714">
          <cell r="E714" t="str">
            <v>Benefits Paid to Retirees (In Assets) (Pensions)</v>
          </cell>
          <cell r="IC714" t="str">
            <v>mstag:benefitsPaidToRetireesInAssetsPensionsAsFinancing</v>
          </cell>
          <cell r="ID714">
            <v>6</v>
          </cell>
          <cell r="IE714" t="str">
            <v>ISO4217:USD</v>
          </cell>
          <cell r="IF714" t="b">
            <v>0</v>
          </cell>
          <cell r="IG714" t="b">
            <v>0</v>
          </cell>
        </row>
        <row r="715">
          <cell r="D715" t="str">
            <v>Actual Return on Plan Assets (Pensions)</v>
          </cell>
          <cell r="IC715" t="str">
            <v>mstag:actualReturnOnPlanAssetsPensionsClassifiedAsFinancing</v>
          </cell>
          <cell r="ID715">
            <v>0</v>
          </cell>
          <cell r="IE715" t="str">
            <v>ISO4217:USD</v>
          </cell>
          <cell r="IF715" t="b">
            <v>0</v>
          </cell>
          <cell r="IG715" t="b">
            <v>0</v>
          </cell>
        </row>
        <row r="716">
          <cell r="D716" t="str">
            <v>Contribution to Plan Assets (Pensions)</v>
          </cell>
          <cell r="IC716" t="str">
            <v>mstag:contributionToPlanAssetsPensionsClassifiedAsFinancing</v>
          </cell>
          <cell r="ID716">
            <v>0</v>
          </cell>
          <cell r="IE716" t="str">
            <v>ISO4217:USD</v>
          </cell>
          <cell r="IF716" t="b">
            <v>0</v>
          </cell>
          <cell r="IG716" t="b">
            <v>0</v>
          </cell>
        </row>
        <row r="717">
          <cell r="D717" t="str">
            <v>Projected Benefit Obligation (Pensions)</v>
          </cell>
          <cell r="IC717" t="str">
            <v>mstag:projectedBenefitObligationPensionsClassifiedAsFinancing</v>
          </cell>
          <cell r="ID717">
            <v>0</v>
          </cell>
          <cell r="IE717" t="str">
            <v>ISO4217:USD</v>
          </cell>
          <cell r="IF717" t="b">
            <v>0</v>
          </cell>
          <cell r="IG717" t="b">
            <v>0</v>
          </cell>
        </row>
        <row r="718">
          <cell r="D718" t="str">
            <v>Plan Assets at Fair Value (Pensions)</v>
          </cell>
          <cell r="IC718" t="str">
            <v>mstag:planAssetsAtFairValuePensionsClassifiedAsFinancing</v>
          </cell>
          <cell r="ID718">
            <v>0</v>
          </cell>
          <cell r="IE718" t="str">
            <v>ISO4217:USD</v>
          </cell>
          <cell r="IF718" t="b">
            <v>0</v>
          </cell>
          <cell r="IG718" t="b">
            <v>0</v>
          </cell>
        </row>
        <row r="719">
          <cell r="D719" t="str">
            <v>Net Pension Prepaid Asset (Accrued Liability)</v>
          </cell>
          <cell r="IC719" t="str">
            <v>mstag:netPensionPrepaidAssetAccruedLiabilityClassifiedAsFinancing</v>
          </cell>
          <cell r="ID719">
            <v>0</v>
          </cell>
          <cell r="IE719" t="str">
            <v>ISO4217:USD</v>
          </cell>
          <cell r="IF719" t="b">
            <v>0</v>
          </cell>
          <cell r="IG719" t="b">
            <v>0</v>
          </cell>
        </row>
        <row r="720">
          <cell r="D720" t="str">
            <v>Intangible Asset (Pensions)</v>
          </cell>
          <cell r="IC720" t="str">
            <v>mstag:intangibleAssetPensionsClassifiedAsFinancing</v>
          </cell>
          <cell r="ID720">
            <v>0</v>
          </cell>
          <cell r="IE720" t="str">
            <v>ISO4217:USD</v>
          </cell>
          <cell r="IF720" t="b">
            <v>0</v>
          </cell>
          <cell r="IG720" t="b">
            <v>0</v>
          </cell>
        </row>
        <row r="721">
          <cell r="D721" t="str">
            <v>Accumulated Other Comprehensive Income (Pensions)</v>
          </cell>
          <cell r="IC721" t="str">
            <v>mstag:accumulatedOtherComprehensiveIncomePensionsClassifiedAsFinancing</v>
          </cell>
          <cell r="ID721">
            <v>0</v>
          </cell>
          <cell r="IE721" t="str">
            <v>ISO4217:USD</v>
          </cell>
          <cell r="IF721" t="b">
            <v>0</v>
          </cell>
          <cell r="IG721" t="b">
            <v>0</v>
          </cell>
        </row>
        <row r="722">
          <cell r="D722" t="str">
            <v>Weighted Average Discount Rate (Pensions)</v>
          </cell>
          <cell r="IC722" t="str">
            <v>mstag:weightedAverageDiscountRatePensionsClassifiedAsFinancing</v>
          </cell>
          <cell r="ID722">
            <v>0</v>
          </cell>
          <cell r="IE722" t="str">
            <v>ms_eqr_gcim_Decimal:ms_eqr_gcim_decimal</v>
          </cell>
          <cell r="IF722" t="b">
            <v>0</v>
          </cell>
          <cell r="IG722" t="b">
            <v>0</v>
          </cell>
        </row>
        <row r="723">
          <cell r="D723" t="str">
            <v>Expected Long Term Rate of Return on Plan Assets (Pensions)</v>
          </cell>
          <cell r="IC723" t="str">
            <v>mstag:expectedLongTermRateOfReturnOnPlanAssetsPensionsClassifiedAsFinancing</v>
          </cell>
          <cell r="ID723">
            <v>0</v>
          </cell>
          <cell r="IE723" t="str">
            <v>ms_eqr_gcim_Decimal:ms_eqr_gcim_decimal</v>
          </cell>
          <cell r="IF723" t="b">
            <v>0</v>
          </cell>
          <cell r="IG723" t="b">
            <v>0</v>
          </cell>
        </row>
        <row r="724">
          <cell r="D724" t="str">
            <v>Rate of Increase in Future Compensation Levels</v>
          </cell>
          <cell r="IC724" t="str">
            <v>mstag:rateOfIncreaseInFutureCompensationLevelsClassifiedAsFinancing</v>
          </cell>
          <cell r="ID724">
            <v>0</v>
          </cell>
          <cell r="IE724" t="str">
            <v>ms_eqr_gcim_Decimal:ms_eqr_gcim_decimal</v>
          </cell>
          <cell r="IF724" t="b">
            <v>0</v>
          </cell>
          <cell r="IG724" t="b">
            <v>0</v>
          </cell>
        </row>
        <row r="725">
          <cell r="C725" t="str">
            <v>Pensions (Companies Reporting Under SSAP 24)</v>
          </cell>
          <cell r="ID725">
            <v>0</v>
          </cell>
          <cell r="IE725" t="str">
            <v>ms_eqr_gcim_String:ms_eqr_gcim_string</v>
          </cell>
          <cell r="IF725" t="b">
            <v>0</v>
          </cell>
          <cell r="IG725" t="b">
            <v>0</v>
          </cell>
        </row>
        <row r="726">
          <cell r="D726" t="str">
            <v>Net Periodic Pension Expense (Pensions)</v>
          </cell>
          <cell r="IC726" t="str">
            <v>mstag:netPeriodicPensionExpensePensionsUnderSSAP24</v>
          </cell>
          <cell r="ID726">
            <v>0</v>
          </cell>
          <cell r="IE726" t="str">
            <v>ISO4217:USD</v>
          </cell>
          <cell r="IF726" t="b">
            <v>0</v>
          </cell>
          <cell r="IG726" t="b">
            <v>0</v>
          </cell>
        </row>
        <row r="727">
          <cell r="D727" t="str">
            <v>Service Cost (Pensions)</v>
          </cell>
          <cell r="IC727" t="str">
            <v>mstag:serviceCostPensionsUnderSSAP24</v>
          </cell>
          <cell r="ID727">
            <v>0</v>
          </cell>
          <cell r="IE727" t="str">
            <v>ISO4217:USD</v>
          </cell>
          <cell r="IF727" t="b">
            <v>0</v>
          </cell>
          <cell r="IG727" t="b">
            <v>0</v>
          </cell>
        </row>
        <row r="728">
          <cell r="D728" t="str">
            <v>Prior Service Cost (Pensions)</v>
          </cell>
          <cell r="IC728" t="str">
            <v>mstag:priorServiceCostPensionsUnderSSAP24</v>
          </cell>
          <cell r="ID728">
            <v>0</v>
          </cell>
          <cell r="IE728" t="str">
            <v>ISO4217:USD</v>
          </cell>
          <cell r="IF728" t="b">
            <v>0</v>
          </cell>
          <cell r="IG728" t="b">
            <v>0</v>
          </cell>
        </row>
        <row r="729">
          <cell r="D729" t="str">
            <v>Interest Cost (Pensions)</v>
          </cell>
          <cell r="IC729" t="str">
            <v>mstag:interestCostPensionsUnderSSAP24</v>
          </cell>
          <cell r="ID729">
            <v>0</v>
          </cell>
          <cell r="IE729" t="str">
            <v>ISO4217:USD</v>
          </cell>
          <cell r="IF729" t="b">
            <v>0</v>
          </cell>
          <cell r="IG729" t="b">
            <v>0</v>
          </cell>
        </row>
        <row r="730">
          <cell r="D730" t="str">
            <v>Expected Return on Plan Assets (Pensions)</v>
          </cell>
          <cell r="IC730" t="str">
            <v>mstag:expectedReturnOnPlanAssetsPensionsUnderSSAP24</v>
          </cell>
          <cell r="ID730">
            <v>0</v>
          </cell>
          <cell r="IE730" t="str">
            <v>ISO4217:USD</v>
          </cell>
          <cell r="IF730" t="b">
            <v>0</v>
          </cell>
          <cell r="IG730" t="b">
            <v>0</v>
          </cell>
        </row>
        <row r="731">
          <cell r="C731" t="str">
            <v>Other Post Employment Benefits</v>
          </cell>
          <cell r="ID731">
            <v>0</v>
          </cell>
          <cell r="IE731" t="str">
            <v>ms_eqr_gcim_String:ms_eqr_gcim_string</v>
          </cell>
          <cell r="IF731" t="b">
            <v>0</v>
          </cell>
          <cell r="IG731" t="b">
            <v>0</v>
          </cell>
        </row>
        <row r="732">
          <cell r="D732" t="str">
            <v>Net Periodic Expense (OPEB)</v>
          </cell>
          <cell r="G732">
            <v>3</v>
          </cell>
          <cell r="H732">
            <v>-3</v>
          </cell>
          <cell r="I732">
            <v>-61</v>
          </cell>
          <cell r="J732">
            <v>-68</v>
          </cell>
          <cell r="K732">
            <v>-83</v>
          </cell>
          <cell r="L732">
            <v>-148</v>
          </cell>
          <cell r="M732">
            <v>-210</v>
          </cell>
          <cell r="N732">
            <v>-336</v>
          </cell>
          <cell r="O732">
            <v>-338</v>
          </cell>
          <cell r="P732">
            <v>-297</v>
          </cell>
          <cell r="Q732" t="str">
            <v/>
          </cell>
          <cell r="IC732" t="str">
            <v>mstag:netPeriodicExpenseOpeb</v>
          </cell>
          <cell r="ID732">
            <v>6</v>
          </cell>
          <cell r="IE732" t="str">
            <v>ISO4217:USD</v>
          </cell>
          <cell r="IF732" t="b">
            <v>0</v>
          </cell>
          <cell r="IG732" t="b">
            <v>0</v>
          </cell>
        </row>
        <row r="733">
          <cell r="E733" t="str">
            <v>Service Cost (OPEB)</v>
          </cell>
          <cell r="G733">
            <v>59</v>
          </cell>
          <cell r="H733">
            <v>60</v>
          </cell>
          <cell r="I733">
            <v>43</v>
          </cell>
          <cell r="J733">
            <v>47</v>
          </cell>
          <cell r="K733">
            <v>45</v>
          </cell>
          <cell r="L733">
            <v>42</v>
          </cell>
          <cell r="M733">
            <v>49</v>
          </cell>
          <cell r="N733">
            <v>39</v>
          </cell>
          <cell r="O733">
            <v>40</v>
          </cell>
          <cell r="P733">
            <v>49</v>
          </cell>
          <cell r="IC733" t="str">
            <v>mstag:serviceCostOpeb</v>
          </cell>
          <cell r="ID733">
            <v>6</v>
          </cell>
          <cell r="IE733" t="str">
            <v>ISO4217:USD</v>
          </cell>
          <cell r="IF733" t="b">
            <v>0</v>
          </cell>
          <cell r="IG733" t="b">
            <v>0</v>
          </cell>
        </row>
        <row r="734">
          <cell r="E734" t="str">
            <v>Interest Cost (OPEB)</v>
          </cell>
          <cell r="G734">
            <v>113</v>
          </cell>
          <cell r="H734">
            <v>116</v>
          </cell>
          <cell r="I734">
            <v>98</v>
          </cell>
          <cell r="J734">
            <v>102</v>
          </cell>
          <cell r="K734">
            <v>109</v>
          </cell>
          <cell r="L734">
            <v>102</v>
          </cell>
          <cell r="M734">
            <v>97</v>
          </cell>
          <cell r="N734">
            <v>90</v>
          </cell>
          <cell r="O734">
            <v>101</v>
          </cell>
          <cell r="P734">
            <v>116</v>
          </cell>
          <cell r="IC734" t="str">
            <v>mstag:interestCostOpeb</v>
          </cell>
          <cell r="ID734">
            <v>6</v>
          </cell>
          <cell r="IE734" t="str">
            <v>ISO4217:USD</v>
          </cell>
          <cell r="IF734" t="b">
            <v>0</v>
          </cell>
          <cell r="IG734" t="b">
            <v>0</v>
          </cell>
        </row>
        <row r="735">
          <cell r="E735" t="str">
            <v>Expected Return on Plan Assets (OPEB)</v>
          </cell>
          <cell r="G735">
            <v>0</v>
          </cell>
          <cell r="H735">
            <v>21</v>
          </cell>
          <cell r="I735">
            <v>364</v>
          </cell>
          <cell r="J735">
            <v>121</v>
          </cell>
          <cell r="K735">
            <v>138</v>
          </cell>
          <cell r="L735">
            <v>171</v>
          </cell>
          <cell r="M735">
            <v>218</v>
          </cell>
          <cell r="N735">
            <v>294</v>
          </cell>
          <cell r="O735">
            <v>317</v>
          </cell>
          <cell r="P735">
            <v>320</v>
          </cell>
          <cell r="IC735" t="str">
            <v>mstag:expectedReturnOnPlanAssetsOpeb</v>
          </cell>
          <cell r="ID735">
            <v>6</v>
          </cell>
          <cell r="IE735" t="str">
            <v>ISO4217:USD</v>
          </cell>
          <cell r="IF735" t="b">
            <v>0</v>
          </cell>
          <cell r="IG735" t="b">
            <v>0</v>
          </cell>
        </row>
        <row r="736">
          <cell r="E736" t="str">
            <v>Amortization of Prior Service Cost (OPEB)</v>
          </cell>
          <cell r="G736">
            <v>-90</v>
          </cell>
          <cell r="H736">
            <v>-79</v>
          </cell>
          <cell r="I736">
            <v>241</v>
          </cell>
          <cell r="J736">
            <v>-2</v>
          </cell>
          <cell r="K736">
            <v>-2</v>
          </cell>
          <cell r="L736">
            <v>-2</v>
          </cell>
          <cell r="M736">
            <v>-2</v>
          </cell>
          <cell r="N736">
            <v>-2</v>
          </cell>
          <cell r="O736">
            <v>-1</v>
          </cell>
          <cell r="P736">
            <v>-2</v>
          </cell>
          <cell r="IC736" t="str">
            <v>mstag:amortizationOfPriorServiceCostOpeb</v>
          </cell>
          <cell r="ID736">
            <v>6</v>
          </cell>
          <cell r="IE736" t="str">
            <v>ISO4217:USD</v>
          </cell>
          <cell r="IF736" t="b">
            <v>0</v>
          </cell>
          <cell r="IG736" t="b">
            <v>0</v>
          </cell>
        </row>
        <row r="737">
          <cell r="E737" t="str">
            <v>Net Actuarial Gain (Loss) Recognized (OPEB)</v>
          </cell>
          <cell r="J737">
            <v>15</v>
          </cell>
          <cell r="K737">
            <v>18</v>
          </cell>
          <cell r="L737">
            <v>41</v>
          </cell>
          <cell r="M737">
            <v>58</v>
          </cell>
          <cell r="N737">
            <v>92</v>
          </cell>
          <cell r="O737">
            <v>85</v>
          </cell>
          <cell r="P737">
            <v>64</v>
          </cell>
          <cell r="IC737" t="str">
            <v>mstag:netActuarialGainLossRecognizedOpeb</v>
          </cell>
          <cell r="ID737">
            <v>6</v>
          </cell>
          <cell r="IE737" t="str">
            <v>ISO4217:USD</v>
          </cell>
          <cell r="IF737" t="b">
            <v>0</v>
          </cell>
          <cell r="IG737" t="b">
            <v>0</v>
          </cell>
        </row>
        <row r="738">
          <cell r="E738" t="str">
            <v>Non Recurring OPEB Items</v>
          </cell>
          <cell r="IC738" t="str">
            <v>mstag:nonRecurringOpebItems</v>
          </cell>
          <cell r="ID738">
            <v>6</v>
          </cell>
          <cell r="IE738" t="str">
            <v>ISO4217:USD</v>
          </cell>
          <cell r="IF738" t="b">
            <v>0</v>
          </cell>
          <cell r="IG738" t="b">
            <v>0</v>
          </cell>
        </row>
        <row r="739">
          <cell r="E739" t="str">
            <v>Other Net Expense (OPEB)</v>
          </cell>
          <cell r="G739">
            <v>-79</v>
          </cell>
          <cell r="H739">
            <v>-79</v>
          </cell>
          <cell r="I739">
            <v>-79</v>
          </cell>
          <cell r="J739">
            <v>-79</v>
          </cell>
          <cell r="K739">
            <v>-79</v>
          </cell>
          <cell r="L739">
            <v>-78</v>
          </cell>
          <cell r="M739">
            <v>-78</v>
          </cell>
          <cell r="N739">
            <v>-77</v>
          </cell>
          <cell r="O739">
            <v>-76</v>
          </cell>
          <cell r="P739">
            <v>-76</v>
          </cell>
          <cell r="IC739" t="str">
            <v>mstag:otherNetExpenseOpeb</v>
          </cell>
          <cell r="ID739">
            <v>6</v>
          </cell>
          <cell r="IE739" t="str">
            <v>ISO4217:USD</v>
          </cell>
          <cell r="IF739" t="b">
            <v>0</v>
          </cell>
          <cell r="IG739" t="b">
            <v>0</v>
          </cell>
        </row>
        <row r="740">
          <cell r="D740" t="str">
            <v>Net Benefits Paid to Retirees (OPEB)</v>
          </cell>
          <cell r="G740" t="str">
            <v/>
          </cell>
          <cell r="H740" t="str">
            <v/>
          </cell>
          <cell r="I740" t="str">
            <v/>
          </cell>
          <cell r="J740" t="str">
            <v/>
          </cell>
          <cell r="K740">
            <v>0</v>
          </cell>
          <cell r="L740">
            <v>0</v>
          </cell>
          <cell r="M740">
            <v>0</v>
          </cell>
          <cell r="N740">
            <v>0</v>
          </cell>
          <cell r="O740">
            <v>0</v>
          </cell>
          <cell r="P740">
            <v>0</v>
          </cell>
          <cell r="Q740" t="str">
            <v/>
          </cell>
          <cell r="IC740" t="str">
            <v>mstag:netBenefitsPaidToRetireesOpeb</v>
          </cell>
          <cell r="ID740">
            <v>6</v>
          </cell>
          <cell r="IE740" t="str">
            <v>ISO4217:USD</v>
          </cell>
          <cell r="IF740" t="b">
            <v>0</v>
          </cell>
          <cell r="IG740" t="b">
            <v>0</v>
          </cell>
        </row>
        <row r="741">
          <cell r="E741" t="str">
            <v>Benefits Paid to Retirees (In Obligation) (OPEB)</v>
          </cell>
          <cell r="K741">
            <v>62</v>
          </cell>
          <cell r="L741">
            <v>67</v>
          </cell>
          <cell r="M741">
            <v>71</v>
          </cell>
          <cell r="N741">
            <v>84</v>
          </cell>
          <cell r="O741">
            <v>93</v>
          </cell>
          <cell r="P741">
            <v>108</v>
          </cell>
          <cell r="IC741" t="str">
            <v>mstag:benefitsPaidToRetireesOpeb</v>
          </cell>
          <cell r="ID741">
            <v>6</v>
          </cell>
          <cell r="IE741" t="str">
            <v>ISO4217:USD</v>
          </cell>
          <cell r="IF741" t="b">
            <v>0</v>
          </cell>
          <cell r="IG741" t="b">
            <v>0</v>
          </cell>
        </row>
        <row r="742">
          <cell r="E742" t="str">
            <v>Benefits Paid to Retirees (in Assets) (OPEB)</v>
          </cell>
          <cell r="K742">
            <v>62</v>
          </cell>
          <cell r="L742">
            <v>67</v>
          </cell>
          <cell r="M742">
            <v>71</v>
          </cell>
          <cell r="N742">
            <v>84</v>
          </cell>
          <cell r="O742">
            <v>93</v>
          </cell>
          <cell r="P742">
            <v>108</v>
          </cell>
          <cell r="IC742" t="str">
            <v>mstag:benefitsPaidToRetireesInAssetsOpeb</v>
          </cell>
          <cell r="ID742">
            <v>6</v>
          </cell>
          <cell r="IE742" t="str">
            <v>ISO4217:USD</v>
          </cell>
          <cell r="IF742" t="b">
            <v>0</v>
          </cell>
          <cell r="IG742" t="b">
            <v>0</v>
          </cell>
        </row>
        <row r="743">
          <cell r="D743" t="str">
            <v>Actual Return on Plan Assets (OPEB)</v>
          </cell>
          <cell r="G743">
            <v>0</v>
          </cell>
          <cell r="H743">
            <v>21</v>
          </cell>
          <cell r="I743">
            <v>364</v>
          </cell>
          <cell r="J743">
            <v>377</v>
          </cell>
          <cell r="K743">
            <v>999</v>
          </cell>
          <cell r="L743">
            <v>803</v>
          </cell>
          <cell r="M743">
            <v>49</v>
          </cell>
          <cell r="N743">
            <v>1178</v>
          </cell>
          <cell r="O743">
            <v>235</v>
          </cell>
          <cell r="P743">
            <v>947</v>
          </cell>
          <cell r="IC743" t="str">
            <v>mstag:actualReturnOnPlanAssetsOpeb</v>
          </cell>
          <cell r="ID743">
            <v>6</v>
          </cell>
          <cell r="IE743" t="str">
            <v>ISO4217:USD</v>
          </cell>
          <cell r="IF743" t="b">
            <v>0</v>
          </cell>
          <cell r="IG743" t="b">
            <v>0</v>
          </cell>
        </row>
        <row r="744">
          <cell r="D744" t="str">
            <v>Contribution to Plan Assets (OPEB)</v>
          </cell>
          <cell r="K744">
            <v>41</v>
          </cell>
          <cell r="L744">
            <v>37</v>
          </cell>
          <cell r="M744">
            <v>8</v>
          </cell>
          <cell r="N744">
            <v>4</v>
          </cell>
          <cell r="O744">
            <v>14</v>
          </cell>
          <cell r="P744">
            <v>38</v>
          </cell>
          <cell r="IC744" t="str">
            <v>mstag:contributionToPlanAssetsOpeb</v>
          </cell>
          <cell r="ID744">
            <v>6</v>
          </cell>
          <cell r="IE744" t="str">
            <v>ISO4217:USD</v>
          </cell>
          <cell r="IF744" t="b">
            <v>0</v>
          </cell>
          <cell r="IG744" t="b">
            <v>0</v>
          </cell>
        </row>
        <row r="745">
          <cell r="D745" t="str">
            <v>Projected Benefit Obligation (OPEB)</v>
          </cell>
          <cell r="G745">
            <v>1552</v>
          </cell>
          <cell r="H745">
            <v>1241</v>
          </cell>
          <cell r="I745">
            <v>1425</v>
          </cell>
          <cell r="J745">
            <v>1405</v>
          </cell>
          <cell r="K745">
            <v>1460</v>
          </cell>
          <cell r="L745">
            <v>1465</v>
          </cell>
          <cell r="M745">
            <v>1199</v>
          </cell>
          <cell r="N745">
            <v>1270</v>
          </cell>
          <cell r="O745">
            <v>1577</v>
          </cell>
          <cell r="P745">
            <v>2135</v>
          </cell>
          <cell r="IC745" t="str">
            <v>mstag:projectedBenefitObligationOpeb</v>
          </cell>
          <cell r="ID745">
            <v>6</v>
          </cell>
          <cell r="IE745" t="str">
            <v>ISO4217:USD</v>
          </cell>
          <cell r="IF745" t="b">
            <v>0</v>
          </cell>
          <cell r="IG745" t="b">
            <v>0</v>
          </cell>
        </row>
        <row r="746">
          <cell r="D746" t="str">
            <v>Plan Assets at Fair Value (OPEB)</v>
          </cell>
          <cell r="G746">
            <v>21</v>
          </cell>
          <cell r="H746">
            <v>61</v>
          </cell>
          <cell r="I746">
            <v>440</v>
          </cell>
          <cell r="J746">
            <v>838</v>
          </cell>
          <cell r="K746">
            <v>1828</v>
          </cell>
          <cell r="L746">
            <v>2611</v>
          </cell>
          <cell r="M746">
            <v>2516</v>
          </cell>
          <cell r="N746">
            <v>1274</v>
          </cell>
          <cell r="O746">
            <v>1449</v>
          </cell>
          <cell r="P746">
            <v>2347</v>
          </cell>
          <cell r="IC746" t="str">
            <v>mstag:planAssetsAtFairValueOpeb</v>
          </cell>
          <cell r="ID746">
            <v>6</v>
          </cell>
          <cell r="IE746" t="str">
            <v>ISO4217:USD</v>
          </cell>
          <cell r="IF746" t="b">
            <v>0</v>
          </cell>
          <cell r="IG746" t="b">
            <v>0</v>
          </cell>
        </row>
        <row r="747">
          <cell r="D747" t="str">
            <v>Net OPEB Assets (Liabilities) recognized in the Balance Sheet</v>
          </cell>
          <cell r="G747">
            <v>-1451</v>
          </cell>
          <cell r="H747">
            <v>-1473</v>
          </cell>
          <cell r="I747">
            <v>-1443</v>
          </cell>
          <cell r="J747">
            <v>-1388</v>
          </cell>
          <cell r="K747">
            <v>-1340</v>
          </cell>
          <cell r="L747">
            <v>-1229</v>
          </cell>
          <cell r="M747">
            <v>-1088</v>
          </cell>
          <cell r="N747">
            <v>-823</v>
          </cell>
          <cell r="O747">
            <v>-554</v>
          </cell>
          <cell r="P747">
            <v>-368</v>
          </cell>
          <cell r="IC747" t="str">
            <v>mstag:netOpebAssetsLiabilitiesRecognizedInTheBalanceSheet</v>
          </cell>
          <cell r="ID747">
            <v>6</v>
          </cell>
          <cell r="IE747" t="str">
            <v>ISO4217:USD</v>
          </cell>
          <cell r="IF747" t="b">
            <v>0</v>
          </cell>
          <cell r="IG747" t="b">
            <v>0</v>
          </cell>
        </row>
        <row r="748">
          <cell r="D748" t="str">
            <v>Weighted Average Discount Rate (OPEB)</v>
          </cell>
          <cell r="G748">
            <v>0.08</v>
          </cell>
          <cell r="H748">
            <v>0.08</v>
          </cell>
          <cell r="I748">
            <v>7.4999999999999997E-2</v>
          </cell>
          <cell r="J748">
            <v>7.4999999999999997E-2</v>
          </cell>
          <cell r="K748">
            <v>7.4999999999999997E-2</v>
          </cell>
          <cell r="L748">
            <v>6.8000000000000005E-2</v>
          </cell>
          <cell r="M748">
            <v>7.4999999999999997E-2</v>
          </cell>
          <cell r="N748">
            <v>0.08</v>
          </cell>
          <cell r="O748">
            <v>7.2999999999999995E-2</v>
          </cell>
          <cell r="P748">
            <v>7.0000000000000007E-2</v>
          </cell>
          <cell r="IC748" t="str">
            <v>mstag:weightedAverageDiscountRateOpeb</v>
          </cell>
          <cell r="ID748">
            <v>0</v>
          </cell>
          <cell r="IE748" t="str">
            <v>ms_eqr_gcim_Decimal:ms_eqr_gcim_decimal</v>
          </cell>
          <cell r="IF748" t="b">
            <v>0</v>
          </cell>
          <cell r="IG748" t="b">
            <v>0</v>
          </cell>
        </row>
        <row r="749">
          <cell r="D749" t="str">
            <v>Expected Long Term Rate of Return on Plan Assets (OPEB)</v>
          </cell>
          <cell r="G749">
            <v>0.09</v>
          </cell>
          <cell r="H749">
            <v>0.09</v>
          </cell>
          <cell r="I749">
            <v>0.09</v>
          </cell>
          <cell r="J749">
            <v>0.09</v>
          </cell>
          <cell r="K749">
            <v>0.09</v>
          </cell>
          <cell r="L749">
            <v>0.09</v>
          </cell>
          <cell r="M749">
            <v>0.1</v>
          </cell>
          <cell r="N749">
            <v>0.1</v>
          </cell>
          <cell r="O749">
            <v>9.5000000000000001E-2</v>
          </cell>
          <cell r="P749">
            <v>0.1</v>
          </cell>
          <cell r="IC749" t="str">
            <v>mstag:expectedLongTermRateOfReturnOnPlanAssetsOpeb</v>
          </cell>
          <cell r="ID749">
            <v>0</v>
          </cell>
          <cell r="IE749" t="str">
            <v>ms_eqr_gcim_Decimal:ms_eqr_gcim_decimal</v>
          </cell>
          <cell r="IF749" t="b">
            <v>0</v>
          </cell>
          <cell r="IG749" t="b">
            <v>0</v>
          </cell>
        </row>
        <row r="750">
          <cell r="D750" t="str">
            <v>Expected Rate of Health Care Cost Increase (Short term)</v>
          </cell>
          <cell r="G750">
            <v>0.127</v>
          </cell>
          <cell r="H750">
            <v>0.11</v>
          </cell>
          <cell r="I750">
            <v>0.105</v>
          </cell>
          <cell r="J750">
            <v>9.5000000000000001E-2</v>
          </cell>
          <cell r="K750">
            <v>0.09</v>
          </cell>
          <cell r="L750">
            <v>0.08</v>
          </cell>
          <cell r="M750">
            <v>0.06</v>
          </cell>
          <cell r="N750">
            <v>5.8000000000000003E-2</v>
          </cell>
          <cell r="O750">
            <v>8.7999999999999995E-2</v>
          </cell>
          <cell r="P750">
            <v>0.113</v>
          </cell>
          <cell r="IC750" t="str">
            <v>mstag:expectedRateOfHealthCareCostIncreaseShortTerm</v>
          </cell>
          <cell r="ID750">
            <v>0</v>
          </cell>
          <cell r="IE750" t="str">
            <v>ms_eqr_gcim_Decimal:ms_eqr_gcim_decimal</v>
          </cell>
          <cell r="IF750" t="b">
            <v>0</v>
          </cell>
          <cell r="IG750" t="b">
            <v>0</v>
          </cell>
        </row>
        <row r="751">
          <cell r="D751" t="str">
            <v>Expected Rate of Health Care Cost Increase (Long term)</v>
          </cell>
          <cell r="G751">
            <v>0.06</v>
          </cell>
          <cell r="H751">
            <v>0.05</v>
          </cell>
          <cell r="I751">
            <v>0.05</v>
          </cell>
          <cell r="J751">
            <v>0.05</v>
          </cell>
          <cell r="K751">
            <v>0.05</v>
          </cell>
          <cell r="L751">
            <v>0.05</v>
          </cell>
          <cell r="M751">
            <v>0.05</v>
          </cell>
          <cell r="N751">
            <v>0.05</v>
          </cell>
          <cell r="O751">
            <v>0.05</v>
          </cell>
          <cell r="P751">
            <v>0.05</v>
          </cell>
          <cell r="IC751" t="str">
            <v>mstag:expectedRateOfHealthCareCostIncreaseLongTerm</v>
          </cell>
          <cell r="ID751">
            <v>0</v>
          </cell>
          <cell r="IE751" t="str">
            <v>ms_eqr_gcim_Decimal:ms_eqr_gcim_decimal</v>
          </cell>
          <cell r="IF751" t="b">
            <v>0</v>
          </cell>
          <cell r="IG751" t="b">
            <v>0</v>
          </cell>
        </row>
        <row r="752">
          <cell r="B752" t="str">
            <v>Leases</v>
          </cell>
          <cell r="ID752">
            <v>0</v>
          </cell>
          <cell r="IE752" t="str">
            <v>ms_eqr_gcim_String:ms_eqr_gcim_string</v>
          </cell>
          <cell r="IF752" t="b">
            <v>0</v>
          </cell>
          <cell r="IG752" t="b">
            <v>0</v>
          </cell>
        </row>
        <row r="753">
          <cell r="C753" t="str">
            <v>Interest Expense on Capitalized Operating Leases (Lessee)</v>
          </cell>
          <cell r="IC753" t="str">
            <v>mstag:interestExpenseOnCapitalizedOperatingLeasesLessee</v>
          </cell>
          <cell r="ID753">
            <v>6</v>
          </cell>
          <cell r="IE753" t="str">
            <v>ISO4217:USD</v>
          </cell>
          <cell r="IF753" t="b">
            <v>0</v>
          </cell>
          <cell r="IG753" t="b">
            <v>0</v>
          </cell>
        </row>
        <row r="754">
          <cell r="C754" t="str">
            <v>Implied Depreciation on Capitalized Operating Leases (Lessee)</v>
          </cell>
          <cell r="IC754" t="str">
            <v>mstag:impliedDepreciationOnCapitalizedOperatingLeasesLessee</v>
          </cell>
          <cell r="ID754">
            <v>6</v>
          </cell>
          <cell r="IE754" t="str">
            <v>ISO4217:USD</v>
          </cell>
          <cell r="IF754" t="b">
            <v>0</v>
          </cell>
          <cell r="IG754" t="b">
            <v>0</v>
          </cell>
        </row>
        <row r="755">
          <cell r="C755" t="str">
            <v>Rental Payment on Capitalized Operating Leases (Lessee)</v>
          </cell>
          <cell r="IC755" t="str">
            <v>mstag:rentalPaymentOnCapitalizedOperatingLeasesLessee</v>
          </cell>
          <cell r="ID755">
            <v>6</v>
          </cell>
          <cell r="IE755" t="str">
            <v>ISO4217:USD</v>
          </cell>
          <cell r="IF755" t="b">
            <v>0</v>
          </cell>
          <cell r="IG755" t="b">
            <v>0</v>
          </cell>
        </row>
        <row r="756">
          <cell r="C756" t="str">
            <v>Implied Capitalized Operating Lease Assets (Lessee)</v>
          </cell>
          <cell r="IC756" t="str">
            <v>mstag:impliedCapitalizedOperatingLeaseAssetsLessee</v>
          </cell>
          <cell r="ID756">
            <v>6</v>
          </cell>
          <cell r="IE756" t="str">
            <v>ISO4217:USD</v>
          </cell>
          <cell r="IF756" t="b">
            <v>0</v>
          </cell>
          <cell r="IG756" t="b">
            <v>0</v>
          </cell>
        </row>
        <row r="757">
          <cell r="C757" t="str">
            <v>Implied Capitalized Operating Lease Obligations (Lessee)</v>
          </cell>
          <cell r="IC757" t="str">
            <v>mstag:impliedCapitalizedOperatingLeaseObligationsLessee</v>
          </cell>
          <cell r="ID757">
            <v>6</v>
          </cell>
          <cell r="IE757" t="str">
            <v>ISO4217:USD</v>
          </cell>
          <cell r="IF757" t="b">
            <v>0</v>
          </cell>
          <cell r="IG757" t="b">
            <v>0</v>
          </cell>
        </row>
        <row r="758">
          <cell r="C758" t="str">
            <v>Capital Expenditures Financed Through Operating Leases</v>
          </cell>
          <cell r="IC758" t="str">
            <v>mstag:capitalExpendituresFinancedThroughOperatingLeases</v>
          </cell>
          <cell r="ID758">
            <v>6</v>
          </cell>
          <cell r="IE758" t="str">
            <v>ISO4217:USD</v>
          </cell>
          <cell r="IF758" t="b">
            <v>0</v>
          </cell>
          <cell r="IG758" t="b">
            <v>0</v>
          </cell>
        </row>
        <row r="759">
          <cell r="D759" t="str">
            <v>Capital Expenditures Financed Through Operating Leases (Sustaining)</v>
          </cell>
          <cell r="IC759" t="str">
            <v>mstag:capitalExpendituresFinancedThroughOperatingLeasesSustaining</v>
          </cell>
          <cell r="ID759">
            <v>6</v>
          </cell>
          <cell r="IE759" t="str">
            <v>ISO4217:USD</v>
          </cell>
          <cell r="IF759" t="b">
            <v>0</v>
          </cell>
          <cell r="IG759" t="b">
            <v>0</v>
          </cell>
        </row>
        <row r="760">
          <cell r="D760" t="str">
            <v>Capital Expenditures Financed Through Operating Leases (Growth)</v>
          </cell>
          <cell r="IC760" t="str">
            <v>mstag:capitalExpendituresFinancedThroughOperatingLeasesGrowth</v>
          </cell>
          <cell r="ID760">
            <v>6</v>
          </cell>
          <cell r="IE760" t="str">
            <v>ISO4217:USD</v>
          </cell>
          <cell r="IF760" t="b">
            <v>0</v>
          </cell>
          <cell r="IG760" t="b">
            <v>0</v>
          </cell>
        </row>
        <row r="761">
          <cell r="C761" t="str">
            <v>Assumed Average Lease Life of Operating Leases</v>
          </cell>
          <cell r="IC761" t="str">
            <v>mstag:assumedAverageLeaseLifeOfOperatingLeases</v>
          </cell>
          <cell r="ID761">
            <v>0</v>
          </cell>
          <cell r="IE761" t="str">
            <v>ms_eqr_gcim_Decimal:ms_eqr_gcim_decimal</v>
          </cell>
          <cell r="IF761" t="b">
            <v>0</v>
          </cell>
          <cell r="IG761" t="b">
            <v>0</v>
          </cell>
        </row>
        <row r="762">
          <cell r="C762" t="str">
            <v>Interest Rate Used to Capitalized Operating Leases</v>
          </cell>
          <cell r="IC762" t="str">
            <v>mstag:interestRateUsedToCapitalizedOperatingLeases</v>
          </cell>
          <cell r="ID762">
            <v>0</v>
          </cell>
          <cell r="IE762" t="str">
            <v>ms_eqr_gcim_Decimal:ms_eqr_gcim_decimal</v>
          </cell>
          <cell r="IF762" t="b">
            <v>0</v>
          </cell>
          <cell r="IG762" t="b">
            <v>0</v>
          </cell>
        </row>
        <row r="764">
          <cell r="Q764" t="str">
            <v>Values in the System :</v>
          </cell>
        </row>
        <row r="765">
          <cell r="Q765">
            <v>78</v>
          </cell>
        </row>
        <row r="768">
          <cell r="A768" t="str">
            <v>Additional Data Items to be collected (these items are not in the taxonomy)</v>
          </cell>
        </row>
        <row r="769">
          <cell r="B769" t="str">
            <v>Leases</v>
          </cell>
        </row>
        <row r="770">
          <cell r="C770" t="str">
            <v>Year 1 Minimum Rental Payment</v>
          </cell>
        </row>
        <row r="771">
          <cell r="C771" t="str">
            <v>Year 2 Minimum Rental Payment</v>
          </cell>
        </row>
        <row r="772">
          <cell r="C772" t="str">
            <v>Year 3 Minimum Rental Payment</v>
          </cell>
        </row>
        <row r="773">
          <cell r="C773" t="str">
            <v>Year 4 Minimum Rental Payment</v>
          </cell>
        </row>
        <row r="774">
          <cell r="C774" t="str">
            <v>Year 5 Minimum Rental Payment</v>
          </cell>
        </row>
        <row r="775">
          <cell r="C775" t="str">
            <v>Reported Cummulative Payments beyond Year 5</v>
          </cell>
        </row>
        <row r="776">
          <cell r="C776" t="str">
            <v>Current year minmum rental payment</v>
          </cell>
        </row>
        <row r="779">
          <cell r="B779" t="str">
            <v>Foot Note</v>
          </cell>
        </row>
        <row r="780">
          <cell r="B780" t="str">
            <v>A</v>
          </cell>
          <cell r="C780" t="str">
            <v>Income Statement</v>
          </cell>
        </row>
        <row r="781">
          <cell r="B781">
            <v>1</v>
          </cell>
          <cell r="C781" t="str">
            <v>Reclassification of Revenue</v>
          </cell>
        </row>
        <row r="782">
          <cell r="C782" t="str">
            <v>Revenue, Gross as per latest 10K</v>
          </cell>
          <cell r="H782">
            <v>30385</v>
          </cell>
          <cell r="I782">
            <v>33482</v>
          </cell>
        </row>
        <row r="783">
          <cell r="C783" t="str">
            <v>Respective Financials</v>
          </cell>
          <cell r="H783">
            <v>30296</v>
          </cell>
          <cell r="I783">
            <v>33434</v>
          </cell>
        </row>
        <row r="784">
          <cell r="C784" t="str">
            <v>Difference reclassed to Other Revenue</v>
          </cell>
          <cell r="H784">
            <v>89</v>
          </cell>
          <cell r="I784">
            <v>48</v>
          </cell>
        </row>
        <row r="786">
          <cell r="B786">
            <v>2</v>
          </cell>
          <cell r="C786" t="str">
            <v>Cost of products sold</v>
          </cell>
        </row>
        <row r="787">
          <cell r="C787" t="str">
            <v>Cost of products sold from latest 10K</v>
          </cell>
          <cell r="G787">
            <v>17683</v>
          </cell>
          <cell r="H787">
            <v>17338</v>
          </cell>
          <cell r="I787">
            <v>19561</v>
          </cell>
          <cell r="J787">
            <v>20938</v>
          </cell>
          <cell r="K787">
            <v>20510</v>
          </cell>
          <cell r="L787">
            <v>20896</v>
          </cell>
          <cell r="M787">
            <v>21027</v>
          </cell>
          <cell r="N787">
            <v>21514</v>
          </cell>
          <cell r="O787">
            <v>22102</v>
          </cell>
          <cell r="P787">
            <v>20989</v>
          </cell>
        </row>
        <row r="788">
          <cell r="C788" t="str">
            <v>Less: Restructuring costs</v>
          </cell>
          <cell r="M788">
            <v>443</v>
          </cell>
          <cell r="N788">
            <v>496</v>
          </cell>
          <cell r="O788">
            <v>1140</v>
          </cell>
          <cell r="P788">
            <v>508</v>
          </cell>
        </row>
        <row r="789">
          <cell r="C789" t="str">
            <v>Cost of products sold shown in the template</v>
          </cell>
          <cell r="G789">
            <v>17683</v>
          </cell>
          <cell r="H789">
            <v>17338</v>
          </cell>
          <cell r="I789">
            <v>19561</v>
          </cell>
          <cell r="J789">
            <v>20938</v>
          </cell>
          <cell r="K789">
            <v>20510</v>
          </cell>
          <cell r="L789">
            <v>20896</v>
          </cell>
          <cell r="M789">
            <v>20584</v>
          </cell>
          <cell r="N789">
            <v>21018</v>
          </cell>
          <cell r="O789">
            <v>20962</v>
          </cell>
          <cell r="P789">
            <v>20481</v>
          </cell>
        </row>
        <row r="791">
          <cell r="B791">
            <v>3</v>
          </cell>
          <cell r="C791" t="str">
            <v>General and administrative expenses</v>
          </cell>
        </row>
        <row r="792">
          <cell r="C792" t="str">
            <v>Marketing, research and administrative expenses from latest 10K</v>
          </cell>
          <cell r="G792">
            <v>9589</v>
          </cell>
          <cell r="H792">
            <v>9377</v>
          </cell>
          <cell r="I792">
            <v>9677</v>
          </cell>
          <cell r="J792">
            <v>9531</v>
          </cell>
          <cell r="K792">
            <v>9766</v>
          </cell>
          <cell r="L792">
            <v>10203</v>
          </cell>
          <cell r="M792">
            <v>10845</v>
          </cell>
          <cell r="N792">
            <v>12483</v>
          </cell>
          <cell r="O792">
            <v>12406</v>
          </cell>
          <cell r="P792">
            <v>12571</v>
          </cell>
        </row>
        <row r="793">
          <cell r="C793" t="str">
            <v>less: Advertising Costs</v>
          </cell>
          <cell r="G793">
            <v>2973</v>
          </cell>
          <cell r="H793">
            <v>2996</v>
          </cell>
          <cell r="I793">
            <v>1148</v>
          </cell>
          <cell r="J793">
            <v>3254</v>
          </cell>
          <cell r="K793">
            <v>3466</v>
          </cell>
          <cell r="L793">
            <v>3704</v>
          </cell>
          <cell r="M793">
            <v>3538</v>
          </cell>
          <cell r="N793">
            <v>3667</v>
          </cell>
          <cell r="O793">
            <v>3612</v>
          </cell>
          <cell r="P793">
            <v>3773</v>
          </cell>
        </row>
        <row r="794">
          <cell r="C794" t="str">
            <v xml:space="preserve">         Research and development costs</v>
          </cell>
          <cell r="G794">
            <v>956</v>
          </cell>
          <cell r="H794">
            <v>964</v>
          </cell>
          <cell r="I794">
            <v>3284</v>
          </cell>
          <cell r="J794">
            <v>1399</v>
          </cell>
          <cell r="K794">
            <v>1469</v>
          </cell>
          <cell r="L794">
            <v>1546</v>
          </cell>
          <cell r="M794">
            <v>1726</v>
          </cell>
          <cell r="N794">
            <v>1899</v>
          </cell>
          <cell r="O794">
            <v>1769</v>
          </cell>
          <cell r="P794">
            <v>1601</v>
          </cell>
        </row>
        <row r="795">
          <cell r="C795" t="str">
            <v xml:space="preserve">         Restructuring costs</v>
          </cell>
          <cell r="M795">
            <v>38</v>
          </cell>
          <cell r="N795">
            <v>318</v>
          </cell>
          <cell r="O795">
            <v>583</v>
          </cell>
          <cell r="P795">
            <v>519</v>
          </cell>
        </row>
        <row r="796">
          <cell r="C796" t="str">
            <v>General and administrative expenses</v>
          </cell>
          <cell r="G796">
            <v>5660</v>
          </cell>
          <cell r="H796">
            <v>5417</v>
          </cell>
          <cell r="I796">
            <v>5245</v>
          </cell>
          <cell r="J796">
            <v>4878</v>
          </cell>
          <cell r="K796">
            <v>4831</v>
          </cell>
          <cell r="L796">
            <v>4953</v>
          </cell>
          <cell r="M796">
            <v>5543</v>
          </cell>
          <cell r="N796">
            <v>6599</v>
          </cell>
          <cell r="O796">
            <v>6442</v>
          </cell>
          <cell r="P796">
            <v>6678</v>
          </cell>
        </row>
        <row r="798">
          <cell r="B798">
            <v>4</v>
          </cell>
          <cell r="C798" t="str">
            <v>Other Non Operating Income (Expense) as per latest 10K</v>
          </cell>
          <cell r="H798">
            <v>158</v>
          </cell>
          <cell r="I798">
            <v>244</v>
          </cell>
        </row>
        <row r="799">
          <cell r="C799" t="str">
            <v>Respective Financials</v>
          </cell>
          <cell r="H799">
            <v>248</v>
          </cell>
          <cell r="I799">
            <v>309</v>
          </cell>
        </row>
        <row r="800">
          <cell r="C800" t="str">
            <v>Difference Reclassed to Expenses</v>
          </cell>
          <cell r="H800">
            <v>-90</v>
          </cell>
          <cell r="I800">
            <v>-65</v>
          </cell>
        </row>
        <row r="802">
          <cell r="B802">
            <v>4</v>
          </cell>
          <cell r="C802" t="str">
            <v xml:space="preserve">Restructuring Expenses are included in manufacturing Expenses and marketing, research, administrative and other expenses. The breakup in each of these heads are given in the notes to financial statements. Restructuring charges relate to the restructuring </v>
          </cell>
        </row>
        <row r="806">
          <cell r="C806" t="str">
            <v>Included in Cost of goods sold</v>
          </cell>
          <cell r="M806">
            <v>443</v>
          </cell>
          <cell r="N806">
            <v>496</v>
          </cell>
          <cell r="O806">
            <v>1140</v>
          </cell>
          <cell r="P806">
            <v>508</v>
          </cell>
        </row>
        <row r="807">
          <cell r="C807" t="str">
            <v>Included in marketing, research, administrative &amp; other expenses</v>
          </cell>
          <cell r="M807">
            <v>38</v>
          </cell>
          <cell r="N807">
            <v>318</v>
          </cell>
          <cell r="O807">
            <v>583</v>
          </cell>
          <cell r="P807">
            <v>519</v>
          </cell>
        </row>
        <row r="808">
          <cell r="C808" t="str">
            <v>Total</v>
          </cell>
          <cell r="H808">
            <v>0</v>
          </cell>
          <cell r="I808">
            <v>0</v>
          </cell>
          <cell r="J808">
            <v>0</v>
          </cell>
          <cell r="K808">
            <v>0</v>
          </cell>
          <cell r="L808">
            <v>0</v>
          </cell>
          <cell r="M808">
            <v>481</v>
          </cell>
          <cell r="N808">
            <v>814</v>
          </cell>
          <cell r="O808">
            <v>1723</v>
          </cell>
          <cell r="P808">
            <v>1027</v>
          </cell>
        </row>
        <row r="810">
          <cell r="B810">
            <v>5</v>
          </cell>
          <cell r="C810" t="str">
            <v xml:space="preserve">Depreciation and amortization is included in Cost of products sold and Selling and Administrative Expenses. The breakup as available is given below: </v>
          </cell>
        </row>
        <row r="812">
          <cell r="C812" t="str">
            <v>Depreciation</v>
          </cell>
          <cell r="G812">
            <v>1140</v>
          </cell>
          <cell r="H812">
            <v>1134</v>
          </cell>
          <cell r="I812">
            <v>1253</v>
          </cell>
          <cell r="J812">
            <v>1358</v>
          </cell>
          <cell r="K812">
            <v>1487</v>
          </cell>
          <cell r="L812">
            <v>1598</v>
          </cell>
          <cell r="M812">
            <v>2148</v>
          </cell>
          <cell r="N812">
            <v>2114</v>
          </cell>
          <cell r="O812">
            <v>2191</v>
          </cell>
          <cell r="P812">
            <v>1596</v>
          </cell>
        </row>
        <row r="813">
          <cell r="C813" t="str">
            <v>Amortization</v>
          </cell>
          <cell r="N813">
            <v>77</v>
          </cell>
          <cell r="O813">
            <v>80</v>
          </cell>
          <cell r="P813">
            <v>97</v>
          </cell>
        </row>
        <row r="814">
          <cell r="G814">
            <v>1140</v>
          </cell>
          <cell r="H814">
            <v>1134</v>
          </cell>
          <cell r="I814">
            <v>1253</v>
          </cell>
          <cell r="J814">
            <v>1358</v>
          </cell>
          <cell r="K814">
            <v>1487</v>
          </cell>
          <cell r="L814">
            <v>1598</v>
          </cell>
          <cell r="M814">
            <v>2148</v>
          </cell>
          <cell r="N814">
            <v>2191</v>
          </cell>
          <cell r="O814">
            <v>2271</v>
          </cell>
          <cell r="P814">
            <v>1693</v>
          </cell>
        </row>
        <row r="816">
          <cell r="B816" t="str">
            <v>B</v>
          </cell>
          <cell r="C816" t="str">
            <v>Balance Sheet</v>
          </cell>
        </row>
        <row r="818">
          <cell r="B818">
            <v>1</v>
          </cell>
          <cell r="C818" t="str">
            <v>GOODWILL AND OTHER INTANGIBLE ASSETS As disclosed in the financial statements</v>
          </cell>
        </row>
        <row r="819">
          <cell r="C819" t="str">
            <v>Goodwill</v>
          </cell>
          <cell r="G819">
            <v>3472</v>
          </cell>
          <cell r="H819">
            <v>3564</v>
          </cell>
          <cell r="I819">
            <v>4474</v>
          </cell>
          <cell r="J819">
            <v>4175</v>
          </cell>
          <cell r="K819">
            <v>3915</v>
          </cell>
          <cell r="L819">
            <v>7023</v>
          </cell>
          <cell r="M819">
            <v>7062</v>
          </cell>
          <cell r="N819">
            <v>9080</v>
          </cell>
        </row>
        <row r="820">
          <cell r="C820" t="str">
            <v>Trademarks and other intangible assets</v>
          </cell>
          <cell r="G820">
            <v>957</v>
          </cell>
          <cell r="H820">
            <v>946</v>
          </cell>
          <cell r="I820">
            <v>1008</v>
          </cell>
          <cell r="J820">
            <v>1095</v>
          </cell>
          <cell r="K820">
            <v>1085</v>
          </cell>
          <cell r="L820">
            <v>1157</v>
          </cell>
          <cell r="M820">
            <v>1115</v>
          </cell>
          <cell r="N820">
            <v>1305</v>
          </cell>
        </row>
        <row r="821">
          <cell r="G821">
            <v>4429</v>
          </cell>
          <cell r="H821">
            <v>4510</v>
          </cell>
          <cell r="I821">
            <v>5482</v>
          </cell>
          <cell r="J821">
            <v>5270</v>
          </cell>
          <cell r="K821">
            <v>5000</v>
          </cell>
          <cell r="L821">
            <v>8180</v>
          </cell>
          <cell r="M821">
            <v>8177</v>
          </cell>
          <cell r="N821">
            <v>10385</v>
          </cell>
        </row>
        <row r="822">
          <cell r="C822" t="str">
            <v>Accumulated amortization</v>
          </cell>
          <cell r="G822">
            <v>667</v>
          </cell>
          <cell r="H822">
            <v>756</v>
          </cell>
          <cell r="I822">
            <v>910</v>
          </cell>
          <cell r="J822">
            <v>989</v>
          </cell>
          <cell r="K822">
            <v>1051</v>
          </cell>
          <cell r="L822">
            <v>1169</v>
          </cell>
          <cell r="M822">
            <v>1355</v>
          </cell>
          <cell r="N822">
            <v>1599</v>
          </cell>
        </row>
        <row r="823">
          <cell r="C823" t="str">
            <v>TOTAL GOODWILL AND OTHER INTANGIBLE ASSETS</v>
          </cell>
          <cell r="G823">
            <v>3762</v>
          </cell>
          <cell r="H823">
            <v>3754</v>
          </cell>
          <cell r="I823">
            <v>4572</v>
          </cell>
          <cell r="J823">
            <v>4281</v>
          </cell>
          <cell r="K823">
            <v>3949</v>
          </cell>
          <cell r="L823">
            <v>7011</v>
          </cell>
          <cell r="M823">
            <v>6822</v>
          </cell>
          <cell r="N823">
            <v>8786</v>
          </cell>
        </row>
        <row r="826">
          <cell r="B826">
            <v>2</v>
          </cell>
          <cell r="C826" t="str">
            <v>Reclassification of Share Capital</v>
          </cell>
        </row>
        <row r="827">
          <cell r="C827" t="str">
            <v>Common Stock as per latest Financials</v>
          </cell>
          <cell r="J827">
            <v>1371</v>
          </cell>
        </row>
        <row r="828">
          <cell r="C828" t="str">
            <v>Common Stock as per respective financial</v>
          </cell>
          <cell r="J828">
            <v>686</v>
          </cell>
        </row>
        <row r="829">
          <cell r="C829" t="str">
            <v>Difference reclassified to Additional paid in Capital &amp; retained Earnings</v>
          </cell>
          <cell r="J829">
            <v>685</v>
          </cell>
        </row>
        <row r="831">
          <cell r="C831" t="str">
            <v>Additional Paid in Capital as per latest financials</v>
          </cell>
          <cell r="J831">
            <v>294</v>
          </cell>
        </row>
        <row r="832">
          <cell r="C832" t="str">
            <v>Retained earnings  as per latest financials</v>
          </cell>
          <cell r="J832">
            <v>10265</v>
          </cell>
        </row>
        <row r="833">
          <cell r="F833" t="str">
            <v>Total</v>
          </cell>
          <cell r="J833">
            <v>10559</v>
          </cell>
        </row>
        <row r="834">
          <cell r="C834" t="str">
            <v>Additional Paid in Capital &amp; Retained earnings as per Respective Financials</v>
          </cell>
          <cell r="J834">
            <v>11244</v>
          </cell>
        </row>
        <row r="835">
          <cell r="C835" t="str">
            <v>Difference reclassified from Common Stock</v>
          </cell>
          <cell r="J835">
            <v>-685</v>
          </cell>
        </row>
        <row r="838">
          <cell r="B838" t="str">
            <v>C</v>
          </cell>
          <cell r="C838" t="str">
            <v>Cash Flow Statement</v>
          </cell>
        </row>
        <row r="840">
          <cell r="B840">
            <v>3</v>
          </cell>
          <cell r="C840" t="str">
            <v>Other Cash Flow</v>
          </cell>
        </row>
        <row r="841">
          <cell r="C841" t="str">
            <v>Others (Operating)</v>
          </cell>
          <cell r="G841">
            <v>79</v>
          </cell>
          <cell r="H841">
            <v>282</v>
          </cell>
          <cell r="I841">
            <v>65</v>
          </cell>
          <cell r="J841">
            <v>289</v>
          </cell>
          <cell r="K841">
            <v>5</v>
          </cell>
          <cell r="L841">
            <v>-137</v>
          </cell>
          <cell r="M841">
            <v>130</v>
          </cell>
          <cell r="N841">
            <v>-122</v>
          </cell>
          <cell r="O841">
            <v>44</v>
          </cell>
          <cell r="P841">
            <v>467</v>
          </cell>
        </row>
        <row r="842">
          <cell r="C842" t="str">
            <v>Others (Investing)</v>
          </cell>
          <cell r="G842">
            <v>-306</v>
          </cell>
          <cell r="H842">
            <v>23</v>
          </cell>
          <cell r="I842">
            <v>96</v>
          </cell>
          <cell r="J842">
            <v>-331</v>
          </cell>
          <cell r="K842">
            <v>-309</v>
          </cell>
          <cell r="L842">
            <v>63</v>
          </cell>
          <cell r="M842">
            <v>356</v>
          </cell>
          <cell r="N842">
            <v>221</v>
          </cell>
          <cell r="O842">
            <v>-7</v>
          </cell>
          <cell r="P842">
            <v>88</v>
          </cell>
        </row>
        <row r="843">
          <cell r="C843" t="str">
            <v>Provision for restructuring</v>
          </cell>
          <cell r="G843">
            <v>2705</v>
          </cell>
        </row>
        <row r="844">
          <cell r="G844">
            <v>2478</v>
          </cell>
          <cell r="H844">
            <v>305</v>
          </cell>
          <cell r="I844">
            <v>161</v>
          </cell>
          <cell r="J844">
            <v>-42</v>
          </cell>
          <cell r="K844">
            <v>-304</v>
          </cell>
          <cell r="L844">
            <v>-74</v>
          </cell>
          <cell r="M844">
            <v>486</v>
          </cell>
          <cell r="N844">
            <v>99</v>
          </cell>
          <cell r="O844">
            <v>37</v>
          </cell>
          <cell r="P844">
            <v>555</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Restructuring + FTG "/>
      <sheetName val="Savings Exhibit"/>
    </sheetNames>
    <sheetDataSet>
      <sheetData sheetId="0" refreshError="1"/>
      <sheetData sheetId="1" refreshError="1"/>
      <sheetData sheetId="2" refreshError="1">
        <row r="1">
          <cell r="A1" t="str">
            <v>Restructuing savings exhibit used in our upgrade note:</v>
          </cell>
        </row>
        <row r="3">
          <cell r="A3" t="str">
            <v>Restructuring saves</v>
          </cell>
          <cell r="B3" t="str">
            <v>'05e</v>
          </cell>
          <cell r="C3" t="str">
            <v>'06e</v>
          </cell>
          <cell r="D3" t="str">
            <v>'07e</v>
          </cell>
          <cell r="E3" t="str">
            <v>'08e</v>
          </cell>
          <cell r="G3" t="str">
            <v>Total</v>
          </cell>
        </row>
        <row r="4">
          <cell r="A4" t="str">
            <v>Pre tax ($M)</v>
          </cell>
          <cell r="B4">
            <v>55.083524333808711</v>
          </cell>
          <cell r="C4">
            <v>102.16781583439831</v>
          </cell>
          <cell r="D4">
            <v>147</v>
          </cell>
          <cell r="E4">
            <v>170</v>
          </cell>
          <cell r="G4">
            <v>474.25134016820704</v>
          </cell>
          <cell r="H4" t="str">
            <v>Target  $400 to 475M</v>
          </cell>
        </row>
        <row r="5">
          <cell r="A5" t="str">
            <v>Growth</v>
          </cell>
          <cell r="C5">
            <v>0.85477993774066841</v>
          </cell>
          <cell r="D5">
            <v>0.4388092649280988</v>
          </cell>
          <cell r="E5">
            <v>0.15646258503401356</v>
          </cell>
        </row>
        <row r="6">
          <cell r="A6" t="str">
            <v>Low case</v>
          </cell>
          <cell r="B6">
            <v>55.083524333808711</v>
          </cell>
          <cell r="C6">
            <v>102.16781583439831</v>
          </cell>
          <cell r="D6">
            <v>115.69969449755436</v>
          </cell>
          <cell r="E6">
            <v>127.04896533423864</v>
          </cell>
          <cell r="G6">
            <v>400.00000000000006</v>
          </cell>
        </row>
        <row r="7">
          <cell r="A7" t="str">
            <v>Incremental to bull case</v>
          </cell>
          <cell r="B7">
            <v>0</v>
          </cell>
          <cell r="C7">
            <v>0</v>
          </cell>
          <cell r="D7">
            <v>31.300305502445639</v>
          </cell>
          <cell r="E7">
            <v>42.951034665761355</v>
          </cell>
          <cell r="G7">
            <v>74.251340168206994</v>
          </cell>
        </row>
        <row r="9">
          <cell r="A9" t="str">
            <v>Sales ($M)</v>
          </cell>
          <cell r="B9">
            <v>11396.900000000001</v>
          </cell>
          <cell r="C9">
            <v>12237.7</v>
          </cell>
          <cell r="D9">
            <v>13575.9521</v>
          </cell>
          <cell r="E9">
            <v>14400.748635000002</v>
          </cell>
        </row>
        <row r="10">
          <cell r="A10" t="str">
            <v>Savings as a% of sales</v>
          </cell>
          <cell r="B10">
            <v>4.8332023913352498E-3</v>
          </cell>
          <cell r="C10">
            <v>8.3486125525546722E-3</v>
          </cell>
          <cell r="D10">
            <v>1.0827969848243645E-2</v>
          </cell>
          <cell r="E10">
            <v>1.1804941833845152E-2</v>
          </cell>
        </row>
        <row r="11">
          <cell r="A11" t="str">
            <v>Rounding…</v>
          </cell>
          <cell r="B11">
            <v>5.0000000000000001E-3</v>
          </cell>
          <cell r="C11">
            <v>8.0000000000000002E-3</v>
          </cell>
          <cell r="D11">
            <v>1.0999999999999999E-2</v>
          </cell>
          <cell r="E11">
            <v>1.2E-2</v>
          </cell>
        </row>
        <row r="12">
          <cell r="A12" t="str">
            <v>Op margin</v>
          </cell>
          <cell r="B12">
            <v>50</v>
          </cell>
          <cell r="C12">
            <v>80</v>
          </cell>
          <cell r="D12">
            <v>110</v>
          </cell>
          <cell r="E12">
            <v>120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7 EPS Scenario"/>
      <sheetName val="#REF"/>
      <sheetName val="CCE"/>
    </sheetNames>
    <sheetDataSet>
      <sheetData sheetId="0" refreshError="1">
        <row r="1">
          <cell r="B1" t="str">
            <v>Scenario analysis: Modeling the impact on 2007 EPS from incremental spend and savings</v>
          </cell>
        </row>
        <row r="2">
          <cell r="E2" t="str">
            <v>2007</v>
          </cell>
          <cell r="I2">
            <v>2008</v>
          </cell>
        </row>
        <row r="3">
          <cell r="C3" t="str">
            <v>2006</v>
          </cell>
          <cell r="E3" t="str">
            <v>AVP</v>
          </cell>
          <cell r="F3" t="str">
            <v>Base</v>
          </cell>
          <cell r="G3" t="str">
            <v>Bull</v>
          </cell>
          <cell r="I3" t="str">
            <v>AVP</v>
          </cell>
        </row>
        <row r="4">
          <cell r="B4" t="str">
            <v>Revenue</v>
          </cell>
          <cell r="C4">
            <v>8763.9</v>
          </cell>
          <cell r="E4">
            <v>9202.0949999999993</v>
          </cell>
          <cell r="F4">
            <v>9711.5725968394472</v>
          </cell>
          <cell r="G4">
            <v>9640.2900000000009</v>
          </cell>
          <cell r="I4">
            <v>9662.1997499999998</v>
          </cell>
        </row>
        <row r="5">
          <cell r="E5">
            <v>0.05</v>
          </cell>
          <cell r="F5">
            <v>0.10813366159351978</v>
          </cell>
          <cell r="G5">
            <v>0.1</v>
          </cell>
          <cell r="I5">
            <v>0.05</v>
          </cell>
        </row>
        <row r="6">
          <cell r="B6" t="str">
            <v>Gross Profit</v>
          </cell>
          <cell r="C6">
            <v>5438</v>
          </cell>
          <cell r="E6">
            <v>5737.6113098975848</v>
          </cell>
          <cell r="F6">
            <v>6055.2764091782874</v>
          </cell>
          <cell r="G6">
            <v>6010.8308960831846</v>
          </cell>
        </row>
        <row r="7">
          <cell r="B7" t="str">
            <v>Core GM%</v>
          </cell>
          <cell r="C7">
            <v>0.62050000570522257</v>
          </cell>
          <cell r="E7">
            <v>0.62351141885598715</v>
          </cell>
          <cell r="F7">
            <v>0.62351141885598715</v>
          </cell>
          <cell r="G7">
            <v>0.62351141885598715</v>
          </cell>
        </row>
        <row r="8">
          <cell r="B8" t="str">
            <v>Segment Operating Profit ('06)</v>
          </cell>
          <cell r="C8">
            <v>1215.25</v>
          </cell>
          <cell r="E8">
            <v>1276.0124999999998</v>
          </cell>
          <cell r="F8">
            <v>1346.6594322515248</v>
          </cell>
          <cell r="G8">
            <v>1336.7750000000001</v>
          </cell>
        </row>
        <row r="9">
          <cell r="B9" t="str">
            <v>Operating profit margin</v>
          </cell>
          <cell r="C9">
            <v>0.13866543433859355</v>
          </cell>
          <cell r="E9">
            <v>0.13866543433859355</v>
          </cell>
          <cell r="F9">
            <v>0.13866543433859355</v>
          </cell>
          <cell r="G9">
            <v>0.13866543433859355</v>
          </cell>
        </row>
        <row r="10">
          <cell r="B10" t="str">
            <v>Global Expenses</v>
          </cell>
          <cell r="C10">
            <v>-95.050000000000011</v>
          </cell>
          <cell r="E10">
            <v>-92.75</v>
          </cell>
          <cell r="F10">
            <v>-92.75</v>
          </cell>
          <cell r="G10">
            <v>-92.75</v>
          </cell>
        </row>
        <row r="11">
          <cell r="C11" t="str">
            <v>----------</v>
          </cell>
          <cell r="E11" t="str">
            <v>----------</v>
          </cell>
          <cell r="F11" t="str">
            <v>----------</v>
          </cell>
          <cell r="G11" t="str">
            <v>----------</v>
          </cell>
        </row>
        <row r="12">
          <cell r="B12" t="str">
            <v>Total Operating Profit</v>
          </cell>
          <cell r="C12">
            <v>1134.2</v>
          </cell>
          <cell r="E12">
            <v>1183.2624999999998</v>
          </cell>
          <cell r="F12">
            <v>1253.9094322515248</v>
          </cell>
          <cell r="G12">
            <v>1244.0250000000001</v>
          </cell>
        </row>
        <row r="14">
          <cell r="B14" t="str">
            <v>07 Adjustments</v>
          </cell>
        </row>
        <row r="15">
          <cell r="B15" t="str">
            <v>Incremental savings</v>
          </cell>
          <cell r="C15">
            <v>100</v>
          </cell>
          <cell r="E15">
            <v>160</v>
          </cell>
          <cell r="F15">
            <v>160</v>
          </cell>
          <cell r="G15">
            <v>160</v>
          </cell>
        </row>
        <row r="17">
          <cell r="B17" t="str">
            <v>Incremental spend/reinvestment</v>
          </cell>
        </row>
        <row r="18">
          <cell r="B18" t="str">
            <v>Advertising</v>
          </cell>
          <cell r="C18">
            <v>-114</v>
          </cell>
          <cell r="E18">
            <v>-90</v>
          </cell>
          <cell r="F18">
            <v>-90</v>
          </cell>
          <cell r="G18">
            <v>-90</v>
          </cell>
        </row>
        <row r="19">
          <cell r="B19" t="str">
            <v>Total advertising as a % of sales</v>
          </cell>
          <cell r="E19">
            <v>3.6839437106441525E-2</v>
          </cell>
          <cell r="F19">
            <v>3.4906807998359074E-2</v>
          </cell>
          <cell r="G19">
            <v>3.5164917237966907E-2</v>
          </cell>
        </row>
        <row r="20">
          <cell r="B20" t="str">
            <v>Channel</v>
          </cell>
          <cell r="C20">
            <v>0</v>
          </cell>
          <cell r="E20">
            <v>-105</v>
          </cell>
          <cell r="F20">
            <v>-105</v>
          </cell>
          <cell r="G20">
            <v>-105</v>
          </cell>
        </row>
        <row r="21">
          <cell r="C21" t="str">
            <v>----------</v>
          </cell>
          <cell r="E21" t="str">
            <v>----------</v>
          </cell>
          <cell r="F21" t="str">
            <v>----------</v>
          </cell>
          <cell r="G21" t="str">
            <v>----------</v>
          </cell>
        </row>
        <row r="22">
          <cell r="B22" t="str">
            <v>Total incremental reinvestment</v>
          </cell>
          <cell r="C22">
            <v>-114</v>
          </cell>
          <cell r="E22">
            <v>-195</v>
          </cell>
          <cell r="F22">
            <v>-195</v>
          </cell>
          <cell r="G22">
            <v>-195</v>
          </cell>
        </row>
        <row r="23">
          <cell r="B23" t="str">
            <v>As a % of savings</v>
          </cell>
          <cell r="E23">
            <v>1.21875</v>
          </cell>
          <cell r="F23">
            <v>1.21875</v>
          </cell>
          <cell r="G23">
            <v>1.21875</v>
          </cell>
        </row>
        <row r="24">
          <cell r="E24" t="str">
            <v>----------</v>
          </cell>
          <cell r="F24" t="str">
            <v>----------</v>
          </cell>
          <cell r="G24" t="str">
            <v>----------</v>
          </cell>
        </row>
        <row r="25">
          <cell r="B25" t="str">
            <v>Total Operating Profit (Adjusted for Initiatives)</v>
          </cell>
          <cell r="C25">
            <v>1120.2</v>
          </cell>
          <cell r="E25">
            <v>1148.2624999999998</v>
          </cell>
          <cell r="F25">
            <v>1218.9094322515248</v>
          </cell>
          <cell r="G25">
            <v>1209.0250000000001</v>
          </cell>
          <cell r="I25">
            <v>1381.6945642500002</v>
          </cell>
        </row>
        <row r="26">
          <cell r="B26" t="str">
            <v>Growth vs. prior year</v>
          </cell>
          <cell r="E26">
            <v>2.5051330119621351E-2</v>
          </cell>
          <cell r="F26">
            <v>8.8117686352012781E-2</v>
          </cell>
          <cell r="G26">
            <v>7.9293876093554649E-2</v>
          </cell>
        </row>
        <row r="27">
          <cell r="C27">
            <v>0.12781980625064185</v>
          </cell>
          <cell r="E27">
            <v>0.12478272610747877</v>
          </cell>
          <cell r="I27">
            <v>0.14300000000000002</v>
          </cell>
        </row>
        <row r="28">
          <cell r="B28" t="str">
            <v>Interest Expense</v>
          </cell>
          <cell r="C28">
            <v>-57.9</v>
          </cell>
          <cell r="E28">
            <v>-88.676997857291894</v>
          </cell>
          <cell r="F28">
            <v>-88.676997857291894</v>
          </cell>
          <cell r="G28">
            <v>-88.676997857291894</v>
          </cell>
          <cell r="I28">
            <v>-83.767761553347626</v>
          </cell>
        </row>
        <row r="29">
          <cell r="C29" t="str">
            <v>----------</v>
          </cell>
          <cell r="E29" t="str">
            <v>----------</v>
          </cell>
          <cell r="F29" t="str">
            <v>----------</v>
          </cell>
          <cell r="G29" t="str">
            <v>----------</v>
          </cell>
        </row>
        <row r="30">
          <cell r="B30" t="str">
            <v>Pre-tax income</v>
          </cell>
          <cell r="C30">
            <v>1062.3</v>
          </cell>
          <cell r="E30">
            <v>1059.5855021427078</v>
          </cell>
          <cell r="F30">
            <v>1130.2324343942328</v>
          </cell>
          <cell r="G30">
            <v>1120.3480021427081</v>
          </cell>
          <cell r="I30">
            <v>1297.9268026966527</v>
          </cell>
        </row>
        <row r="31">
          <cell r="B31" t="str">
            <v>Effective tax rate</v>
          </cell>
          <cell r="C31">
            <v>0.33576364116131402</v>
          </cell>
          <cell r="E31">
            <v>0.32094050987804768</v>
          </cell>
          <cell r="F31">
            <v>0.32094050987804768</v>
          </cell>
          <cell r="G31">
            <v>0.32094050987804768</v>
          </cell>
          <cell r="I31">
            <v>0.32094050987804768</v>
          </cell>
        </row>
        <row r="32">
          <cell r="B32" t="str">
            <v>Taxes</v>
          </cell>
          <cell r="C32">
            <v>356.68171600566393</v>
          </cell>
          <cell r="E32">
            <v>340.06391131706783</v>
          </cell>
          <cell r="F32">
            <v>362.73737377519211</v>
          </cell>
          <cell r="G32">
            <v>359.56505904853276</v>
          </cell>
        </row>
        <row r="33">
          <cell r="B33" t="str">
            <v>Minority</v>
          </cell>
          <cell r="C33">
            <v>-2.5</v>
          </cell>
          <cell r="E33">
            <v>-2.4750000000000001</v>
          </cell>
          <cell r="F33">
            <v>-2.4750000000000001</v>
          </cell>
          <cell r="G33">
            <v>-2.4750000000000001</v>
          </cell>
        </row>
        <row r="34">
          <cell r="B34" t="str">
            <v>Core Net Profit</v>
          </cell>
          <cell r="C34">
            <v>703.11828399433602</v>
          </cell>
          <cell r="E34">
            <v>717.04659082564001</v>
          </cell>
          <cell r="F34">
            <v>765.02006061904069</v>
          </cell>
          <cell r="G34">
            <v>758.30794309417536</v>
          </cell>
        </row>
        <row r="35">
          <cell r="B35" t="str">
            <v>Shares</v>
          </cell>
          <cell r="C35">
            <v>449.16</v>
          </cell>
          <cell r="E35">
            <v>439.43030830621717</v>
          </cell>
          <cell r="F35">
            <v>439.43030830621717</v>
          </cell>
          <cell r="G35">
            <v>439.43030830621717</v>
          </cell>
        </row>
        <row r="36">
          <cell r="B36" t="str">
            <v>Core EPS</v>
          </cell>
          <cell r="C36">
            <v>1.565407168924962</v>
          </cell>
          <cell r="E36">
            <v>1.63176407560392</v>
          </cell>
          <cell r="F36">
            <v>1.7409360395913707</v>
          </cell>
          <cell r="G36">
            <v>1.7256614502014462</v>
          </cell>
        </row>
        <row r="37">
          <cell r="E37">
            <v>4.2389550780279395E-2</v>
          </cell>
          <cell r="F37">
            <v>0.11212984976103857</v>
          </cell>
          <cell r="G37">
            <v>0.10237226739324212</v>
          </cell>
        </row>
      </sheetData>
      <sheetData sheetId="1" refreshError="1"/>
      <sheetData sheetId="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UMMARY"/>
      <sheetName val="EUROPE TEMPLATE"/>
      <sheetName val="LOB_Qs"/>
      <sheetName val="RI"/>
      <sheetName val="VALUATION"/>
      <sheetName val="PG Earn"/>
      <sheetName val="WELLA_IMPACT"/>
      <sheetName val="VAL_SENSITIVITY"/>
      <sheetName val="EVA CALCULATIONS"/>
      <sheetName val="TOPLINE"/>
      <sheetName val="xbrlPreview"/>
      <sheetName val="Pipeline"/>
      <sheetName val="Guidance"/>
      <sheetName val="QUESTIONS"/>
      <sheetName val="PROFORMA"/>
      <sheetName val="ASSUMPTIONS"/>
      <sheetName val="Algo"/>
      <sheetName val="PORTFOLIO"/>
      <sheetName val="NY UPLOAD"/>
      <sheetName val="PROFORMA_ROIC"/>
      <sheetName val="Options"/>
      <sheetName val="Status-TO DO"/>
      <sheetName val="Organization 2005"/>
      <sheetName val="WELLA Qs"/>
      <sheetName val="WELLA TRANSACTION"/>
      <sheetName val="CORE GROWTH"/>
      <sheetName val="WELLA_Q"/>
      <sheetName val="FAS142"/>
      <sheetName val="GEO"/>
      <sheetName val="Top brands"/>
      <sheetName val="__FDSCACHE__"/>
      <sheetName val="ORGANIC"/>
      <sheetName val="HQ_RESTRUCTURING"/>
      <sheetName val="ANALYST MEETING 02"/>
      <sheetName val="Restructuring summary"/>
      <sheetName val="Calendarization"/>
      <sheetName val="SNACKS &amp; BEVERAGES"/>
      <sheetName val="CLAIROL"/>
      <sheetName val="WELLA_YEAR"/>
      <sheetName val="COGs"/>
      <sheetName val="xbrldates"/>
      <sheetName val="LINKS"/>
      <sheetName val="xbrlSettings"/>
      <sheetName val="NY UPLOAD shadow"/>
      <sheetName val="Inc-Yr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row r="5">
          <cell r="S5">
            <v>714.22126050775546</v>
          </cell>
        </row>
        <row r="6">
          <cell r="S6">
            <v>563.10802749171194</v>
          </cell>
        </row>
        <row r="7">
          <cell r="B7">
            <v>6.6712049012933967</v>
          </cell>
          <cell r="C7">
            <v>7.5891727801669608</v>
          </cell>
          <cell r="E7">
            <v>8.0725109757824676</v>
          </cell>
          <cell r="G7">
            <v>8.61160966426106</v>
          </cell>
          <cell r="I7">
            <v>9.4571299894093066</v>
          </cell>
          <cell r="K7">
            <v>9.9624601916175664</v>
          </cell>
          <cell r="M7">
            <v>10.455642650260263</v>
          </cell>
          <cell r="O7">
            <v>10.895967177078655</v>
          </cell>
          <cell r="Q7">
            <v>11.307764194619919</v>
          </cell>
          <cell r="S7">
            <v>11.714424317479539</v>
          </cell>
        </row>
        <row r="14">
          <cell r="B14">
            <v>-1.5669999999999999</v>
          </cell>
          <cell r="C14">
            <v>-2.2650000000000001</v>
          </cell>
          <cell r="E14">
            <v>-4.2530000000000001</v>
          </cell>
          <cell r="G14">
            <v>-6.431</v>
          </cell>
          <cell r="I14">
            <v>-8.2880000000000003</v>
          </cell>
          <cell r="K14">
            <v>-9.1168000000000013</v>
          </cell>
          <cell r="M14">
            <v>-10.028480000000002</v>
          </cell>
          <cell r="O14">
            <v>-11.031328000000004</v>
          </cell>
          <cell r="Q14">
            <v>-12.134460800000005</v>
          </cell>
          <cell r="S14">
            <v>-13.347906880000007</v>
          </cell>
        </row>
        <row r="15">
          <cell r="B15">
            <v>63.637999999999998</v>
          </cell>
          <cell r="C15">
            <v>77.7</v>
          </cell>
          <cell r="E15">
            <v>96.236999999999995</v>
          </cell>
          <cell r="G15">
            <v>117.16500000000001</v>
          </cell>
          <cell r="I15">
            <v>134.685</v>
          </cell>
          <cell r="K15">
            <v>167.83781318280757</v>
          </cell>
          <cell r="M15">
            <v>202.62004618392686</v>
          </cell>
          <cell r="O15">
            <v>240.67031486991294</v>
          </cell>
          <cell r="Q15">
            <v>276.88733304798239</v>
          </cell>
          <cell r="S15">
            <v>314.54177133147562</v>
          </cell>
        </row>
        <row r="18">
          <cell r="B18">
            <v>44.135675999999997</v>
          </cell>
          <cell r="C18">
            <v>44.135675999999997</v>
          </cell>
          <cell r="E18">
            <v>44.000875999999998</v>
          </cell>
          <cell r="G18">
            <v>44.135675999999997</v>
          </cell>
          <cell r="I18">
            <v>43.658551000000003</v>
          </cell>
          <cell r="K18">
            <v>43.658551000000003</v>
          </cell>
          <cell r="M18">
            <v>43.658551000000003</v>
          </cell>
          <cell r="O18">
            <v>43.658551000000003</v>
          </cell>
          <cell r="Q18">
            <v>43.658551000000003</v>
          </cell>
          <cell r="S18">
            <v>43.658551000000003</v>
          </cell>
        </row>
        <row r="19">
          <cell r="B19">
            <v>23.38167</v>
          </cell>
          <cell r="C19">
            <v>23.38167</v>
          </cell>
          <cell r="E19">
            <v>23.176269999999999</v>
          </cell>
          <cell r="G19">
            <v>23.38167</v>
          </cell>
          <cell r="I19">
            <v>22.625429</v>
          </cell>
          <cell r="K19">
            <v>22.625429</v>
          </cell>
          <cell r="M19">
            <v>22.625429</v>
          </cell>
          <cell r="O19">
            <v>22.625429</v>
          </cell>
          <cell r="Q19">
            <v>22.625429</v>
          </cell>
          <cell r="S19">
            <v>22.625429</v>
          </cell>
        </row>
        <row r="21">
          <cell r="B21">
            <v>0.93577499526686769</v>
          </cell>
          <cell r="C21">
            <v>1.1443123698841726</v>
          </cell>
          <cell r="E21">
            <v>1.4282161336969745</v>
          </cell>
          <cell r="I21">
            <v>2.0329903986048463</v>
          </cell>
          <cell r="K21">
            <v>2.5334125011952451</v>
          </cell>
          <cell r="M21">
            <v>3.0584297320176246</v>
          </cell>
          <cell r="O21">
            <v>3.6327760282120365</v>
          </cell>
          <cell r="Q21">
            <v>4.1794504924961986</v>
          </cell>
          <cell r="S21">
            <v>4.7478219629286924</v>
          </cell>
        </row>
        <row r="22">
          <cell r="B22">
            <v>0.9553183326939434</v>
          </cell>
          <cell r="C22">
            <v>1.1630905747964106</v>
          </cell>
          <cell r="E22">
            <v>1.4408806507690841</v>
          </cell>
          <cell r="G22">
            <v>1.7388088618135489</v>
          </cell>
          <cell r="I22">
            <v>2.0497991441399854</v>
          </cell>
          <cell r="K22">
            <v>2.5494630088710086</v>
          </cell>
          <cell r="M22">
            <v>3.0736847353797825</v>
          </cell>
          <cell r="O22">
            <v>3.6471607840293463</v>
          </cell>
          <cell r="Q22">
            <v>4.1930069290337881</v>
          </cell>
          <cell r="S22">
            <v>4.7605172049570061</v>
          </cell>
        </row>
        <row r="24">
          <cell r="B24">
            <v>0.9553183326939434</v>
          </cell>
          <cell r="C24">
            <v>1.1630905747964106</v>
          </cell>
          <cell r="E24">
            <v>1.4408806507690841</v>
          </cell>
          <cell r="G24">
            <v>1.8996522061939973</v>
          </cell>
          <cell r="I24">
            <v>2.242034265958007</v>
          </cell>
          <cell r="K24">
            <v>2.7416981306890302</v>
          </cell>
          <cell r="M24">
            <v>3.2659198571978041</v>
          </cell>
          <cell r="O24">
            <v>3.8393959058473679</v>
          </cell>
          <cell r="Q24">
            <v>4.3852420508518097</v>
          </cell>
          <cell r="S24">
            <v>4.9527523267750277</v>
          </cell>
        </row>
        <row r="25">
          <cell r="E25">
            <v>0.44690004603648986</v>
          </cell>
          <cell r="G25">
            <v>0.49692612236268874</v>
          </cell>
          <cell r="I25">
            <v>0.54778624887006855</v>
          </cell>
          <cell r="K25">
            <v>0.70794526474772679</v>
          </cell>
          <cell r="M25">
            <v>0.88522631531802676</v>
          </cell>
          <cell r="O25">
            <v>1.0696185440372799</v>
          </cell>
          <cell r="Q25">
            <v>1.2514654055227985</v>
          </cell>
          <cell r="S25">
            <v>1.4453814128558902</v>
          </cell>
        </row>
      </sheetData>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ntents"/>
      <sheetName val="RI"/>
      <sheetName val="SOP"/>
      <sheetName val="A"/>
      <sheetName val="P&amp;L"/>
      <sheetName val="Breakdown"/>
      <sheetName val="Q_Breakdown"/>
      <sheetName val="Q_P&amp;L"/>
      <sheetName val="BS"/>
      <sheetName val="CF"/>
      <sheetName val="CF DM"/>
      <sheetName val="Sheet1"/>
      <sheetName val="DB DMm"/>
      <sheetName val="P&amp;L DM"/>
      <sheetName val="BS DMm"/>
      <sheetName val="Currency Impact"/>
      <sheetName val="GE3"/>
      <sheetName val="Ratios"/>
      <sheetName val="Sheet3"/>
      <sheetName val="GE Upload"/>
      <sheetName val="BEIG.F"/>
      <sheetName val="Split"/>
      <sheetName val="Summary"/>
    </sheetNames>
    <sheetDataSet>
      <sheetData sheetId="0" refreshError="1"/>
      <sheetData sheetId="1" refreshError="1"/>
      <sheetData sheetId="2" refreshError="1"/>
      <sheetData sheetId="3" refreshError="1"/>
      <sheetData sheetId="4"/>
      <sheetData sheetId="5" refreshError="1">
        <row r="34">
          <cell r="I34">
            <v>84</v>
          </cell>
          <cell r="K34">
            <v>84</v>
          </cell>
          <cell r="M34">
            <v>84</v>
          </cell>
          <cell r="O34">
            <v>84</v>
          </cell>
          <cell r="Q34">
            <v>84</v>
          </cell>
        </row>
        <row r="35">
          <cell r="O35">
            <v>4.8465537527889282</v>
          </cell>
          <cell r="Q35">
            <v>5.4267580454904136</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refreshError="1"/>
      <sheetData sheetId="16" refreshError="1"/>
      <sheetData sheetId="17" refreshError="1"/>
      <sheetData sheetId="18" refreshError="1">
        <row r="14">
          <cell r="E14">
            <v>17.250390092879258</v>
          </cell>
          <cell r="F14">
            <v>15.803420989622662</v>
          </cell>
          <cell r="G14">
            <v>15.934634603159767</v>
          </cell>
          <cell r="H14">
            <v>16.242558560206135</v>
          </cell>
          <cell r="I14">
            <v>16.355690702592366</v>
          </cell>
          <cell r="J14">
            <v>16.387286640698349</v>
          </cell>
        </row>
      </sheetData>
      <sheetData sheetId="19" refreshError="1"/>
      <sheetData sheetId="20" refreshError="1"/>
      <sheetData sheetId="21" refreshError="1"/>
      <sheetData sheetId="22" refreshError="1"/>
      <sheetData sheetId="2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amp; profit growth"/>
      <sheetName val="A"/>
      <sheetName val="B"/>
      <sheetName val="C -Euro"/>
      <sheetName val="E"/>
      <sheetName val="Quarterly"/>
      <sheetName val="F"/>
      <sheetName val="G"/>
      <sheetName val="H"/>
      <sheetName val="Sheet3"/>
      <sheetName val="GE Upload"/>
      <sheetName val="Summary"/>
      <sheetName val="Ratios"/>
      <sheetName val="DCF"/>
      <sheetName val="ROCE2"/>
      <sheetName val="Old P&amp;L"/>
      <sheetName val="DANO.PA"/>
      <sheetName val="Net_Operating"/>
      <sheetName val="C"/>
      <sheetName val="old break"/>
      <sheetName val="Business Description"/>
      <sheetName val="ROCE"/>
      <sheetName val="GE 2"/>
      <sheetName val="GE3"/>
      <sheetName val="Sheet1"/>
      <sheetName val="Div Break chart"/>
      <sheetName val="Geo sales break chart"/>
      <sheetName val="BS"/>
      <sheetName val="P&amp;L"/>
      <sheetName val="Balance sheet"/>
      <sheetName val="Profit &amp; Loss"/>
      <sheetName val="J"/>
      <sheetName val="SQLSheet"/>
      <sheetName val="Model"/>
      <sheetName val="GAP Model"/>
    </sheetNames>
    <sheetDataSet>
      <sheetData sheetId="0" refreshError="1"/>
      <sheetData sheetId="1" refreshError="1"/>
      <sheetData sheetId="2" refreshError="1">
        <row r="11">
          <cell r="X11">
            <v>14470</v>
          </cell>
        </row>
        <row r="13">
          <cell r="X13">
            <v>2380.959024282286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sheetName val="A"/>
      <sheetName val="__FDSCACHE__"/>
      <sheetName val="Sales_Region"/>
      <sheetName val="P&amp;L"/>
      <sheetName val="Breakdown"/>
      <sheetName val="Q_Breakdown"/>
      <sheetName val="Q_P&amp;L"/>
      <sheetName val="BS"/>
      <sheetName val="CF"/>
      <sheetName val="Margin_Breakdown"/>
      <sheetName val="Sheet2"/>
      <sheetName val="GE3"/>
      <sheetName val="Ratios"/>
      <sheetName val="Total_Assets"/>
      <sheetName val="WADG.F"/>
      <sheetName val="WADG_p.F"/>
      <sheetName val="GE Upload"/>
      <sheetName val="L-f-L"/>
      <sheetName val="Sheet1"/>
      <sheetName val="B"/>
      <sheetName val="p&amp;leuro"/>
      <sheetName val="Income Statement"/>
      <sheetName val="Cash Flo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One Page Summary"/>
      <sheetName val="Summary"/>
      <sheetName val="WY"/>
      <sheetName val="WY-WLLMid-PeakEPS"/>
      <sheetName val="NAV"/>
      <sheetName val="EPS Lev"/>
      <sheetName val="DCF"/>
      <sheetName val="ResidualInc"/>
      <sheetName val="Timberlands"/>
      <sheetName val="Valuation"/>
      <sheetName val="__FDSCACHE__"/>
      <sheetName val="WLLValue"/>
      <sheetName val="Trading"/>
      <sheetName val="Debt"/>
      <sheetName val="Downtime"/>
      <sheetName val="Segment EBITDA"/>
      <sheetName val="Sheet2"/>
      <sheetName val="MainCode"/>
      <sheetName val="ROIC"/>
      <sheetName val="FCF"/>
      <sheetName val="Ratios"/>
      <sheetName val="NY UPLOAD"/>
      <sheetName val="NY UPLOAD shadow"/>
    </sheetNames>
    <sheetDataSet>
      <sheetData sheetId="0" refreshError="1"/>
      <sheetData sheetId="1" refreshError="1"/>
      <sheetData sheetId="2" refreshError="1"/>
      <sheetData sheetId="3" refreshError="1"/>
      <sheetData sheetId="4" refreshError="1">
        <row r="271">
          <cell r="AJ271">
            <v>283.2</v>
          </cell>
          <cell r="AK271">
            <v>322.5</v>
          </cell>
          <cell r="AL271">
            <v>346.3</v>
          </cell>
          <cell r="AM271">
            <v>357.4</v>
          </cell>
          <cell r="AN271">
            <v>1309.4000000000001</v>
          </cell>
          <cell r="AP271">
            <v>384.8</v>
          </cell>
          <cell r="AQ271">
            <v>385.1</v>
          </cell>
          <cell r="AR271">
            <v>375.58800000000008</v>
          </cell>
          <cell r="AS271">
            <v>324.10000000000002</v>
          </cell>
          <cell r="AT271">
            <v>1469.5880000000002</v>
          </cell>
          <cell r="AV271">
            <v>313.01</v>
          </cell>
          <cell r="AW271">
            <v>270.39999999999998</v>
          </cell>
          <cell r="AX271">
            <v>241.79799999999989</v>
          </cell>
          <cell r="AY271">
            <v>197.3</v>
          </cell>
          <cell r="AZ271">
            <v>1022.5079999999998</v>
          </cell>
          <cell r="BB271">
            <v>182.1</v>
          </cell>
          <cell r="BC271">
            <v>198.3</v>
          </cell>
          <cell r="BD271">
            <v>156.6</v>
          </cell>
          <cell r="BE271">
            <v>131</v>
          </cell>
          <cell r="BF271">
            <v>668</v>
          </cell>
          <cell r="BH271">
            <v>222.2</v>
          </cell>
          <cell r="BI271">
            <v>237.24235812927935</v>
          </cell>
          <cell r="BJ271">
            <v>239.6</v>
          </cell>
          <cell r="BK271">
            <v>202.4</v>
          </cell>
          <cell r="BL271">
            <v>901.44235812927934</v>
          </cell>
          <cell r="BN271">
            <v>340.2</v>
          </cell>
          <cell r="BO271">
            <v>342.1</v>
          </cell>
          <cell r="BP271">
            <v>199.9</v>
          </cell>
          <cell r="BQ271">
            <v>212.9</v>
          </cell>
          <cell r="BR271">
            <v>1095.0999999999999</v>
          </cell>
          <cell r="BT271">
            <v>271.69999999999993</v>
          </cell>
          <cell r="BU271">
            <v>259.60000000000002</v>
          </cell>
          <cell r="BV271">
            <v>275.31875000000002</v>
          </cell>
          <cell r="BW271">
            <v>316.25725</v>
          </cell>
          <cell r="BX271">
            <v>1122.8760000000002</v>
          </cell>
          <cell r="BZ271">
            <v>406</v>
          </cell>
          <cell r="CA271">
            <v>454</v>
          </cell>
          <cell r="CB271">
            <v>507</v>
          </cell>
          <cell r="CC271">
            <v>447</v>
          </cell>
          <cell r="CD271">
            <v>1814</v>
          </cell>
          <cell r="CF271">
            <v>281.2</v>
          </cell>
          <cell r="CG271">
            <v>225</v>
          </cell>
          <cell r="CH271">
            <v>253.2</v>
          </cell>
          <cell r="CI271">
            <v>213</v>
          </cell>
          <cell r="CJ271">
            <v>972.40000000000009</v>
          </cell>
          <cell r="CL271">
            <v>157</v>
          </cell>
          <cell r="CM271">
            <v>162</v>
          </cell>
          <cell r="CN271">
            <v>229</v>
          </cell>
          <cell r="CO271">
            <v>248</v>
          </cell>
          <cell r="CP271">
            <v>796</v>
          </cell>
          <cell r="CR271">
            <v>201</v>
          </cell>
          <cell r="CS271">
            <v>173</v>
          </cell>
          <cell r="CT271">
            <v>238</v>
          </cell>
          <cell r="CU271">
            <v>177</v>
          </cell>
          <cell r="CV271">
            <v>789</v>
          </cell>
          <cell r="CX271">
            <v>225</v>
          </cell>
          <cell r="CY271">
            <v>320.5</v>
          </cell>
          <cell r="CZ271">
            <v>432</v>
          </cell>
          <cell r="DA271">
            <v>356</v>
          </cell>
          <cell r="DB271">
            <v>1333.5</v>
          </cell>
          <cell r="DD271">
            <v>474</v>
          </cell>
          <cell r="DE271">
            <v>527</v>
          </cell>
          <cell r="DF271">
            <v>397</v>
          </cell>
          <cell r="DG271">
            <v>394</v>
          </cell>
          <cell r="DH271">
            <v>1792</v>
          </cell>
          <cell r="DJ271">
            <v>280</v>
          </cell>
          <cell r="DK271">
            <v>329</v>
          </cell>
          <cell r="DL271">
            <v>229</v>
          </cell>
          <cell r="DM271">
            <v>94</v>
          </cell>
          <cell r="DN271">
            <v>932</v>
          </cell>
          <cell r="DP271">
            <v>229</v>
          </cell>
          <cell r="DQ271">
            <v>339</v>
          </cell>
          <cell r="DR271">
            <v>218</v>
          </cell>
          <cell r="DS271">
            <v>330</v>
          </cell>
          <cell r="DT271">
            <v>1116</v>
          </cell>
          <cell r="DV271">
            <v>272.3638502</v>
          </cell>
          <cell r="DW271">
            <v>366.92875220000002</v>
          </cell>
          <cell r="DX271">
            <v>368.81239670000002</v>
          </cell>
          <cell r="DY271">
            <v>368.42032930000005</v>
          </cell>
          <cell r="DZ271">
            <v>1376.5253284</v>
          </cell>
          <cell r="EB271">
            <v>415.13667190600012</v>
          </cell>
          <cell r="EC271">
            <v>533.20530824600019</v>
          </cell>
          <cell r="ED271">
            <v>547.67406516100004</v>
          </cell>
          <cell r="EE271">
            <v>567.47408668200012</v>
          </cell>
          <cell r="EF271">
            <v>2063.4901319950004</v>
          </cell>
          <cell r="EH271">
            <v>562.25754450386</v>
          </cell>
          <cell r="EI271">
            <v>558.37498966226008</v>
          </cell>
          <cell r="EJ271">
            <v>450.36333661326</v>
          </cell>
          <cell r="EK271">
            <v>348.69339471446</v>
          </cell>
          <cell r="EL271">
            <v>1919.6892654938399</v>
          </cell>
          <cell r="EN271">
            <v>318.7343136837431</v>
          </cell>
          <cell r="EO271">
            <v>261.97545584333426</v>
          </cell>
          <cell r="EP271">
            <v>242.11469469700228</v>
          </cell>
          <cell r="EQ271">
            <v>264.79066449143983</v>
          </cell>
          <cell r="ER271">
            <v>1087.6151287155194</v>
          </cell>
          <cell r="GU271" t="str">
            <v xml:space="preserve"> </v>
          </cell>
        </row>
        <row r="306">
          <cell r="AG306">
            <v>745.82184671582263</v>
          </cell>
          <cell r="AJ306">
            <v>60.6</v>
          </cell>
          <cell r="AK306">
            <v>72.8</v>
          </cell>
          <cell r="AL306">
            <v>68.599999999999994</v>
          </cell>
          <cell r="AM306">
            <v>49.1</v>
          </cell>
          <cell r="AN306">
            <v>251.1</v>
          </cell>
          <cell r="AP306">
            <v>76</v>
          </cell>
          <cell r="AQ306">
            <v>80.099999999999994</v>
          </cell>
          <cell r="AR306">
            <v>70.7</v>
          </cell>
          <cell r="AS306">
            <v>52.954999999999991</v>
          </cell>
          <cell r="AT306">
            <v>282.755</v>
          </cell>
          <cell r="AV306">
            <v>60.783000000000001</v>
          </cell>
          <cell r="AW306">
            <v>54.5</v>
          </cell>
          <cell r="AX306">
            <v>34.267000000000003</v>
          </cell>
          <cell r="AY306">
            <v>28.1</v>
          </cell>
          <cell r="AZ306">
            <v>177.6</v>
          </cell>
          <cell r="BB306">
            <v>19.600000000000001</v>
          </cell>
          <cell r="BC306">
            <v>24.9</v>
          </cell>
          <cell r="BD306">
            <v>7.5</v>
          </cell>
          <cell r="BE306">
            <v>11.231</v>
          </cell>
          <cell r="BF306">
            <v>63.231000000000002</v>
          </cell>
          <cell r="BH306">
            <v>36.4</v>
          </cell>
          <cell r="BI306">
            <v>44</v>
          </cell>
          <cell r="BJ306">
            <v>45.9</v>
          </cell>
          <cell r="BK306">
            <v>24.5</v>
          </cell>
          <cell r="BL306">
            <v>150.80000000000001</v>
          </cell>
          <cell r="BN306">
            <v>81.100000000000009</v>
          </cell>
          <cell r="BO306">
            <v>80.2</v>
          </cell>
          <cell r="BP306">
            <v>38.800000000000004</v>
          </cell>
          <cell r="BQ306">
            <v>34</v>
          </cell>
          <cell r="BR306">
            <v>234.10000000000002</v>
          </cell>
          <cell r="BT306">
            <v>74.707999999999984</v>
          </cell>
          <cell r="BU306">
            <v>70.956000000000003</v>
          </cell>
          <cell r="BV306">
            <v>81.618750000000006</v>
          </cell>
          <cell r="BW306">
            <v>89.012609999999995</v>
          </cell>
          <cell r="BX306">
            <v>316.70174000000003</v>
          </cell>
          <cell r="BZ306">
            <v>129.1875</v>
          </cell>
          <cell r="CA306">
            <v>137.8125</v>
          </cell>
          <cell r="CB306">
            <v>165.75</v>
          </cell>
          <cell r="CC306">
            <v>125.46000000000001</v>
          </cell>
          <cell r="CD306">
            <v>558.21</v>
          </cell>
          <cell r="CF306">
            <v>82.199999999999989</v>
          </cell>
          <cell r="CG306">
            <v>58.125</v>
          </cell>
          <cell r="CH306">
            <v>67</v>
          </cell>
          <cell r="CI306">
            <v>46.08</v>
          </cell>
          <cell r="CJ306">
            <v>253.40499999999997</v>
          </cell>
          <cell r="CL306">
            <v>49.25</v>
          </cell>
          <cell r="CM306">
            <v>49.25</v>
          </cell>
          <cell r="CN306">
            <v>49.25</v>
          </cell>
          <cell r="CO306">
            <v>49.25</v>
          </cell>
          <cell r="CP306">
            <v>197</v>
          </cell>
          <cell r="CR306">
            <v>49.95</v>
          </cell>
          <cell r="CS306">
            <v>40.33</v>
          </cell>
          <cell r="CT306">
            <v>65</v>
          </cell>
          <cell r="CU306">
            <v>37.29</v>
          </cell>
          <cell r="CV306">
            <v>192.57</v>
          </cell>
          <cell r="CX306">
            <v>58.4</v>
          </cell>
          <cell r="CY306">
            <v>94</v>
          </cell>
          <cell r="CZ306">
            <v>136</v>
          </cell>
          <cell r="DA306">
            <v>102</v>
          </cell>
          <cell r="DB306">
            <v>125.2505149578696</v>
          </cell>
          <cell r="DD306">
            <v>143</v>
          </cell>
          <cell r="DE306">
            <v>163.79999999999998</v>
          </cell>
          <cell r="DF306">
            <v>114</v>
          </cell>
          <cell r="DG306">
            <v>112</v>
          </cell>
          <cell r="DH306">
            <v>532.79999999999995</v>
          </cell>
          <cell r="DJ306">
            <v>63</v>
          </cell>
          <cell r="DK306">
            <v>77</v>
          </cell>
          <cell r="DL306">
            <v>45</v>
          </cell>
          <cell r="DM306">
            <v>2</v>
          </cell>
          <cell r="DN306">
            <v>187</v>
          </cell>
          <cell r="DP306">
            <v>31.139999999999997</v>
          </cell>
          <cell r="DQ306">
            <v>46.55</v>
          </cell>
          <cell r="DR306">
            <v>-5</v>
          </cell>
          <cell r="DS306">
            <v>47.949999999999996</v>
          </cell>
          <cell r="DT306">
            <v>120.63999999999999</v>
          </cell>
          <cell r="DV306">
            <v>22.990986071999998</v>
          </cell>
          <cell r="DW306">
            <v>58.924350792000006</v>
          </cell>
          <cell r="DX306">
            <v>61.177462812000009</v>
          </cell>
          <cell r="DY306">
            <v>62.296318548000016</v>
          </cell>
          <cell r="DZ306">
            <v>205.38911822400004</v>
          </cell>
          <cell r="EB306">
            <v>79.114201886160046</v>
          </cell>
          <cell r="EC306">
            <v>122.87891096856006</v>
          </cell>
          <cell r="ED306">
            <v>130.60766345796</v>
          </cell>
          <cell r="EE306">
            <v>140.25567120552003</v>
          </cell>
          <cell r="EF306">
            <v>472.85644751820007</v>
          </cell>
          <cell r="EH306">
            <v>138.3777160213896</v>
          </cell>
          <cell r="EI306">
            <v>138.55499627841363</v>
          </cell>
          <cell r="EJ306">
            <v>100.6158011807736</v>
          </cell>
          <cell r="EK306">
            <v>64.644622097205598</v>
          </cell>
          <cell r="EL306">
            <v>442.19313557778241</v>
          </cell>
          <cell r="EN306">
            <v>53.859352926147515</v>
          </cell>
          <cell r="EO306">
            <v>33.426164103600335</v>
          </cell>
          <cell r="EP306">
            <v>26.276290090920821</v>
          </cell>
          <cell r="EQ306">
            <v>34.439639216918337</v>
          </cell>
          <cell r="ER306">
            <v>148.001446337587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__FDSCACHE__"/>
      <sheetName val="Home"/>
      <sheetName val="Global Valuations"/>
      <sheetName val="Performance"/>
      <sheetName val="BarChart"/>
      <sheetName val="Skeleton"/>
      <sheetName val="master"/>
      <sheetName val="settings"/>
      <sheetName val="MetricRanges"/>
      <sheetName val="mware"/>
      <sheetName val="calc"/>
      <sheetName val="factset"/>
      <sheetName val="Food_Val"/>
      <sheetName val="HPC_Val"/>
      <sheetName val="Tob_Val"/>
    </sheetNames>
    <sheetDataSet>
      <sheetData sheetId="0" refreshError="1"/>
      <sheetData sheetId="1" refreshError="1"/>
      <sheetData sheetId="2" refreshError="1"/>
      <sheetData sheetId="3" refreshError="1"/>
      <sheetData sheetId="4" refreshError="1"/>
      <sheetData sheetId="5" refreshError="1">
        <row r="3">
          <cell r="P3" t="str">
            <v>Select Metric:</v>
          </cell>
        </row>
        <row r="13">
          <cell r="B13" t="b">
            <v>1</v>
          </cell>
        </row>
        <row r="14">
          <cell r="B14" t="b">
            <v>1</v>
          </cell>
        </row>
      </sheetData>
      <sheetData sheetId="6" refreshError="1"/>
      <sheetData sheetId="7" refreshError="1">
        <row r="2">
          <cell r="A2" t="str">
            <v>List of metrics</v>
          </cell>
          <cell r="E2" t="str">
            <v>Global Valuations</v>
          </cell>
        </row>
      </sheetData>
      <sheetData sheetId="8" refreshError="1">
        <row r="1">
          <cell r="AG1" t="str">
            <v>Ticker</v>
          </cell>
          <cell r="AK1" t="str">
            <v>Region</v>
          </cell>
          <cell r="AM1" t="str">
            <v>Metric 1</v>
          </cell>
          <cell r="AN1" t="str">
            <v>Metric 2</v>
          </cell>
          <cell r="AO1" t="str">
            <v>Ratio</v>
          </cell>
        </row>
        <row r="2">
          <cell r="N2">
            <v>105</v>
          </cell>
        </row>
        <row r="3">
          <cell r="I3" t="str">
            <v>settings!Am13:Am34</v>
          </cell>
          <cell r="N3">
            <v>25</v>
          </cell>
          <cell r="AA3" t="str">
            <v>1 Mo Perf Rel to Local Benchmark (Local Currency) (%)</v>
          </cell>
        </row>
        <row r="4">
          <cell r="I4" t="str">
            <v>settings!Am3:Am24</v>
          </cell>
          <cell r="AA4" t="str">
            <v>1 Mo Perf Rel to MSCI Reg (Local Currency) (%)</v>
          </cell>
        </row>
        <row r="5">
          <cell r="I5" t="str">
            <v>settings!Am4:Am25</v>
          </cell>
          <cell r="AA5" t="str">
            <v>1 Wk Perf Rel to Local Benchmark (Local Currency) (%)</v>
          </cell>
        </row>
        <row r="6">
          <cell r="I6" t="str">
            <v>settings!Am7:Am28</v>
          </cell>
          <cell r="AA6" t="str">
            <v>1 Wk Perf Rel to MSCI Reg (Local Currency) (%)</v>
          </cell>
        </row>
        <row r="7">
          <cell r="I7" t="str">
            <v>settings!Am6:Am27</v>
          </cell>
          <cell r="N7">
            <v>5</v>
          </cell>
          <cell r="AA7" t="str">
            <v>3 Mo Perf Rel to Local Benchmark (Local Currency) (%)</v>
          </cell>
        </row>
        <row r="8">
          <cell r="AA8" t="str">
            <v>3 Mo Perf Rel to MSCI Reg (Local Currency) (%)</v>
          </cell>
        </row>
        <row r="9">
          <cell r="AA9" t="str">
            <v>3 Yr EPS Growth 2006-09 (%)</v>
          </cell>
        </row>
        <row r="10">
          <cell r="N10">
            <v>91</v>
          </cell>
          <cell r="AA10" t="str">
            <v>6 Mo Perf Rel to Local Benchmark (Local Currency) (%)</v>
          </cell>
        </row>
        <row r="11">
          <cell r="AA11" t="str">
            <v>6 Mo Perf Rel to MSCI Reg (Local Currency) (%)</v>
          </cell>
        </row>
        <row r="12">
          <cell r="AA12" t="str">
            <v>Abs Perf 1 Mo (Local Currency) (%)</v>
          </cell>
        </row>
        <row r="13">
          <cell r="N13">
            <v>2</v>
          </cell>
          <cell r="AA13" t="str">
            <v>Abs Perf 1 Wk (Local Currency) (%)</v>
          </cell>
        </row>
        <row r="14">
          <cell r="N14">
            <v>8</v>
          </cell>
          <cell r="AA14" t="str">
            <v>Abs Perf 3 Mo (Local Currency) (%)</v>
          </cell>
        </row>
        <row r="15">
          <cell r="N15">
            <v>105</v>
          </cell>
          <cell r="AA15" t="str">
            <v>Abs Perf 6 Mo (Local Currency) (%)</v>
          </cell>
        </row>
        <row r="16">
          <cell r="N16">
            <v>7</v>
          </cell>
          <cell r="AA16" t="str">
            <v>Abs Perf LTM (Local Currency) (%)</v>
          </cell>
        </row>
        <row r="17">
          <cell r="N17">
            <v>6</v>
          </cell>
          <cell r="AA17" t="str">
            <v>Analyst display currency</v>
          </cell>
        </row>
        <row r="18">
          <cell r="AA18" t="str">
            <v>Benchmark</v>
          </cell>
        </row>
        <row r="19">
          <cell r="AA19" t="str">
            <v>Calendarised EPS 2006</v>
          </cell>
        </row>
        <row r="20">
          <cell r="AA20" t="str">
            <v>Calendarised EPS 2007</v>
          </cell>
        </row>
        <row r="21">
          <cell r="AA21" t="str">
            <v>Calendarised EPS 2008</v>
          </cell>
        </row>
        <row r="22">
          <cell r="AA22" t="str">
            <v>Close price currency</v>
          </cell>
        </row>
        <row r="23">
          <cell r="AA23" t="str">
            <v>Close price date</v>
          </cell>
        </row>
        <row r="24">
          <cell r="AA24" t="str">
            <v>Co. description</v>
          </cell>
        </row>
        <row r="25">
          <cell r="AA25" t="str">
            <v>Co. name</v>
          </cell>
        </row>
        <row r="26">
          <cell r="AA26" t="str">
            <v>Company Name1</v>
          </cell>
        </row>
        <row r="27">
          <cell r="AA27" t="str">
            <v>Company Name2</v>
          </cell>
        </row>
        <row r="28">
          <cell r="AA28" t="str">
            <v>Currency</v>
          </cell>
        </row>
        <row r="29">
          <cell r="AA29" t="str">
            <v>Div Yield 05</v>
          </cell>
        </row>
        <row r="30">
          <cell r="AA30" t="str">
            <v>Div Yield 06</v>
          </cell>
        </row>
        <row r="31">
          <cell r="AA31" t="str">
            <v>Div Yield 07</v>
          </cell>
        </row>
        <row r="32">
          <cell r="AA32" t="str">
            <v>Div Yield 08</v>
          </cell>
        </row>
        <row r="33">
          <cell r="AA33" t="str">
            <v>Div Yield 09</v>
          </cell>
        </row>
        <row r="34">
          <cell r="AA34" t="str">
            <v>Dividend Yield 2006 (%)</v>
          </cell>
        </row>
        <row r="35">
          <cell r="AA35" t="str">
            <v>Dividend Yield 2007 (%)</v>
          </cell>
        </row>
        <row r="36">
          <cell r="AA36" t="str">
            <v>Dividend Yield 2008 (%)</v>
          </cell>
        </row>
        <row r="37">
          <cell r="AA37" t="str">
            <v>EPS Growth 2006-09</v>
          </cell>
        </row>
        <row r="38">
          <cell r="AA38" t="str">
            <v>EV/EBITDA 05</v>
          </cell>
        </row>
        <row r="39">
          <cell r="AA39" t="str">
            <v>EV/EBITDA 06</v>
          </cell>
        </row>
        <row r="40">
          <cell r="AA40" t="str">
            <v>EV/EBITDA 07</v>
          </cell>
        </row>
        <row r="41">
          <cell r="AA41" t="str">
            <v>EV/EBITDA 08</v>
          </cell>
        </row>
        <row r="42">
          <cell r="AA42" t="str">
            <v>EV/EBITDA 09</v>
          </cell>
        </row>
        <row r="43">
          <cell r="AA43" t="str">
            <v>EV/EBITDA 2006</v>
          </cell>
        </row>
        <row r="44">
          <cell r="AA44" t="str">
            <v>EV/EBITDA 2007</v>
          </cell>
        </row>
        <row r="45">
          <cell r="AA45" t="str">
            <v>EV/EBITDA 2008</v>
          </cell>
        </row>
        <row r="46">
          <cell r="AA46" t="str">
            <v>FactSet ID</v>
          </cell>
        </row>
        <row r="47">
          <cell r="AA47" t="str">
            <v>FCF Yield 2006 (%)</v>
          </cell>
        </row>
        <row r="48">
          <cell r="AA48" t="str">
            <v>FCF Yield 2007 (%)</v>
          </cell>
        </row>
        <row r="49">
          <cell r="AA49" t="str">
            <v>FCF Yield 2008 (%)</v>
          </cell>
        </row>
        <row r="50">
          <cell r="AA50" t="str">
            <v>FCFY 05</v>
          </cell>
        </row>
        <row r="51">
          <cell r="AA51" t="str">
            <v>FCFY 06</v>
          </cell>
        </row>
        <row r="52">
          <cell r="AA52" t="str">
            <v>FCFY 07</v>
          </cell>
        </row>
        <row r="53">
          <cell r="AA53" t="str">
            <v>FCFY 08</v>
          </cell>
        </row>
        <row r="54">
          <cell r="AA54" t="str">
            <v>FCFY 09</v>
          </cell>
        </row>
        <row r="55">
          <cell r="AA55" t="str">
            <v>Industry view</v>
          </cell>
        </row>
        <row r="56">
          <cell r="AA56" t="str">
            <v>Industry-view</v>
          </cell>
        </row>
        <row r="57">
          <cell r="AA57" t="str">
            <v>LTM Perf Rel to Local Benchmark (Local Currency) (%)</v>
          </cell>
        </row>
        <row r="58">
          <cell r="AA58" t="str">
            <v>LTM Perf Rel to MSCI Reg (Local Currency) (%)</v>
          </cell>
        </row>
        <row r="59">
          <cell r="AA59" t="str">
            <v>Mkt cap (MM)-Current</v>
          </cell>
        </row>
        <row r="60">
          <cell r="AA60" t="str">
            <v>Mkt Cap (USD bns)</v>
          </cell>
        </row>
        <row r="61">
          <cell r="AA61" t="str">
            <v>ModelWare EPS-2005</v>
          </cell>
        </row>
        <row r="62">
          <cell r="AA62" t="str">
            <v>ModelWare EPS-2006 e</v>
          </cell>
        </row>
        <row r="63">
          <cell r="AA63" t="str">
            <v>ModelWare EPS-2007 e</v>
          </cell>
        </row>
        <row r="64">
          <cell r="AA64" t="str">
            <v>ModelWare EPS-2008 e</v>
          </cell>
        </row>
        <row r="65">
          <cell r="AA65" t="str">
            <v>ModelWare EPS-2009 e</v>
          </cell>
        </row>
        <row r="66">
          <cell r="AA66" t="str">
            <v>Modelware P/E 2006</v>
          </cell>
        </row>
        <row r="67">
          <cell r="AA67" t="str">
            <v>Modelware P/E 2007</v>
          </cell>
        </row>
        <row r="68">
          <cell r="AA68" t="str">
            <v>Modelware P/E 2008</v>
          </cell>
        </row>
        <row r="69">
          <cell r="AA69" t="str">
            <v>MSCI Region</v>
          </cell>
        </row>
        <row r="70">
          <cell r="AA70" t="str">
            <v>MW EPS 2005</v>
          </cell>
        </row>
        <row r="71">
          <cell r="AA71" t="str">
            <v>MW EPS 2006</v>
          </cell>
        </row>
        <row r="72">
          <cell r="AA72" t="str">
            <v>MW EPS 2007</v>
          </cell>
        </row>
        <row r="73">
          <cell r="AA73" t="str">
            <v>MW EPS 2008</v>
          </cell>
        </row>
        <row r="74">
          <cell r="AA74" t="str">
            <v>MW EPS 2009</v>
          </cell>
        </row>
        <row r="75">
          <cell r="AA75" t="str">
            <v>PEG 2006</v>
          </cell>
        </row>
        <row r="76">
          <cell r="AA76" t="str">
            <v>Price target</v>
          </cell>
        </row>
        <row r="77">
          <cell r="AA77" t="str">
            <v>Price target-Current</v>
          </cell>
        </row>
        <row r="78">
          <cell r="AA78" t="str">
            <v>Primary analyst</v>
          </cell>
        </row>
        <row r="79">
          <cell r="AA79" t="str">
            <v>Primary industry</v>
          </cell>
        </row>
        <row r="80">
          <cell r="AA80" t="str">
            <v>Primary sector</v>
          </cell>
        </row>
        <row r="81">
          <cell r="AA81" t="str">
            <v>Primary subindustry</v>
          </cell>
        </row>
        <row r="82">
          <cell r="AA82" t="str">
            <v>Region</v>
          </cell>
        </row>
        <row r="83">
          <cell r="AA83" t="str">
            <v>Reported EPS 2006</v>
          </cell>
        </row>
        <row r="84">
          <cell r="AA84" t="str">
            <v>Reported EPS 2007</v>
          </cell>
        </row>
        <row r="85">
          <cell r="AA85" t="str">
            <v>Reported EPS 2008</v>
          </cell>
        </row>
        <row r="86">
          <cell r="AA86" t="str">
            <v>Retrieval Currency</v>
          </cell>
        </row>
        <row r="87">
          <cell r="AA87" t="str">
            <v>Share Price</v>
          </cell>
        </row>
        <row r="88">
          <cell r="AA88" t="str">
            <v>Share price-Current</v>
          </cell>
        </row>
        <row r="89">
          <cell r="AA89" t="str">
            <v>Shr price, close-Current</v>
          </cell>
        </row>
        <row r="90">
          <cell r="AA90" t="str">
            <v>Stock rating</v>
          </cell>
        </row>
        <row r="91">
          <cell r="AA91" t="str">
            <v>StockRating</v>
          </cell>
        </row>
        <row r="92">
          <cell r="AA92" t="str">
            <v>Ticker</v>
          </cell>
        </row>
        <row r="93">
          <cell r="AA93" t="str">
            <v>YE month</v>
          </cell>
        </row>
        <row r="94">
          <cell r="AA94" t="str">
            <v>Year End</v>
          </cell>
        </row>
      </sheetData>
      <sheetData sheetId="9" refreshError="1"/>
      <sheetData sheetId="10" refreshError="1">
        <row r="1">
          <cell r="A1" t="str">
            <v>CompanyName</v>
          </cell>
        </row>
        <row r="5">
          <cell r="A5" t="str">
            <v>Co. name</v>
          </cell>
        </row>
      </sheetData>
      <sheetData sheetId="11" refreshError="1"/>
      <sheetData sheetId="12" refreshError="1"/>
      <sheetData sheetId="13" refreshError="1"/>
      <sheetData sheetId="14" refreshError="1"/>
      <sheetData sheetId="15"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dt"/>
      <sheetName val="Input"/>
      <sheetName val="B"/>
      <sheetName val="A"/>
      <sheetName val="__FDSCACHE__"/>
      <sheetName val="Globeuro"/>
      <sheetName val="D"/>
      <sheetName val="Implied"/>
      <sheetName val="Sheet1"/>
      <sheetName val="VAL TAB"/>
      <sheetName val="Comps"/>
      <sheetName val="Chart3"/>
      <sheetName val="Chart_Data"/>
      <sheetName val="VALFEURO"/>
      <sheetName val="MidCaps"/>
      <sheetName val="C1"/>
      <sheetName val="C3"/>
      <sheetName val="C5"/>
      <sheetName val="Chart1"/>
      <sheetName val="Chart2"/>
      <sheetName val="EVEBITDA ROCE"/>
      <sheetName val="Sector"/>
      <sheetName val="P-Es"/>
      <sheetName val="P-CEs"/>
      <sheetName val="Ev-Ebitdas"/>
      <sheetName val="C7"/>
      <sheetName val="C8"/>
      <sheetName val="C9"/>
    </sheetNames>
    <sheetDataSet>
      <sheetData sheetId="0" refreshError="1"/>
      <sheetData sheetId="1" refreshError="1"/>
      <sheetData sheetId="2" refreshError="1"/>
      <sheetData sheetId="3" refreshError="1"/>
      <sheetData sheetId="4" refreshError="1"/>
      <sheetData sheetId="5" refreshError="1"/>
      <sheetData sheetId="6" refreshError="1">
        <row r="7">
          <cell r="D7" t="str">
            <v>n.a</v>
          </cell>
        </row>
        <row r="8">
          <cell r="D8" t="str">
            <v>n.a</v>
          </cell>
        </row>
        <row r="9">
          <cell r="D9">
            <v>440</v>
          </cell>
        </row>
        <row r="10">
          <cell r="D10" t="str">
            <v>n.a</v>
          </cell>
        </row>
        <row r="11">
          <cell r="D11" t="str">
            <v>n.a</v>
          </cell>
        </row>
        <row r="26">
          <cell r="D26" t="str">
            <v>n.a.</v>
          </cell>
        </row>
        <row r="27">
          <cell r="D27">
            <v>27</v>
          </cell>
        </row>
        <row r="28">
          <cell r="D28">
            <v>345</v>
          </cell>
        </row>
        <row r="29">
          <cell r="D29" t="str">
            <v>n.a.</v>
          </cell>
        </row>
        <row r="30">
          <cell r="D30" t="str">
            <v>n.a.</v>
          </cell>
        </row>
        <row r="31">
          <cell r="D31">
            <v>3.8461538461538463</v>
          </cell>
        </row>
        <row r="32">
          <cell r="D32" t="str">
            <v>na</v>
          </cell>
        </row>
        <row r="40">
          <cell r="D40">
            <v>110</v>
          </cell>
        </row>
        <row r="41">
          <cell r="D41">
            <v>40</v>
          </cell>
        </row>
        <row r="42">
          <cell r="D42">
            <v>170</v>
          </cell>
        </row>
        <row r="43">
          <cell r="D43">
            <v>17.5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Financial Statements"/>
      <sheetName val="Regis"/>
      <sheetName val="Segment-Divisionwise"/>
      <sheetName val="NewACV_Financial Statements"/>
      <sheetName val="Consumer-Segment"/>
      <sheetName val="ConsumerP&amp;L"/>
      <sheetName val="Sally_Financial Statements"/>
      <sheetName val="Sally-Segment"/>
      <sheetName val="Sheet2"/>
      <sheetName val="Consumer Brands"/>
      <sheetName val="Value"/>
      <sheetName val="Misc"/>
      <sheetName val="Industry_NetDebt_EBITDA"/>
      <sheetName val="Valuation-DCF"/>
      <sheetName val="Sally - Stores"/>
      <sheetName val="Sally (Data required in red)"/>
      <sheetName val="CosmoProf"/>
      <sheetName val="Print"/>
      <sheetName val="Front"/>
      <sheetName val="Overview"/>
      <sheetName val="Assumptions"/>
      <sheetName val="Industry,Company Overview"/>
      <sheetName val="Income statement"/>
      <sheetName val="Balance sheet"/>
      <sheetName val="Cashflows"/>
      <sheetName val="Valuation"/>
      <sheetName val="Outputs"/>
      <sheetName val="Company specific"/>
      <sheetName val="Segment Information"/>
      <sheetName val="Report"/>
      <sheetName val="Chart1"/>
      <sheetName val="Chart2"/>
      <sheetName val="Sheet1 (2)"/>
      <sheetName val="Questions"/>
      <sheetName val="RatingsRatios"/>
      <sheetName val="Quarter"/>
      <sheetName val="annual"/>
      <sheetName val="EPS Growth Composition"/>
      <sheetName val="Quarter Print"/>
      <sheetName val="Sheet1"/>
      <sheetName val="Sheet3"/>
      <sheetName val="Sheet4"/>
      <sheetName val="0_ Contents"/>
      <sheetName val="WPTT"/>
      <sheetName val="WPGH "/>
      <sheetName val="Macros"/>
      <sheetName val="Summary"/>
      <sheetName val="Variance"/>
      <sheetName val="Actuals-Forecast by Cost Driver"/>
      <sheetName val="Headcount"/>
      <sheetName val="BVAR - Detailed"/>
      <sheetName val="BVAR - Prior Year Detailed"/>
      <sheetName val="Prior Forecast"/>
      <sheetName val="NHSI Stations - model 2001"/>
      <sheetName val="NHSI Stations - 2002"/>
      <sheetName val="station renewals"/>
      <sheetName val="contracted revenue"/>
      <sheetName val="total M+"/>
      <sheetName val="summary by dept"/>
      <sheetName val="202457"/>
      <sheetName val="202557"/>
      <sheetName val="202657"/>
      <sheetName val="203557"/>
      <sheetName val="203757"/>
      <sheetName val="203857"/>
      <sheetName val="206557"/>
      <sheetName val="208057"/>
      <sheetName val="new hires"/>
      <sheetName val="205202"/>
      <sheetName val="B1070"/>
      <sheetName val="B1000"/>
      <sheetName val="B1000 (2)"/>
      <sheetName val="B1000 (3)"/>
      <sheetName val="B1000 (4)"/>
      <sheetName val="B1000 (5)"/>
      <sheetName val="B1000 (6)"/>
      <sheetName val="B1000 (13)"/>
      <sheetName val="C1000"/>
      <sheetName val="B1000 (12)"/>
      <sheetName val="B1000 (7)"/>
      <sheetName val="B1000 (8)"/>
      <sheetName val="B1000 (9)"/>
      <sheetName val="B1000 (10)"/>
      <sheetName val="B1000 (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2">
          <cell r="A12" t="str">
            <v>Alberto-Culver</v>
          </cell>
        </row>
        <row r="13">
          <cell r="A13" t="str">
            <v>American Greetings</v>
          </cell>
        </row>
        <row r="14">
          <cell r="A14" t="str">
            <v>Central Garden &amp; Pet</v>
          </cell>
        </row>
        <row r="15">
          <cell r="A15" t="str">
            <v>Chattem</v>
          </cell>
        </row>
        <row r="16">
          <cell r="A16" t="str">
            <v>Church &amp; Dwight</v>
          </cell>
        </row>
        <row r="17">
          <cell r="A17" t="str">
            <v>Elizabeth Arden</v>
          </cell>
        </row>
        <row r="18">
          <cell r="A18" t="str">
            <v>Energizer</v>
          </cell>
        </row>
        <row r="19">
          <cell r="A19" t="str">
            <v>Helen of Troy</v>
          </cell>
        </row>
        <row r="20">
          <cell r="A20" t="str">
            <v>Newell-Rubbermaid</v>
          </cell>
        </row>
        <row r="21">
          <cell r="A21" t="str">
            <v>Prestige Brands</v>
          </cell>
        </row>
        <row r="22">
          <cell r="A22" t="str">
            <v>Spectrum Brands</v>
          </cell>
        </row>
        <row r="23">
          <cell r="A23" t="str">
            <v>Scotts Miracle-Gro</v>
          </cell>
        </row>
        <row r="24">
          <cell r="A24" t="str">
            <v>Tupperware</v>
          </cell>
        </row>
        <row r="25">
          <cell r="A25" t="str">
            <v>Weight Watchers</v>
          </cell>
        </row>
      </sheetData>
      <sheetData sheetId="14" refreshError="1">
        <row r="31">
          <cell r="L31">
            <v>0.06</v>
          </cell>
        </row>
        <row r="32">
          <cell r="G32">
            <v>2.5000000000000001E-2</v>
          </cell>
          <cell r="L32">
            <v>0.105</v>
          </cell>
        </row>
        <row r="33">
          <cell r="G33">
            <v>4768.4999840395321</v>
          </cell>
          <cell r="L33">
            <v>0.11</v>
          </cell>
        </row>
        <row r="34">
          <cell r="C34">
            <v>0.35</v>
          </cell>
          <cell r="L34">
            <v>0.19</v>
          </cell>
        </row>
        <row r="35">
          <cell r="C35">
            <v>2.5610000000000001E-2</v>
          </cell>
        </row>
        <row r="36">
          <cell r="C36">
            <v>4.74</v>
          </cell>
        </row>
        <row r="37">
          <cell r="C37">
            <v>0.53</v>
          </cell>
        </row>
        <row r="38">
          <cell r="C38">
            <v>6.4521999999999996E-2</v>
          </cell>
        </row>
        <row r="39">
          <cell r="C39">
            <v>0</v>
          </cell>
        </row>
        <row r="40">
          <cell r="C40">
            <v>3726.1559999999995</v>
          </cell>
        </row>
        <row r="41">
          <cell r="C41">
            <v>0</v>
          </cell>
        </row>
        <row r="43">
          <cell r="C43">
            <v>3676.8899999999994</v>
          </cell>
        </row>
        <row r="44">
          <cell r="C44">
            <v>1.0133988234622195</v>
          </cell>
        </row>
        <row r="45">
          <cell r="C45">
            <v>0</v>
          </cell>
          <cell r="G45">
            <v>58.8</v>
          </cell>
        </row>
        <row r="46">
          <cell r="C46">
            <v>-1.3398823462219437E-2</v>
          </cell>
          <cell r="G46">
            <v>-49.26600000000002</v>
          </cell>
        </row>
        <row r="47">
          <cell r="C47">
            <v>6.5043375018561889E-2</v>
          </cell>
        </row>
        <row r="56">
          <cell r="G56">
            <v>3676.8899999999994</v>
          </cell>
        </row>
      </sheetData>
      <sheetData sheetId="15" refreshError="1"/>
      <sheetData sheetId="16" refreshError="1"/>
      <sheetData sheetId="17" refreshError="1"/>
      <sheetData sheetId="18" refreshError="1"/>
      <sheetData sheetId="19" refreshError="1">
        <row r="19">
          <cell r="J19">
            <v>25.63</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puts"/>
      <sheetName val="Index"/>
      <sheetName val="RankingBarCharts"/>
      <sheetName val="ScatterCharts"/>
      <sheetName val="Val_MW"/>
      <sheetName val="CoreMetrics_MW"/>
      <sheetName val="Perf_MW"/>
      <sheetName val="Valuation"/>
      <sheetName val="Performance"/>
      <sheetName val="CoreMetrics"/>
      <sheetName val="__FDSCACHE__"/>
      <sheetName val="IBES"/>
      <sheetName val="Team"/>
      <sheetName val="Nitro"/>
      <sheetName val="Analysis"/>
      <sheetName val="Euromonitor_Australia"/>
      <sheetName val="Rev_Profit_Mix"/>
      <sheetName val="GeoRev"/>
      <sheetName val="GeoProfit"/>
      <sheetName val="ProdMix"/>
      <sheetName val="ChannelMix"/>
      <sheetName val="GrowthRates"/>
      <sheetName val="Brands"/>
      <sheetName val="BubChart"/>
      <sheetName val="Raw Data"/>
      <sheetName val="Europe - LC Sales Growth"/>
      <sheetName val="Euro Model"/>
    </sheetNames>
    <sheetDataSet>
      <sheetData sheetId="0" refreshError="1"/>
      <sheetData sheetId="1" refreshError="1">
        <row r="2">
          <cell r="B2">
            <v>1</v>
          </cell>
          <cell r="C2" t="str">
            <v>RKY.N</v>
          </cell>
          <cell r="E2" t="e">
            <v>#NAME?</v>
          </cell>
          <cell r="F2" t="e">
            <v>#NAME?</v>
          </cell>
          <cell r="G2" t="e">
            <v>#NAME?</v>
          </cell>
          <cell r="K2">
            <v>8000</v>
          </cell>
        </row>
        <row r="3">
          <cell r="B3">
            <v>2</v>
          </cell>
          <cell r="C3" t="str">
            <v>ALLD.L</v>
          </cell>
          <cell r="E3" t="e">
            <v>#NAME?</v>
          </cell>
          <cell r="F3" t="e">
            <v>#NAME?</v>
          </cell>
          <cell r="G3" t="e">
            <v>#NAME?</v>
          </cell>
          <cell r="K3">
            <v>9000</v>
          </cell>
        </row>
        <row r="4">
          <cell r="B4">
            <v>3</v>
          </cell>
          <cell r="C4" t="str">
            <v>ALT.MC</v>
          </cell>
          <cell r="E4" t="e">
            <v>#NAME?</v>
          </cell>
          <cell r="F4" t="e">
            <v>#NAME?</v>
          </cell>
          <cell r="G4" t="e">
            <v>#NAME?</v>
          </cell>
          <cell r="K4">
            <v>10000</v>
          </cell>
        </row>
        <row r="5">
          <cell r="B5">
            <v>4</v>
          </cell>
          <cell r="C5" t="str">
            <v>MO.N</v>
          </cell>
          <cell r="E5" t="e">
            <v>#NAME?</v>
          </cell>
          <cell r="F5" t="e">
            <v>#NAME?</v>
          </cell>
          <cell r="G5" t="e">
            <v>#NAME?</v>
          </cell>
          <cell r="K5">
            <v>11000</v>
          </cell>
        </row>
        <row r="6">
          <cell r="B6">
            <v>5</v>
          </cell>
          <cell r="C6" t="str">
            <v>BUD.N</v>
          </cell>
          <cell r="E6" t="e">
            <v>#NAME?</v>
          </cell>
          <cell r="F6" t="e">
            <v>#NAME?</v>
          </cell>
          <cell r="G6" t="e">
            <v>#NAME?</v>
          </cell>
          <cell r="K6">
            <v>12000</v>
          </cell>
        </row>
        <row r="7">
          <cell r="B7">
            <v>6</v>
          </cell>
          <cell r="C7" t="str">
            <v>BATS.L</v>
          </cell>
          <cell r="E7" t="e">
            <v>#NAME?</v>
          </cell>
          <cell r="F7" t="e">
            <v>#NAME?</v>
          </cell>
          <cell r="G7" t="e">
            <v>#NAME?</v>
          </cell>
          <cell r="K7">
            <v>13000</v>
          </cell>
        </row>
        <row r="8">
          <cell r="B8">
            <v>7</v>
          </cell>
          <cell r="C8" t="str">
            <v>BEIG.DE</v>
          </cell>
          <cell r="E8" t="e">
            <v>#NAME?</v>
          </cell>
          <cell r="F8" t="e">
            <v>#NAME?</v>
          </cell>
          <cell r="G8" t="e">
            <v>#NAME?</v>
          </cell>
          <cell r="K8">
            <v>14000</v>
          </cell>
        </row>
        <row r="9">
          <cell r="B9">
            <v>8</v>
          </cell>
          <cell r="C9" t="str">
            <v>CBRY.L</v>
          </cell>
          <cell r="E9" t="e">
            <v>#NAME?</v>
          </cell>
          <cell r="F9" t="e">
            <v>#NAME?</v>
          </cell>
          <cell r="G9" t="e">
            <v>#NAME?</v>
          </cell>
          <cell r="K9">
            <v>15000</v>
          </cell>
        </row>
        <row r="10">
          <cell r="B10">
            <v>9</v>
          </cell>
          <cell r="C10" t="str">
            <v>CPB.N</v>
          </cell>
          <cell r="E10" t="e">
            <v>#NAME?</v>
          </cell>
          <cell r="F10" t="e">
            <v>#NAME?</v>
          </cell>
          <cell r="G10" t="e">
            <v>#NAME?</v>
          </cell>
          <cell r="K10">
            <v>16000</v>
          </cell>
        </row>
        <row r="11">
          <cell r="B11">
            <v>10</v>
          </cell>
          <cell r="C11" t="str">
            <v>CG.N</v>
          </cell>
          <cell r="E11" t="e">
            <v>#NAME?</v>
          </cell>
          <cell r="F11" t="e">
            <v>#NAME?</v>
          </cell>
          <cell r="G11" t="e">
            <v>#NAME?</v>
          </cell>
        </row>
        <row r="12">
          <cell r="B12">
            <v>11</v>
          </cell>
          <cell r="C12" t="str">
            <v>CCL.AX</v>
          </cell>
          <cell r="E12" t="e">
            <v>#NAME?</v>
          </cell>
          <cell r="F12" t="e">
            <v>#NAME?</v>
          </cell>
          <cell r="G12" t="e">
            <v>#NAME?</v>
          </cell>
        </row>
        <row r="13">
          <cell r="B13">
            <v>12</v>
          </cell>
          <cell r="C13" t="str">
            <v>KO.N</v>
          </cell>
          <cell r="E13" t="e">
            <v>#NAME?</v>
          </cell>
          <cell r="F13" t="e">
            <v>#NAME?</v>
          </cell>
          <cell r="G13" t="e">
            <v>#NAME?</v>
          </cell>
        </row>
        <row r="14">
          <cell r="B14">
            <v>13</v>
          </cell>
          <cell r="C14" t="str">
            <v>CCE.N</v>
          </cell>
          <cell r="E14" t="e">
            <v>#NAME?</v>
          </cell>
          <cell r="F14" t="e">
            <v>#NAME?</v>
          </cell>
          <cell r="G14" t="e">
            <v>#NAME?</v>
          </cell>
        </row>
        <row r="15">
          <cell r="B15">
            <v>14</v>
          </cell>
          <cell r="C15" t="str">
            <v>CL.N</v>
          </cell>
          <cell r="E15" t="e">
            <v>#NAME?</v>
          </cell>
          <cell r="F15" t="e">
            <v>#NAME?</v>
          </cell>
          <cell r="G15" t="e">
            <v>#NAME?</v>
          </cell>
        </row>
        <row r="16">
          <cell r="B16">
            <v>15</v>
          </cell>
          <cell r="C16" t="str">
            <v>DANO.PA</v>
          </cell>
          <cell r="E16" t="e">
            <v>#NAME?</v>
          </cell>
          <cell r="F16" t="e">
            <v>#NAME?</v>
          </cell>
          <cell r="G16" t="e">
            <v>#NAME?</v>
          </cell>
        </row>
        <row r="17">
          <cell r="B17">
            <v>16</v>
          </cell>
          <cell r="C17" t="str">
            <v>DF.N</v>
          </cell>
          <cell r="E17" t="e">
            <v>#NAME?</v>
          </cell>
          <cell r="F17" t="e">
            <v>#NAME?</v>
          </cell>
          <cell r="G17" t="e">
            <v>#NAME?</v>
          </cell>
        </row>
        <row r="18">
          <cell r="B18">
            <v>17</v>
          </cell>
          <cell r="C18" t="str">
            <v>DGE.L</v>
          </cell>
          <cell r="E18" t="e">
            <v>#NAME?</v>
          </cell>
          <cell r="F18" t="e">
            <v>#NAME?</v>
          </cell>
          <cell r="G18" t="e">
            <v>#NAME?</v>
          </cell>
        </row>
        <row r="19">
          <cell r="B19">
            <v>18</v>
          </cell>
          <cell r="C19" t="str">
            <v>FGL.AX</v>
          </cell>
          <cell r="E19" t="e">
            <v>#NAME?</v>
          </cell>
          <cell r="F19" t="e">
            <v>#NAME?</v>
          </cell>
          <cell r="G19" t="e">
            <v>#NAME?</v>
          </cell>
        </row>
        <row r="20">
          <cell r="B20">
            <v>19</v>
          </cell>
          <cell r="C20" t="str">
            <v>GLH.L</v>
          </cell>
          <cell r="E20" t="e">
            <v>#NAME?</v>
          </cell>
          <cell r="F20" t="e">
            <v>#NAME?</v>
          </cell>
          <cell r="G20" t="e">
            <v>#NAME?</v>
          </cell>
        </row>
        <row r="21">
          <cell r="B21">
            <v>20</v>
          </cell>
          <cell r="C21" t="str">
            <v>GIS.N</v>
          </cell>
          <cell r="E21" t="e">
            <v>#NAME?</v>
          </cell>
          <cell r="F21" t="e">
            <v>#NAME?</v>
          </cell>
          <cell r="G21" t="e">
            <v>#NAME?</v>
          </cell>
        </row>
        <row r="22">
          <cell r="B22">
            <v>21</v>
          </cell>
          <cell r="C22" t="str">
            <v>G.N</v>
          </cell>
          <cell r="E22" t="e">
            <v>#NAME?</v>
          </cell>
          <cell r="F22" t="e">
            <v>#NAME?</v>
          </cell>
          <cell r="G22" t="e">
            <v>#NAME?</v>
          </cell>
        </row>
        <row r="23">
          <cell r="B23">
            <v>22</v>
          </cell>
          <cell r="C23" t="str">
            <v>HEIN.AS</v>
          </cell>
          <cell r="E23" t="e">
            <v>#NAME?</v>
          </cell>
          <cell r="F23" t="e">
            <v>#NAME?</v>
          </cell>
          <cell r="G23" t="e">
            <v>#NAME?</v>
          </cell>
        </row>
        <row r="24">
          <cell r="B24">
            <v>23</v>
          </cell>
          <cell r="C24" t="str">
            <v>HSY.N</v>
          </cell>
          <cell r="E24" t="e">
            <v>#NAME?</v>
          </cell>
          <cell r="F24" t="e">
            <v>#NAME?</v>
          </cell>
          <cell r="G24" t="e">
            <v>#NAME?</v>
          </cell>
        </row>
        <row r="25">
          <cell r="B25">
            <v>24</v>
          </cell>
          <cell r="C25" t="str">
            <v>IMT.L</v>
          </cell>
          <cell r="E25" t="e">
            <v>#NAME?</v>
          </cell>
          <cell r="F25" t="e">
            <v>#NAME?</v>
          </cell>
          <cell r="G25" t="e">
            <v>#NAME?</v>
          </cell>
        </row>
        <row r="26">
          <cell r="B26">
            <v>25</v>
          </cell>
          <cell r="C26" t="str">
            <v>INTB.BR</v>
          </cell>
          <cell r="E26" t="e">
            <v>#NAME?</v>
          </cell>
          <cell r="F26" t="e">
            <v>#NAME?</v>
          </cell>
          <cell r="G26" t="e">
            <v>#NAME?</v>
          </cell>
        </row>
        <row r="27">
          <cell r="B27">
            <v>26</v>
          </cell>
          <cell r="C27" t="str">
            <v>K.N</v>
          </cell>
          <cell r="E27" t="e">
            <v>#NAME?</v>
          </cell>
          <cell r="F27" t="e">
            <v>#NAME?</v>
          </cell>
          <cell r="G27" t="e">
            <v>#NAME?</v>
          </cell>
        </row>
        <row r="28">
          <cell r="B28">
            <v>27</v>
          </cell>
          <cell r="C28" t="str">
            <v>KMB.N</v>
          </cell>
          <cell r="E28" t="e">
            <v>#NAME?</v>
          </cell>
          <cell r="F28" t="e">
            <v>#NAME?</v>
          </cell>
          <cell r="G28" t="e">
            <v>#NAME?</v>
          </cell>
        </row>
        <row r="29">
          <cell r="B29">
            <v>28</v>
          </cell>
          <cell r="C29" t="str">
            <v>KFT.N</v>
          </cell>
          <cell r="E29" t="e">
            <v>#NAME?</v>
          </cell>
          <cell r="F29" t="e">
            <v>#NAME?</v>
          </cell>
          <cell r="G29" t="e">
            <v>#NAME?</v>
          </cell>
        </row>
        <row r="30">
          <cell r="B30">
            <v>29</v>
          </cell>
          <cell r="C30" t="str">
            <v>LNN.AX</v>
          </cell>
          <cell r="E30" t="e">
            <v>#NAME?</v>
          </cell>
          <cell r="F30" t="e">
            <v>#NAME?</v>
          </cell>
          <cell r="G30" t="e">
            <v>#NAME?</v>
          </cell>
        </row>
        <row r="31">
          <cell r="B31">
            <v>30</v>
          </cell>
          <cell r="C31" t="str">
            <v>OREP.PA</v>
          </cell>
          <cell r="E31" t="e">
            <v>#NAME?</v>
          </cell>
          <cell r="F31" t="e">
            <v>#NAME?</v>
          </cell>
          <cell r="G31" t="e">
            <v>#NAME?</v>
          </cell>
        </row>
        <row r="32">
          <cell r="B32">
            <v>31</v>
          </cell>
          <cell r="C32" t="str">
            <v>NESN.VX</v>
          </cell>
          <cell r="E32" t="e">
            <v>#NAME?</v>
          </cell>
          <cell r="F32" t="e">
            <v>#NAME?</v>
          </cell>
          <cell r="G32" t="e">
            <v>#NAME?</v>
          </cell>
        </row>
        <row r="33">
          <cell r="B33">
            <v>32</v>
          </cell>
          <cell r="C33" t="str">
            <v>PBG.N</v>
          </cell>
          <cell r="E33" t="e">
            <v>#NAME?</v>
          </cell>
          <cell r="F33" t="e">
            <v>#NAME?</v>
          </cell>
          <cell r="G33" t="e">
            <v>#NAME?</v>
          </cell>
        </row>
        <row r="34">
          <cell r="B34">
            <v>33</v>
          </cell>
          <cell r="C34" t="str">
            <v>PEP.N</v>
          </cell>
          <cell r="E34" t="e">
            <v>#NAME?</v>
          </cell>
          <cell r="F34" t="e">
            <v>#NAME?</v>
          </cell>
          <cell r="G34" t="e">
            <v>#NAME?</v>
          </cell>
        </row>
        <row r="35">
          <cell r="B35">
            <v>34</v>
          </cell>
          <cell r="C35" t="str">
            <v>PERP.PA</v>
          </cell>
          <cell r="E35" t="e">
            <v>#NAME?</v>
          </cell>
          <cell r="F35" t="e">
            <v>#NAME?</v>
          </cell>
          <cell r="G35" t="e">
            <v>#NAME?</v>
          </cell>
        </row>
        <row r="36">
          <cell r="B36">
            <v>35</v>
          </cell>
          <cell r="C36" t="str">
            <v>PG.N</v>
          </cell>
          <cell r="E36" t="e">
            <v>#NAME?</v>
          </cell>
          <cell r="F36" t="e">
            <v>#NAME?</v>
          </cell>
          <cell r="G36" t="e">
            <v>#NAME?</v>
          </cell>
        </row>
        <row r="37">
          <cell r="B37">
            <v>36</v>
          </cell>
          <cell r="C37" t="str">
            <v>RB.L</v>
          </cell>
          <cell r="E37" t="e">
            <v>#NAME?</v>
          </cell>
          <cell r="F37" t="e">
            <v>#NAME?</v>
          </cell>
          <cell r="G37" t="e">
            <v>#NAME?</v>
          </cell>
        </row>
        <row r="38">
          <cell r="B38">
            <v>37</v>
          </cell>
          <cell r="C38" t="str">
            <v>RCOP.PA</v>
          </cell>
          <cell r="E38" t="e">
            <v>#NAME?</v>
          </cell>
          <cell r="F38" t="e">
            <v>#NAME?</v>
          </cell>
          <cell r="G38" t="e">
            <v>#NAME?</v>
          </cell>
        </row>
        <row r="39">
          <cell r="B39">
            <v>38</v>
          </cell>
          <cell r="C39" t="str">
            <v>RJR.N</v>
          </cell>
          <cell r="E39" t="e">
            <v>#NAME?</v>
          </cell>
          <cell r="F39" t="e">
            <v>#NAME?</v>
          </cell>
          <cell r="G39" t="e">
            <v>#NAME?</v>
          </cell>
        </row>
        <row r="40">
          <cell r="B40">
            <v>39</v>
          </cell>
          <cell r="C40" t="str">
            <v>SAB.L</v>
          </cell>
          <cell r="E40" t="e">
            <v>#NAME?</v>
          </cell>
          <cell r="F40" t="e">
            <v>#NAME?</v>
          </cell>
          <cell r="G40" t="e">
            <v>#NAME?</v>
          </cell>
        </row>
        <row r="41">
          <cell r="B41">
            <v>40</v>
          </cell>
          <cell r="C41" t="str">
            <v>SLE.N</v>
          </cell>
          <cell r="E41" t="e">
            <v>#NAME?</v>
          </cell>
          <cell r="F41" t="e">
            <v>#NAME?</v>
          </cell>
          <cell r="G41" t="e">
            <v>#NAME?</v>
          </cell>
        </row>
        <row r="42">
          <cell r="B42">
            <v>41</v>
          </cell>
          <cell r="C42" t="str">
            <v>SRP.AX</v>
          </cell>
          <cell r="E42" t="e">
            <v>#NAME?</v>
          </cell>
          <cell r="F42" t="e">
            <v>#NAME?</v>
          </cell>
          <cell r="G42" t="e">
            <v>#NAME?</v>
          </cell>
        </row>
        <row r="43">
          <cell r="B43">
            <v>42</v>
          </cell>
          <cell r="C43" t="str">
            <v>SWMA.ST</v>
          </cell>
          <cell r="E43" t="e">
            <v>#NAME?</v>
          </cell>
          <cell r="F43" t="e">
            <v>#NAME?</v>
          </cell>
          <cell r="G43" t="e">
            <v>#NAME?</v>
          </cell>
        </row>
        <row r="44">
          <cell r="B44">
            <v>43</v>
          </cell>
          <cell r="C44" t="str">
            <v>0322.HK</v>
          </cell>
          <cell r="E44" t="e">
            <v>#NAME?</v>
          </cell>
          <cell r="F44" t="e">
            <v>#NAME?</v>
          </cell>
          <cell r="G44" t="e">
            <v>#NAME?</v>
          </cell>
        </row>
        <row r="45">
          <cell r="B45">
            <v>44</v>
          </cell>
          <cell r="C45" t="str">
            <v>0168.HK</v>
          </cell>
          <cell r="E45" t="e">
            <v>#NAME?</v>
          </cell>
          <cell r="F45" t="e">
            <v>#NAME?</v>
          </cell>
          <cell r="G45" t="e">
            <v>#NAME?</v>
          </cell>
        </row>
        <row r="46">
          <cell r="B46">
            <v>45</v>
          </cell>
          <cell r="C46" t="str">
            <v>ULVR.L</v>
          </cell>
          <cell r="E46" t="e">
            <v>#NAME?</v>
          </cell>
          <cell r="F46" t="e">
            <v>#NAME?</v>
          </cell>
          <cell r="G46" t="e">
            <v>#NAME?</v>
          </cell>
        </row>
        <row r="47">
          <cell r="B47">
            <v>46</v>
          </cell>
          <cell r="C47" t="str">
            <v>UST.N</v>
          </cell>
          <cell r="E47" t="e">
            <v>#NAME?</v>
          </cell>
          <cell r="F47" t="e">
            <v>#NAME?</v>
          </cell>
          <cell r="G47" t="e">
            <v>#NAME?</v>
          </cell>
        </row>
        <row r="49">
          <cell r="B49" t="str">
            <v>Additional companies in the Modelware database to be added into the Compsheet.</v>
          </cell>
        </row>
        <row r="50">
          <cell r="B50">
            <v>47</v>
          </cell>
          <cell r="C50" t="str">
            <v>CARLb.CO</v>
          </cell>
          <cell r="E50" t="e">
            <v>#NAME?</v>
          </cell>
          <cell r="F50" t="e">
            <v>#NAME?</v>
          </cell>
          <cell r="G50">
            <v>416921</v>
          </cell>
        </row>
        <row r="51">
          <cell r="B51">
            <v>48</v>
          </cell>
          <cell r="C51" t="str">
            <v>SCTN.L</v>
          </cell>
          <cell r="E51" t="e">
            <v>#NAME?</v>
          </cell>
          <cell r="F51" t="e">
            <v>#NAME?</v>
          </cell>
          <cell r="G51" t="str">
            <v>078396</v>
          </cell>
        </row>
        <row r="52">
          <cell r="B52">
            <v>49</v>
          </cell>
          <cell r="C52" t="str">
            <v>UNc.AS</v>
          </cell>
          <cell r="E52" t="e">
            <v>#NAME?</v>
          </cell>
          <cell r="F52" t="e">
            <v>#NAME?</v>
          </cell>
          <cell r="G52" t="str">
            <v>564089</v>
          </cell>
        </row>
        <row r="53">
          <cell r="B53">
            <v>50</v>
          </cell>
          <cell r="C53" t="str">
            <v>0249.HK</v>
          </cell>
          <cell r="E53" t="e">
            <v>#NAME?</v>
          </cell>
          <cell r="F53" t="e">
            <v>#NAME?</v>
          </cell>
          <cell r="G53">
            <v>653153</v>
          </cell>
        </row>
        <row r="54">
          <cell r="B54">
            <v>51</v>
          </cell>
          <cell r="C54" t="str">
            <v>2502.T</v>
          </cell>
          <cell r="E54" t="e">
            <v>#NAME?</v>
          </cell>
          <cell r="F54" t="e">
            <v>#NAME?</v>
          </cell>
          <cell r="G54">
            <v>2502</v>
          </cell>
        </row>
        <row r="55">
          <cell r="B55">
            <v>52</v>
          </cell>
          <cell r="C55" t="str">
            <v>2914.T</v>
          </cell>
          <cell r="E55" t="e">
            <v>#NAME?</v>
          </cell>
          <cell r="F55" t="e">
            <v>#NAME?</v>
          </cell>
          <cell r="G55">
            <v>2914</v>
          </cell>
        </row>
        <row r="56">
          <cell r="B56">
            <v>53</v>
          </cell>
          <cell r="C56" t="str">
            <v>2593.T</v>
          </cell>
          <cell r="E56" t="e">
            <v>#NAME?</v>
          </cell>
          <cell r="F56" t="e">
            <v>#NAME?</v>
          </cell>
          <cell r="G56">
            <v>2593</v>
          </cell>
        </row>
        <row r="57">
          <cell r="B57">
            <v>54</v>
          </cell>
          <cell r="C57" t="str">
            <v>2531.T</v>
          </cell>
          <cell r="E57" t="e">
            <v>#NAME?</v>
          </cell>
          <cell r="F57" t="e">
            <v>#NAME?</v>
          </cell>
          <cell r="G57">
            <v>2531</v>
          </cell>
        </row>
        <row r="58">
          <cell r="B58">
            <v>55</v>
          </cell>
          <cell r="C58" t="str">
            <v>4452.T</v>
          </cell>
          <cell r="E58" t="e">
            <v>#NAME?</v>
          </cell>
          <cell r="F58" t="e">
            <v>#NAME?</v>
          </cell>
          <cell r="G58">
            <v>4452</v>
          </cell>
        </row>
        <row r="59">
          <cell r="B59">
            <v>56</v>
          </cell>
          <cell r="C59" t="str">
            <v>HLL.BO</v>
          </cell>
          <cell r="E59" t="e">
            <v>#NAME?</v>
          </cell>
          <cell r="F59" t="e">
            <v>#NAME?</v>
          </cell>
          <cell r="G59">
            <v>626167</v>
          </cell>
        </row>
        <row r="60">
          <cell r="B60">
            <v>57</v>
          </cell>
          <cell r="C60" t="str">
            <v>COLG.BO</v>
          </cell>
          <cell r="E60" t="e">
            <v>#NAME?</v>
          </cell>
          <cell r="F60" t="e">
            <v>#NAME?</v>
          </cell>
          <cell r="G60">
            <v>613969</v>
          </cell>
        </row>
        <row r="61">
          <cell r="B61">
            <v>58</v>
          </cell>
          <cell r="C61" t="str">
            <v>ITC .BO</v>
          </cell>
          <cell r="E61" t="e">
            <v>#NAME?</v>
          </cell>
          <cell r="F61" t="e">
            <v>#NAME?</v>
          </cell>
          <cell r="G61">
            <v>612461</v>
          </cell>
        </row>
        <row r="62">
          <cell r="B62">
            <v>59</v>
          </cell>
          <cell r="C62" t="str">
            <v>TTTE.BO</v>
          </cell>
          <cell r="E62" t="e">
            <v>#NAME?</v>
          </cell>
          <cell r="F62" t="e">
            <v>#NAME?</v>
          </cell>
          <cell r="G62" t="str">
            <v>612148</v>
          </cell>
        </row>
        <row r="63">
          <cell r="B63">
            <v>60</v>
          </cell>
          <cell r="C63" t="str">
            <v>NEST.BO</v>
          </cell>
          <cell r="E63" t="e">
            <v>#NAME?</v>
          </cell>
          <cell r="F63" t="e">
            <v>#NAME?</v>
          </cell>
          <cell r="G63">
            <v>612860</v>
          </cell>
        </row>
        <row r="64">
          <cell r="B64">
            <v>61</v>
          </cell>
          <cell r="C64" t="str">
            <v>LQU.N</v>
          </cell>
          <cell r="E64" t="e">
            <v>#NAME?</v>
          </cell>
          <cell r="F64" t="e">
            <v>#NAME?</v>
          </cell>
          <cell r="G64" t="str">
            <v>lqu</v>
          </cell>
        </row>
        <row r="65">
          <cell r="B65">
            <v>62</v>
          </cell>
          <cell r="C65" t="str">
            <v>ABV.N</v>
          </cell>
          <cell r="E65" t="e">
            <v>#NAME?</v>
          </cell>
          <cell r="F65" t="e">
            <v>#NAME?</v>
          </cell>
          <cell r="G65" t="str">
            <v>abv</v>
          </cell>
        </row>
        <row r="66">
          <cell r="B66">
            <v>63</v>
          </cell>
          <cell r="C66" t="str">
            <v>GMODELOC.MX</v>
          </cell>
          <cell r="E66" t="e">
            <v>#NAME?</v>
          </cell>
          <cell r="F66" t="e">
            <v>#NAME?</v>
          </cell>
          <cell r="G66">
            <v>238053</v>
          </cell>
        </row>
        <row r="67">
          <cell r="B67">
            <v>64</v>
          </cell>
          <cell r="C67" t="str">
            <v>FMX.N</v>
          </cell>
          <cell r="E67" t="e">
            <v>#NAME?</v>
          </cell>
          <cell r="F67" t="e">
            <v>#NAME?</v>
          </cell>
          <cell r="G67" t="str">
            <v>fmx</v>
          </cell>
        </row>
        <row r="69">
          <cell r="B69" t="str">
            <v>Additional companies not in Modelware database but covered by analyst to be added into the Compsheet</v>
          </cell>
        </row>
        <row r="70">
          <cell r="B70">
            <v>65</v>
          </cell>
          <cell r="C70" t="str">
            <v>2802.T</v>
          </cell>
          <cell r="G70">
            <v>2802</v>
          </cell>
        </row>
        <row r="71">
          <cell r="B71">
            <v>66</v>
          </cell>
          <cell r="C71" t="str">
            <v>KOF.N</v>
          </cell>
          <cell r="G71" t="str">
            <v>kof</v>
          </cell>
        </row>
        <row r="72">
          <cell r="B72">
            <v>67</v>
          </cell>
          <cell r="C72" t="str">
            <v>2579.T</v>
          </cell>
          <cell r="G72">
            <v>2579</v>
          </cell>
        </row>
        <row r="73">
          <cell r="B73">
            <v>68</v>
          </cell>
          <cell r="C73" t="str">
            <v>AKOb.N</v>
          </cell>
          <cell r="G73" t="str">
            <v>231144</v>
          </cell>
        </row>
        <row r="74">
          <cell r="B74">
            <v>69</v>
          </cell>
          <cell r="C74" t="str">
            <v>2607.T</v>
          </cell>
          <cell r="G74">
            <v>2607</v>
          </cell>
        </row>
        <row r="75">
          <cell r="B75">
            <v>70</v>
          </cell>
          <cell r="C75" t="str">
            <v>2801.T</v>
          </cell>
          <cell r="G75">
            <v>2801</v>
          </cell>
        </row>
        <row r="76">
          <cell r="B76">
            <v>71</v>
          </cell>
          <cell r="C76" t="str">
            <v>2503.T</v>
          </cell>
          <cell r="G76">
            <v>2595</v>
          </cell>
        </row>
        <row r="77">
          <cell r="B77">
            <v>72</v>
          </cell>
          <cell r="C77" t="str">
            <v>2595.T</v>
          </cell>
          <cell r="G77">
            <v>2503</v>
          </cell>
        </row>
        <row r="78">
          <cell r="B78">
            <v>73</v>
          </cell>
          <cell r="C78" t="str">
            <v>2572.T</v>
          </cell>
          <cell r="G78">
            <v>2572</v>
          </cell>
        </row>
        <row r="79">
          <cell r="B79">
            <v>74</v>
          </cell>
          <cell r="C79" t="str">
            <v>2282.T</v>
          </cell>
          <cell r="G79">
            <v>2282</v>
          </cell>
        </row>
        <row r="80">
          <cell r="B80">
            <v>75</v>
          </cell>
          <cell r="C80" t="str">
            <v>2596.T</v>
          </cell>
          <cell r="G80">
            <v>2596</v>
          </cell>
        </row>
        <row r="81">
          <cell r="B81">
            <v>76</v>
          </cell>
          <cell r="C81" t="str">
            <v>2501.T</v>
          </cell>
          <cell r="G81">
            <v>2501</v>
          </cell>
        </row>
        <row r="83">
          <cell r="B83" t="str">
            <v>Additional companies in old compsheet which are not covered by analyst to be added into the Compsheet</v>
          </cell>
        </row>
        <row r="84">
          <cell r="B84">
            <v>77</v>
          </cell>
          <cell r="C84" t="str">
            <v>AVP.N</v>
          </cell>
          <cell r="G84" t="str">
            <v>avp</v>
          </cell>
        </row>
        <row r="85">
          <cell r="B85">
            <v>78</v>
          </cell>
          <cell r="C85" t="str">
            <v>CLRP.PA</v>
          </cell>
          <cell r="G85">
            <v>420219</v>
          </cell>
        </row>
        <row r="86">
          <cell r="B86">
            <v>79</v>
          </cell>
          <cell r="C86" t="str">
            <v>CLX.N</v>
          </cell>
          <cell r="G86" t="str">
            <v>clx</v>
          </cell>
        </row>
        <row r="87">
          <cell r="B87">
            <v>80</v>
          </cell>
          <cell r="C87" t="str">
            <v>EL.N</v>
          </cell>
          <cell r="G87" t="str">
            <v>el</v>
          </cell>
        </row>
        <row r="88">
          <cell r="B88">
            <v>81</v>
          </cell>
          <cell r="C88" t="str">
            <v>HNZ.N</v>
          </cell>
          <cell r="G88" t="str">
            <v>hnz</v>
          </cell>
        </row>
        <row r="89">
          <cell r="B89">
            <v>82</v>
          </cell>
          <cell r="C89" t="str">
            <v>HNKG_p.DE</v>
          </cell>
          <cell r="G89" t="str">
            <v>507670</v>
          </cell>
        </row>
        <row r="90">
          <cell r="B90">
            <v>83</v>
          </cell>
          <cell r="C90" t="str">
            <v>IFF.N</v>
          </cell>
          <cell r="G90" t="str">
            <v>iff</v>
          </cell>
        </row>
        <row r="91">
          <cell r="B91">
            <v>84</v>
          </cell>
          <cell r="C91" t="str">
            <v>NWL.N</v>
          </cell>
          <cell r="G91" t="str">
            <v>NWL</v>
          </cell>
        </row>
        <row r="92">
          <cell r="B92">
            <v>85</v>
          </cell>
          <cell r="C92" t="str">
            <v>WTW.N</v>
          </cell>
          <cell r="G92" t="str">
            <v>WTW</v>
          </cell>
        </row>
      </sheetData>
      <sheetData sheetId="2" refreshError="1"/>
      <sheetData sheetId="3" refreshError="1">
        <row r="4">
          <cell r="P4" t="str">
            <v>Asia/Pacific</v>
          </cell>
          <cell r="Q4" t="str">
            <v>Asia/Pacific</v>
          </cell>
          <cell r="R4" t="str">
            <v>Asia/Pacific</v>
          </cell>
          <cell r="S4" t="str">
            <v>Asia/Pacific</v>
          </cell>
          <cell r="T4" t="str">
            <v>Europe</v>
          </cell>
          <cell r="U4" t="str">
            <v>Europe</v>
          </cell>
          <cell r="V4" t="str">
            <v>Europe</v>
          </cell>
          <cell r="W4" t="str">
            <v>Europe</v>
          </cell>
          <cell r="X4" t="str">
            <v>North America</v>
          </cell>
          <cell r="Y4" t="str">
            <v>North America</v>
          </cell>
          <cell r="Z4" t="str">
            <v>North America</v>
          </cell>
          <cell r="AA4" t="str">
            <v>North America</v>
          </cell>
        </row>
        <row r="5">
          <cell r="N5">
            <v>0</v>
          </cell>
        </row>
        <row r="6">
          <cell r="N6">
            <v>-1</v>
          </cell>
        </row>
        <row r="7">
          <cell r="N7">
            <v>-2</v>
          </cell>
        </row>
        <row r="8">
          <cell r="N8">
            <v>-3</v>
          </cell>
        </row>
        <row r="9">
          <cell r="N9">
            <v>-4</v>
          </cell>
        </row>
        <row r="10">
          <cell r="N10">
            <v>-5</v>
          </cell>
        </row>
        <row r="11">
          <cell r="N11">
            <v>-6</v>
          </cell>
        </row>
        <row r="12">
          <cell r="N12">
            <v>-7</v>
          </cell>
        </row>
        <row r="13">
          <cell r="N13">
            <v>-8</v>
          </cell>
        </row>
        <row r="14">
          <cell r="N14">
            <v>-9</v>
          </cell>
        </row>
        <row r="15">
          <cell r="N15" t="str">
            <v/>
          </cell>
        </row>
        <row r="16">
          <cell r="N16" t="str">
            <v/>
          </cell>
        </row>
        <row r="17">
          <cell r="N17" t="str">
            <v/>
          </cell>
        </row>
        <row r="18">
          <cell r="N18" t="str">
            <v/>
          </cell>
        </row>
        <row r="19">
          <cell r="N19" t="str">
            <v/>
          </cell>
        </row>
        <row r="20">
          <cell r="N20" t="str">
            <v/>
          </cell>
        </row>
        <row r="21">
          <cell r="N21" t="str">
            <v/>
          </cell>
        </row>
        <row r="22">
          <cell r="N22" t="str">
            <v/>
          </cell>
        </row>
        <row r="23">
          <cell r="N23" t="str">
            <v/>
          </cell>
        </row>
        <row r="24">
          <cell r="N24" t="str">
            <v/>
          </cell>
        </row>
        <row r="25">
          <cell r="N25" t="str">
            <v/>
          </cell>
        </row>
        <row r="26">
          <cell r="N26" t="str">
            <v/>
          </cell>
        </row>
        <row r="27">
          <cell r="N27" t="str">
            <v/>
          </cell>
        </row>
        <row r="28">
          <cell r="N28" t="str">
            <v/>
          </cell>
        </row>
        <row r="29">
          <cell r="N29" t="str">
            <v/>
          </cell>
        </row>
        <row r="30">
          <cell r="N30" t="str">
            <v/>
          </cell>
        </row>
        <row r="31">
          <cell r="N31" t="str">
            <v/>
          </cell>
        </row>
        <row r="32">
          <cell r="N32" t="str">
            <v/>
          </cell>
        </row>
        <row r="33">
          <cell r="N33" t="str">
            <v/>
          </cell>
        </row>
        <row r="34">
          <cell r="N34" t="str">
            <v/>
          </cell>
        </row>
        <row r="35">
          <cell r="N35" t="str">
            <v/>
          </cell>
        </row>
        <row r="36">
          <cell r="N36" t="str">
            <v/>
          </cell>
        </row>
        <row r="37">
          <cell r="N37" t="str">
            <v/>
          </cell>
        </row>
        <row r="38">
          <cell r="N38" t="str">
            <v/>
          </cell>
        </row>
        <row r="39">
          <cell r="N39" t="str">
            <v/>
          </cell>
        </row>
        <row r="40">
          <cell r="N40" t="str">
            <v/>
          </cell>
        </row>
        <row r="41">
          <cell r="N41" t="str">
            <v/>
          </cell>
        </row>
        <row r="42">
          <cell r="N42" t="str">
            <v/>
          </cell>
        </row>
        <row r="43">
          <cell r="N43" t="str">
            <v/>
          </cell>
        </row>
        <row r="44">
          <cell r="N44" t="str">
            <v/>
          </cell>
        </row>
        <row r="45">
          <cell r="N45" t="str">
            <v/>
          </cell>
        </row>
        <row r="46">
          <cell r="N46" t="str">
            <v/>
          </cell>
        </row>
        <row r="47">
          <cell r="N47" t="str">
            <v/>
          </cell>
        </row>
        <row r="48">
          <cell r="N48" t="str">
            <v/>
          </cell>
        </row>
        <row r="49">
          <cell r="N49" t="str">
            <v/>
          </cell>
        </row>
        <row r="50">
          <cell r="N50" t="str">
            <v/>
          </cell>
        </row>
        <row r="57">
          <cell r="N57" t="str">
            <v/>
          </cell>
        </row>
        <row r="58">
          <cell r="N58" t="str">
            <v/>
          </cell>
        </row>
        <row r="59">
          <cell r="N59" t="str">
            <v/>
          </cell>
        </row>
        <row r="60">
          <cell r="N60" t="str">
            <v/>
          </cell>
        </row>
        <row r="61">
          <cell r="N61" t="str">
            <v/>
          </cell>
        </row>
        <row r="62">
          <cell r="N62" t="str">
            <v/>
          </cell>
        </row>
        <row r="63">
          <cell r="N63" t="str">
            <v/>
          </cell>
        </row>
        <row r="64">
          <cell r="N64" t="str">
            <v/>
          </cell>
        </row>
        <row r="65">
          <cell r="N65" t="str">
            <v/>
          </cell>
        </row>
        <row r="66">
          <cell r="N66" t="str">
            <v/>
          </cell>
        </row>
        <row r="67">
          <cell r="N67" t="str">
            <v/>
          </cell>
        </row>
        <row r="68">
          <cell r="N68" t="str">
            <v/>
          </cell>
        </row>
        <row r="69">
          <cell r="N69" t="str">
            <v/>
          </cell>
        </row>
        <row r="70">
          <cell r="N70" t="str">
            <v/>
          </cell>
        </row>
        <row r="71">
          <cell r="N71" t="str">
            <v/>
          </cell>
        </row>
        <row r="72">
          <cell r="N72" t="str">
            <v/>
          </cell>
        </row>
        <row r="73">
          <cell r="N73" t="str">
            <v/>
          </cell>
        </row>
        <row r="74">
          <cell r="N74" t="str">
            <v/>
          </cell>
        </row>
        <row r="75">
          <cell r="N75" t="str">
            <v/>
          </cell>
        </row>
        <row r="76">
          <cell r="N76" t="str">
            <v/>
          </cell>
        </row>
        <row r="77">
          <cell r="N77" t="str">
            <v/>
          </cell>
        </row>
        <row r="78">
          <cell r="N78" t="str">
            <v/>
          </cell>
        </row>
      </sheetData>
      <sheetData sheetId="4" refreshError="1">
        <row r="1">
          <cell r="A1" t="str">
            <v>RowStart</v>
          </cell>
          <cell r="C1" t="str">
            <v>EV/Net Op Assets vs Spread</v>
          </cell>
        </row>
        <row r="2">
          <cell r="A2">
            <v>4</v>
          </cell>
          <cell r="C2" t="str">
            <v>CoreMetrics_MW</v>
          </cell>
        </row>
        <row r="3">
          <cell r="C3">
            <v>24</v>
          </cell>
        </row>
        <row r="4">
          <cell r="B4">
            <v>11</v>
          </cell>
          <cell r="C4">
            <v>23</v>
          </cell>
        </row>
        <row r="5">
          <cell r="A5">
            <v>1</v>
          </cell>
          <cell r="C5" t="e">
            <v>#NAME?</v>
          </cell>
          <cell r="D5" t="e">
            <v>#NAME?</v>
          </cell>
        </row>
        <row r="6">
          <cell r="A6">
            <v>2</v>
          </cell>
          <cell r="C6" t="e">
            <v>#NAME?</v>
          </cell>
          <cell r="D6" t="e">
            <v>#NAME?</v>
          </cell>
        </row>
        <row r="7">
          <cell r="A7">
            <v>3</v>
          </cell>
          <cell r="C7" t="e">
            <v>#NAME?</v>
          </cell>
          <cell r="D7" t="e">
            <v>#NAME?</v>
          </cell>
        </row>
        <row r="8">
          <cell r="A8">
            <v>4</v>
          </cell>
          <cell r="C8" t="e">
            <v>#NAME?</v>
          </cell>
          <cell r="D8" t="e">
            <v>#NAME?</v>
          </cell>
        </row>
        <row r="9">
          <cell r="A9">
            <v>5</v>
          </cell>
          <cell r="C9" t="e">
            <v>#NAME?</v>
          </cell>
          <cell r="D9" t="e">
            <v>#NAME?</v>
          </cell>
        </row>
        <row r="10">
          <cell r="A10">
            <v>6</v>
          </cell>
          <cell r="C10" t="e">
            <v>#NAME?</v>
          </cell>
          <cell r="D10" t="e">
            <v>#NAME?</v>
          </cell>
        </row>
        <row r="11">
          <cell r="A11">
            <v>7</v>
          </cell>
          <cell r="C11" t="e">
            <v>#NAME?</v>
          </cell>
          <cell r="D11" t="e">
            <v>#NAME?</v>
          </cell>
        </row>
        <row r="12">
          <cell r="A12">
            <v>8</v>
          </cell>
          <cell r="C12" t="e">
            <v>#NAME?</v>
          </cell>
          <cell r="D12" t="e">
            <v>#NAME?</v>
          </cell>
        </row>
        <row r="13">
          <cell r="A13">
            <v>9</v>
          </cell>
          <cell r="C13" t="e">
            <v>#NAME?</v>
          </cell>
          <cell r="D13" t="e">
            <v>#NAME?</v>
          </cell>
        </row>
        <row r="14">
          <cell r="A14">
            <v>10</v>
          </cell>
          <cell r="C14" t="e">
            <v>#NAME?</v>
          </cell>
          <cell r="D14" t="e">
            <v>#NAME?</v>
          </cell>
        </row>
        <row r="15">
          <cell r="A15">
            <v>11</v>
          </cell>
          <cell r="C15" t="e">
            <v>#NAME?</v>
          </cell>
          <cell r="D15" t="e">
            <v>#NAME?</v>
          </cell>
        </row>
        <row r="16">
          <cell r="A16">
            <v>12</v>
          </cell>
          <cell r="C16" t="e">
            <v>#NAME?</v>
          </cell>
          <cell r="D16" t="e">
            <v>#NAME?</v>
          </cell>
        </row>
        <row r="17">
          <cell r="A17">
            <v>13</v>
          </cell>
          <cell r="C17" t="e">
            <v>#NAME?</v>
          </cell>
          <cell r="D17" t="e">
            <v>#NAME?</v>
          </cell>
        </row>
        <row r="18">
          <cell r="A18">
            <v>14</v>
          </cell>
          <cell r="C18" t="e">
            <v>#NAME?</v>
          </cell>
          <cell r="D18" t="e">
            <v>#NAME?</v>
          </cell>
        </row>
        <row r="19">
          <cell r="A19">
            <v>15</v>
          </cell>
          <cell r="C19" t="e">
            <v>#NAME?</v>
          </cell>
          <cell r="D19" t="e">
            <v>#NAME?</v>
          </cell>
        </row>
        <row r="20">
          <cell r="A20">
            <v>16</v>
          </cell>
          <cell r="C20" t="e">
            <v>#NAME?</v>
          </cell>
          <cell r="D20" t="e">
            <v>#NAME?</v>
          </cell>
        </row>
        <row r="21">
          <cell r="A21">
            <v>17</v>
          </cell>
          <cell r="C21" t="e">
            <v>#NAME?</v>
          </cell>
          <cell r="D21" t="e">
            <v>#NAME?</v>
          </cell>
        </row>
        <row r="22">
          <cell r="A22">
            <v>18</v>
          </cell>
          <cell r="C22" t="e">
            <v>#NAME?</v>
          </cell>
          <cell r="D22" t="e">
            <v>#NAME?</v>
          </cell>
        </row>
        <row r="23">
          <cell r="A23">
            <v>19</v>
          </cell>
          <cell r="C23" t="e">
            <v>#NAME?</v>
          </cell>
          <cell r="D23" t="e">
            <v>#NAME?</v>
          </cell>
        </row>
        <row r="24">
          <cell r="A24">
            <v>20</v>
          </cell>
          <cell r="C24" t="e">
            <v>#NAME?</v>
          </cell>
          <cell r="D24" t="e">
            <v>#NAME?</v>
          </cell>
        </row>
        <row r="25">
          <cell r="A25">
            <v>21</v>
          </cell>
          <cell r="C25" t="e">
            <v>#NAME?</v>
          </cell>
          <cell r="D25" t="e">
            <v>#NAME?</v>
          </cell>
        </row>
        <row r="26">
          <cell r="A26">
            <v>22</v>
          </cell>
          <cell r="C26" t="e">
            <v>#NAME?</v>
          </cell>
          <cell r="D26" t="e">
            <v>#NAME?</v>
          </cell>
        </row>
        <row r="27">
          <cell r="A27">
            <v>23</v>
          </cell>
          <cell r="C27" t="e">
            <v>#NAME?</v>
          </cell>
          <cell r="D27" t="e">
            <v>#NAME?</v>
          </cell>
        </row>
        <row r="28">
          <cell r="A28">
            <v>24</v>
          </cell>
          <cell r="C28" t="e">
            <v>#NAME?</v>
          </cell>
          <cell r="D28" t="e">
            <v>#NAME?</v>
          </cell>
        </row>
        <row r="29">
          <cell r="A29">
            <v>25</v>
          </cell>
          <cell r="C29" t="e">
            <v>#NAME?</v>
          </cell>
          <cell r="D29" t="e">
            <v>#NAME?</v>
          </cell>
        </row>
        <row r="30">
          <cell r="A30">
            <v>26</v>
          </cell>
          <cell r="C30" t="e">
            <v>#NAME?</v>
          </cell>
          <cell r="D30" t="e">
            <v>#NAME?</v>
          </cell>
        </row>
        <row r="31">
          <cell r="A31">
            <v>27</v>
          </cell>
          <cell r="C31" t="e">
            <v>#NAME?</v>
          </cell>
          <cell r="D31" t="e">
            <v>#NAME?</v>
          </cell>
        </row>
        <row r="32">
          <cell r="A32">
            <v>28</v>
          </cell>
          <cell r="C32" t="e">
            <v>#NAME?</v>
          </cell>
          <cell r="D32" t="e">
            <v>#NAME?</v>
          </cell>
        </row>
        <row r="33">
          <cell r="A33">
            <v>29</v>
          </cell>
          <cell r="C33" t="e">
            <v>#NAME?</v>
          </cell>
          <cell r="D33" t="e">
            <v>#NAME?</v>
          </cell>
        </row>
        <row r="34">
          <cell r="A34">
            <v>30</v>
          </cell>
          <cell r="C34" t="e">
            <v>#NAME?</v>
          </cell>
          <cell r="D34" t="e">
            <v>#NAME?</v>
          </cell>
        </row>
        <row r="35">
          <cell r="A35">
            <v>31</v>
          </cell>
          <cell r="C35" t="e">
            <v>#NAME?</v>
          </cell>
          <cell r="D35" t="e">
            <v>#NAME?</v>
          </cell>
        </row>
        <row r="36">
          <cell r="A36">
            <v>32</v>
          </cell>
          <cell r="C36" t="e">
            <v>#NAME?</v>
          </cell>
          <cell r="D36" t="e">
            <v>#NAME?</v>
          </cell>
        </row>
        <row r="37">
          <cell r="A37">
            <v>33</v>
          </cell>
          <cell r="C37" t="e">
            <v>#NAME?</v>
          </cell>
          <cell r="D37" t="e">
            <v>#NAME?</v>
          </cell>
        </row>
        <row r="38">
          <cell r="A38">
            <v>34</v>
          </cell>
          <cell r="C38" t="e">
            <v>#NAME?</v>
          </cell>
          <cell r="D38" t="e">
            <v>#NAME?</v>
          </cell>
        </row>
        <row r="39">
          <cell r="A39">
            <v>35</v>
          </cell>
          <cell r="C39" t="e">
            <v>#NAME?</v>
          </cell>
          <cell r="D39" t="e">
            <v>#NAME?</v>
          </cell>
        </row>
        <row r="40">
          <cell r="A40">
            <v>36</v>
          </cell>
          <cell r="C40" t="e">
            <v>#NAME?</v>
          </cell>
          <cell r="D40" t="e">
            <v>#NAME?</v>
          </cell>
        </row>
        <row r="41">
          <cell r="A41">
            <v>37</v>
          </cell>
          <cell r="C41" t="e">
            <v>#NAME?</v>
          </cell>
          <cell r="D41" t="e">
            <v>#NAME?</v>
          </cell>
        </row>
        <row r="42">
          <cell r="A42">
            <v>38</v>
          </cell>
          <cell r="C42" t="e">
            <v>#NAME?</v>
          </cell>
          <cell r="D42" t="e">
            <v>#NAME?</v>
          </cell>
        </row>
        <row r="43">
          <cell r="A43">
            <v>39</v>
          </cell>
          <cell r="C43" t="e">
            <v>#NAME?</v>
          </cell>
          <cell r="D43" t="e">
            <v>#NAME?</v>
          </cell>
        </row>
        <row r="44">
          <cell r="A44">
            <v>40</v>
          </cell>
          <cell r="C44" t="e">
            <v>#NAME?</v>
          </cell>
          <cell r="D44" t="e">
            <v>#NAME?</v>
          </cell>
        </row>
        <row r="45">
          <cell r="A45">
            <v>41</v>
          </cell>
          <cell r="C45" t="e">
            <v>#NAME?</v>
          </cell>
          <cell r="D45" t="e">
            <v>#NAME?</v>
          </cell>
        </row>
        <row r="46">
          <cell r="A46">
            <v>42</v>
          </cell>
          <cell r="C46" t="e">
            <v>#NAME?</v>
          </cell>
          <cell r="D46" t="e">
            <v>#NAME?</v>
          </cell>
        </row>
        <row r="47">
          <cell r="A47">
            <v>43</v>
          </cell>
          <cell r="C47" t="e">
            <v>#NAME?</v>
          </cell>
          <cell r="D47" t="e">
            <v>#NAME?</v>
          </cell>
        </row>
        <row r="48">
          <cell r="A48">
            <v>44</v>
          </cell>
          <cell r="C48" t="e">
            <v>#NAME?</v>
          </cell>
          <cell r="D48" t="e">
            <v>#NAME?</v>
          </cell>
        </row>
        <row r="49">
          <cell r="A49">
            <v>45</v>
          </cell>
          <cell r="C49" t="e">
            <v>#NAME?</v>
          </cell>
          <cell r="D49" t="e">
            <v>#NAME?</v>
          </cell>
        </row>
        <row r="50">
          <cell r="A50">
            <v>46</v>
          </cell>
          <cell r="C50" t="e">
            <v>#NAME?</v>
          </cell>
          <cell r="D50" t="e">
            <v>#NAME?</v>
          </cell>
        </row>
        <row r="51">
          <cell r="A51">
            <v>0</v>
          </cell>
          <cell r="C51">
            <v>0</v>
          </cell>
          <cell r="D51">
            <v>0</v>
          </cell>
        </row>
        <row r="52">
          <cell r="A52" t="str">
            <v>Additional companies in the Modelware database to be added into the Compsheet.</v>
          </cell>
          <cell r="C52">
            <v>0</v>
          </cell>
          <cell r="D52">
            <v>0</v>
          </cell>
        </row>
        <row r="53">
          <cell r="A53">
            <v>47</v>
          </cell>
          <cell r="C53" t="e">
            <v>#NAME?</v>
          </cell>
          <cell r="D53" t="e">
            <v>#NAME?</v>
          </cell>
        </row>
        <row r="54">
          <cell r="A54">
            <v>48</v>
          </cell>
          <cell r="C54" t="e">
            <v>#NAME?</v>
          </cell>
          <cell r="D54" t="e">
            <v>#NAME?</v>
          </cell>
        </row>
        <row r="55">
          <cell r="A55">
            <v>49</v>
          </cell>
          <cell r="C55" t="e">
            <v>#NAME?</v>
          </cell>
          <cell r="D55" t="e">
            <v>#NAME?</v>
          </cell>
        </row>
        <row r="56">
          <cell r="A56">
            <v>50</v>
          </cell>
          <cell r="C56" t="e">
            <v>#NAME?</v>
          </cell>
          <cell r="D56" t="e">
            <v>#NAME?</v>
          </cell>
        </row>
      </sheetData>
      <sheetData sheetId="5" refreshError="1">
        <row r="1">
          <cell r="Y1">
            <v>9</v>
          </cell>
          <cell r="AG1">
            <v>0</v>
          </cell>
        </row>
        <row r="2">
          <cell r="AG2">
            <v>0</v>
          </cell>
        </row>
        <row r="3">
          <cell r="AE3" t="str">
            <v>PositionLow</v>
          </cell>
          <cell r="AF3" t="str">
            <v>PositionHigh</v>
          </cell>
        </row>
      </sheetData>
      <sheetData sheetId="6" refreshError="1">
        <row r="1">
          <cell r="AL1">
            <v>0</v>
          </cell>
        </row>
        <row r="2">
          <cell r="AL2">
            <v>0</v>
          </cell>
        </row>
      </sheetData>
      <sheetData sheetId="7" refreshError="1">
        <row r="1">
          <cell r="AK1">
            <v>0</v>
          </cell>
        </row>
        <row r="2">
          <cell r="AK2">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
      <sheetName val="annual"/>
      <sheetName val="EPS Growth Composition"/>
      <sheetName val="Quarter Print"/>
      <sheetName val="Sheet1"/>
      <sheetName val="Sheet2"/>
      <sheetName val="Sheet3"/>
      <sheetName val="Sheet4"/>
      <sheetName val="Food_Val"/>
      <sheetName val="HPC_Val"/>
      <sheetName val="Tob_Val"/>
    </sheetNames>
    <sheetDataSet>
      <sheetData sheetId="0"/>
      <sheetData sheetId="1" refreshError="1">
        <row r="134">
          <cell r="I134">
            <v>-1.3173921318071837</v>
          </cell>
          <cell r="J134">
            <v>0.7094594594594601</v>
          </cell>
        </row>
        <row r="160">
          <cell r="A160" t="str">
            <v>Net Debt position:</v>
          </cell>
        </row>
        <row r="162">
          <cell r="A162" t="str">
            <v>Short-term debt</v>
          </cell>
          <cell r="G162">
            <v>151.4</v>
          </cell>
          <cell r="H162">
            <v>440.20000000000005</v>
          </cell>
          <cell r="I162">
            <v>478.20000000000005</v>
          </cell>
          <cell r="J162">
            <v>382.6</v>
          </cell>
          <cell r="K162">
            <v>449.1</v>
          </cell>
          <cell r="L162">
            <v>211.9</v>
          </cell>
          <cell r="M162">
            <v>50</v>
          </cell>
          <cell r="N162">
            <v>44</v>
          </cell>
          <cell r="O162">
            <v>36</v>
          </cell>
          <cell r="P162">
            <v>17</v>
          </cell>
        </row>
        <row r="163">
          <cell r="A163" t="str">
            <v>Long-term debt</v>
          </cell>
          <cell r="G163">
            <v>290.39999999999998</v>
          </cell>
          <cell r="H163">
            <v>271.5</v>
          </cell>
          <cell r="I163">
            <v>371.4</v>
          </cell>
          <cell r="J163">
            <v>294.5</v>
          </cell>
          <cell r="K163">
            <v>15.2</v>
          </cell>
          <cell r="L163">
            <v>315</v>
          </cell>
          <cell r="M163">
            <v>175</v>
          </cell>
          <cell r="N163">
            <v>131</v>
          </cell>
          <cell r="O163">
            <v>195</v>
          </cell>
          <cell r="P163">
            <v>176</v>
          </cell>
        </row>
        <row r="165">
          <cell r="A165" t="str">
            <v>Total debt</v>
          </cell>
          <cell r="G165">
            <v>441.79999999999995</v>
          </cell>
          <cell r="H165">
            <v>711.7</v>
          </cell>
          <cell r="I165">
            <v>849.6</v>
          </cell>
          <cell r="J165">
            <v>677.1</v>
          </cell>
          <cell r="K165">
            <v>464.3</v>
          </cell>
          <cell r="L165">
            <v>526.9</v>
          </cell>
          <cell r="M165">
            <v>225</v>
          </cell>
          <cell r="N165">
            <v>175</v>
          </cell>
          <cell r="O165">
            <v>231</v>
          </cell>
          <cell r="P165">
            <v>193</v>
          </cell>
        </row>
        <row r="166">
          <cell r="A166" t="str">
            <v>Total cash</v>
          </cell>
          <cell r="G166">
            <v>-126.2</v>
          </cell>
          <cell r="H166">
            <v>-185</v>
          </cell>
          <cell r="I166">
            <v>-80.3</v>
          </cell>
          <cell r="J166">
            <v>-100.5</v>
          </cell>
          <cell r="K166">
            <v>-178</v>
          </cell>
          <cell r="L166">
            <v>-126</v>
          </cell>
          <cell r="M166">
            <v>-82.210999999999999</v>
          </cell>
          <cell r="N166">
            <v>-27.167999999999999</v>
          </cell>
          <cell r="O166">
            <v>-32.386000000000003</v>
          </cell>
          <cell r="P166">
            <v>-110.905</v>
          </cell>
        </row>
        <row r="168">
          <cell r="A168" t="str">
            <v>Net Debt</v>
          </cell>
          <cell r="G168">
            <v>315.59999999999997</v>
          </cell>
          <cell r="H168">
            <v>526.70000000000005</v>
          </cell>
          <cell r="I168">
            <v>769.30000000000007</v>
          </cell>
          <cell r="J168">
            <v>576.6</v>
          </cell>
          <cell r="K168">
            <v>286.3</v>
          </cell>
          <cell r="L168">
            <v>400.9</v>
          </cell>
          <cell r="M168">
            <v>142.78899999999999</v>
          </cell>
          <cell r="N168">
            <v>147.83199999999999</v>
          </cell>
          <cell r="O168">
            <v>198.614</v>
          </cell>
          <cell r="P168">
            <v>82.094999999999999</v>
          </cell>
        </row>
        <row r="170">
          <cell r="A170" t="str">
            <v>Change in Net Debt</v>
          </cell>
          <cell r="G170">
            <v>114</v>
          </cell>
          <cell r="H170">
            <v>211.10000000000008</v>
          </cell>
          <cell r="I170">
            <v>242.60000000000002</v>
          </cell>
          <cell r="J170">
            <v>-192.70000000000005</v>
          </cell>
          <cell r="K170">
            <v>-290.3</v>
          </cell>
          <cell r="L170">
            <v>114.59999999999997</v>
          </cell>
          <cell r="M170">
            <v>-258.11099999999999</v>
          </cell>
          <cell r="N170">
            <v>5.0430000000000064</v>
          </cell>
          <cell r="O170">
            <v>50.782000000000011</v>
          </cell>
          <cell r="P170">
            <v>-116.51900000000001</v>
          </cell>
        </row>
        <row r="187">
          <cell r="A187" t="str">
            <v>Adolph Coors Co.</v>
          </cell>
        </row>
        <row r="188">
          <cell r="A188" t="str">
            <v>Balance Sheet ($ in millions)</v>
          </cell>
        </row>
        <row r="190">
          <cell r="G190" t="str">
            <v>1987</v>
          </cell>
          <cell r="H190">
            <v>1988</v>
          </cell>
          <cell r="I190">
            <v>1989</v>
          </cell>
          <cell r="J190">
            <v>1990</v>
          </cell>
          <cell r="K190">
            <v>1991</v>
          </cell>
          <cell r="L190">
            <v>1992</v>
          </cell>
          <cell r="M190">
            <v>1993</v>
          </cell>
          <cell r="N190">
            <v>1994</v>
          </cell>
          <cell r="O190">
            <v>1995</v>
          </cell>
          <cell r="P190" t="str">
            <v>1996</v>
          </cell>
        </row>
        <row r="192">
          <cell r="A192" t="str">
            <v>CAPITAL EMPLOYED</v>
          </cell>
        </row>
        <row r="193">
          <cell r="A193" t="str">
            <v>Working capital:</v>
          </cell>
          <cell r="G193" t="str">
            <v xml:space="preserve"> </v>
          </cell>
        </row>
        <row r="194">
          <cell r="A194" t="str">
            <v xml:space="preserve">    Cash</v>
          </cell>
          <cell r="G194">
            <v>126.2</v>
          </cell>
          <cell r="H194">
            <v>185</v>
          </cell>
          <cell r="I194">
            <v>80.3</v>
          </cell>
          <cell r="J194">
            <v>100.5</v>
          </cell>
          <cell r="K194">
            <v>178</v>
          </cell>
          <cell r="L194">
            <v>39.668999999999997</v>
          </cell>
          <cell r="M194">
            <v>82.210999999999999</v>
          </cell>
          <cell r="N194">
            <v>27.167999999999999</v>
          </cell>
          <cell r="O194">
            <v>32.386000000000003</v>
          </cell>
          <cell r="P194">
            <v>110.905</v>
          </cell>
        </row>
        <row r="195">
          <cell r="B195" t="str">
            <v>ST Investments</v>
          </cell>
        </row>
        <row r="196">
          <cell r="A196" t="str">
            <v xml:space="preserve">    Accounts receivable</v>
          </cell>
          <cell r="G196">
            <v>275.10000000000002</v>
          </cell>
          <cell r="H196">
            <v>404.6</v>
          </cell>
          <cell r="I196">
            <v>355.2</v>
          </cell>
          <cell r="J196">
            <v>430.2</v>
          </cell>
          <cell r="K196">
            <v>420</v>
          </cell>
          <cell r="L196">
            <v>108.607</v>
          </cell>
          <cell r="M196">
            <v>75.966999999999999</v>
          </cell>
          <cell r="N196">
            <v>106.328</v>
          </cell>
          <cell r="O196">
            <v>116.75499999999998</v>
          </cell>
          <cell r="P196">
            <v>114.343</v>
          </cell>
        </row>
        <row r="197">
          <cell r="A197" t="str">
            <v xml:space="preserve">    Inventories</v>
          </cell>
          <cell r="G197">
            <v>310.89999999999998</v>
          </cell>
          <cell r="H197">
            <v>362.2</v>
          </cell>
          <cell r="I197">
            <v>394</v>
          </cell>
          <cell r="J197">
            <v>359.70000000000005</v>
          </cell>
          <cell r="K197">
            <v>401.1</v>
          </cell>
          <cell r="L197">
            <v>152.33199999999999</v>
          </cell>
          <cell r="M197">
            <v>147.23099999999999</v>
          </cell>
          <cell r="N197">
            <v>141.60400000000001</v>
          </cell>
          <cell r="O197">
            <v>139.42500000000001</v>
          </cell>
          <cell r="P197">
            <v>121.07</v>
          </cell>
        </row>
        <row r="198">
          <cell r="A198" t="str">
            <v xml:space="preserve">    Other current assets, net</v>
          </cell>
          <cell r="G198">
            <v>89.7</v>
          </cell>
          <cell r="H198">
            <v>111.4</v>
          </cell>
          <cell r="I198">
            <v>76.599999999999994</v>
          </cell>
          <cell r="J198">
            <v>151</v>
          </cell>
          <cell r="K198">
            <v>173.9</v>
          </cell>
          <cell r="L198">
            <v>81.12299999999999</v>
          </cell>
          <cell r="M198">
            <v>78.338999999999999</v>
          </cell>
          <cell r="N198">
            <v>80.067000000000007</v>
          </cell>
          <cell r="O198">
            <v>74</v>
          </cell>
          <cell r="P198">
            <v>70.324000000000012</v>
          </cell>
        </row>
        <row r="199">
          <cell r="A199" t="str">
            <v xml:space="preserve">    Accounts payable</v>
          </cell>
          <cell r="G199">
            <v>-311.89999999999998</v>
          </cell>
          <cell r="H199">
            <v>-365.3</v>
          </cell>
          <cell r="I199">
            <v>-250.9</v>
          </cell>
          <cell r="J199">
            <v>-247.1</v>
          </cell>
          <cell r="K199">
            <v>-289.8</v>
          </cell>
          <cell r="L199">
            <v>-107.426</v>
          </cell>
          <cell r="M199">
            <v>-121.376</v>
          </cell>
          <cell r="N199">
            <v>-164.691</v>
          </cell>
          <cell r="O199">
            <v>-132.34899999999999</v>
          </cell>
          <cell r="P199">
            <v>-123.12</v>
          </cell>
        </row>
        <row r="200">
          <cell r="A200" t="str">
            <v xml:space="preserve">    Accruals and reserves</v>
          </cell>
          <cell r="G200">
            <v>-390.1</v>
          </cell>
          <cell r="H200">
            <v>-378</v>
          </cell>
          <cell r="I200">
            <v>-308.09999999999997</v>
          </cell>
          <cell r="J200">
            <v>-479.90000000000003</v>
          </cell>
          <cell r="K200">
            <v>-585.5</v>
          </cell>
          <cell r="L200">
            <v>-162.00299999999999</v>
          </cell>
          <cell r="M200">
            <v>-205.17500000000001</v>
          </cell>
          <cell r="N200">
            <v>-172</v>
          </cell>
          <cell r="O200">
            <v>-155.31399999999999</v>
          </cell>
          <cell r="P200">
            <v>-152.328</v>
          </cell>
        </row>
        <row r="201">
          <cell r="A201" t="str">
            <v xml:space="preserve">        Working capital </v>
          </cell>
          <cell r="G201">
            <v>99.900000000000091</v>
          </cell>
          <cell r="H201">
            <v>319.90000000000009</v>
          </cell>
          <cell r="I201">
            <v>347.10000000000008</v>
          </cell>
          <cell r="J201">
            <v>314.40000000000003</v>
          </cell>
          <cell r="K201">
            <v>297.70000000000005</v>
          </cell>
          <cell r="L201">
            <v>72.632999999999981</v>
          </cell>
          <cell r="M201">
            <v>-25.014000000000038</v>
          </cell>
          <cell r="N201">
            <v>-8.6919999999999789</v>
          </cell>
          <cell r="O201">
            <v>42.517000000000024</v>
          </cell>
          <cell r="P201">
            <v>30.289000000000016</v>
          </cell>
        </row>
        <row r="202">
          <cell r="A202" t="str">
            <v>Long-term investments:</v>
          </cell>
        </row>
        <row r="203">
          <cell r="A203" t="str">
            <v xml:space="preserve">    Property, plant, and equipment</v>
          </cell>
          <cell r="G203">
            <v>1738.8</v>
          </cell>
          <cell r="H203">
            <v>2131.9</v>
          </cell>
          <cell r="I203">
            <v>2406.3000000000002</v>
          </cell>
          <cell r="J203">
            <v>2595.4</v>
          </cell>
          <cell r="K203">
            <v>2646.5</v>
          </cell>
          <cell r="L203">
            <v>904.91499999999996</v>
          </cell>
          <cell r="M203">
            <v>884.10199999999998</v>
          </cell>
          <cell r="N203">
            <v>922.20799999999997</v>
          </cell>
          <cell r="O203">
            <v>887.40899999999999</v>
          </cell>
          <cell r="P203">
            <v>814.10199999999998</v>
          </cell>
        </row>
        <row r="204">
          <cell r="A204" t="str">
            <v xml:space="preserve">    Other tangible long-term assets</v>
          </cell>
          <cell r="G204">
            <v>62.8</v>
          </cell>
          <cell r="H204">
            <v>49.4</v>
          </cell>
          <cell r="I204">
            <v>43.1</v>
          </cell>
          <cell r="J204">
            <v>49.7</v>
          </cell>
          <cell r="K204">
            <v>56.5</v>
          </cell>
          <cell r="L204">
            <v>73.271000000000001</v>
          </cell>
          <cell r="M204">
            <v>70.268000000000001</v>
          </cell>
          <cell r="N204">
            <v>73.692999999999998</v>
          </cell>
          <cell r="O204">
            <v>110.458</v>
          </cell>
          <cell r="P204">
            <v>110.41800000000001</v>
          </cell>
        </row>
        <row r="205">
          <cell r="A205" t="str">
            <v xml:space="preserve">    Less: Non-current liabilities</v>
          </cell>
          <cell r="G205">
            <v>-325.7</v>
          </cell>
          <cell r="H205">
            <v>-359.1</v>
          </cell>
          <cell r="I205">
            <v>-347.40000000000003</v>
          </cell>
          <cell r="J205">
            <v>-442.4</v>
          </cell>
          <cell r="K205">
            <v>-426.4</v>
          </cell>
          <cell r="L205">
            <v>-198.49700000000001</v>
          </cell>
          <cell r="M205">
            <v>-167.46600000000001</v>
          </cell>
          <cell r="N205">
            <v>-186.161</v>
          </cell>
          <cell r="O205">
            <v>-173</v>
          </cell>
          <cell r="P205">
            <v>-178.601</v>
          </cell>
        </row>
        <row r="206">
          <cell r="A206" t="str">
            <v xml:space="preserve">        Long-term capital </v>
          </cell>
          <cell r="G206">
            <v>1475.8999999999999</v>
          </cell>
          <cell r="H206">
            <v>1822.2000000000003</v>
          </cell>
          <cell r="I206">
            <v>2102</v>
          </cell>
          <cell r="J206">
            <v>2202.6999999999998</v>
          </cell>
          <cell r="K206">
            <v>2276.6</v>
          </cell>
          <cell r="L206">
            <v>779.68899999999985</v>
          </cell>
          <cell r="M206">
            <v>786.904</v>
          </cell>
          <cell r="N206">
            <v>809.74</v>
          </cell>
          <cell r="O206">
            <v>824.86699999999996</v>
          </cell>
          <cell r="P206">
            <v>745.91899999999998</v>
          </cell>
        </row>
        <row r="208">
          <cell r="A208" t="str">
            <v>Goodwill and intangibles</v>
          </cell>
          <cell r="G208">
            <v>77.400000000000006</v>
          </cell>
          <cell r="H208">
            <v>53.4</v>
          </cell>
          <cell r="I208">
            <v>34.9</v>
          </cell>
          <cell r="J208">
            <v>62.9</v>
          </cell>
          <cell r="K208">
            <v>49.8</v>
          </cell>
          <cell r="L208">
            <v>13.454000000000001</v>
          </cell>
          <cell r="M208">
            <v>12.826000000000001</v>
          </cell>
          <cell r="N208">
            <v>20.509</v>
          </cell>
          <cell r="O208">
            <v>26.47</v>
          </cell>
          <cell r="P208">
            <v>21.373999999999999</v>
          </cell>
        </row>
        <row r="210">
          <cell r="A210" t="str">
            <v>TOTAL CAPITAL EMPLOYED</v>
          </cell>
          <cell r="G210">
            <v>1653.2</v>
          </cell>
          <cell r="H210">
            <v>2195.5000000000005</v>
          </cell>
          <cell r="I210">
            <v>2484</v>
          </cell>
          <cell r="J210">
            <v>2580</v>
          </cell>
          <cell r="K210">
            <v>2624.1000000000004</v>
          </cell>
          <cell r="L210">
            <v>865.77599999999984</v>
          </cell>
          <cell r="M210">
            <v>774.71600000000001</v>
          </cell>
          <cell r="N210">
            <v>821.55700000000002</v>
          </cell>
          <cell r="O210">
            <v>893.85400000000004</v>
          </cell>
          <cell r="P210">
            <v>797.58199999999999</v>
          </cell>
        </row>
        <row r="212">
          <cell r="A212" t="str">
            <v>CAPITAL SOURCES</v>
          </cell>
        </row>
        <row r="213">
          <cell r="A213" t="str">
            <v>Total debt:</v>
          </cell>
        </row>
        <row r="214">
          <cell r="A214" t="str">
            <v xml:space="preserve">    Short-term debt</v>
          </cell>
          <cell r="G214">
            <v>151.4</v>
          </cell>
          <cell r="H214">
            <v>440.20000000000005</v>
          </cell>
          <cell r="I214">
            <v>478.20000000000005</v>
          </cell>
          <cell r="J214">
            <v>382.6</v>
          </cell>
          <cell r="K214">
            <v>449.1</v>
          </cell>
          <cell r="L214">
            <v>0</v>
          </cell>
          <cell r="M214">
            <v>50</v>
          </cell>
          <cell r="N214">
            <v>44</v>
          </cell>
          <cell r="O214">
            <v>36</v>
          </cell>
          <cell r="P214">
            <v>17</v>
          </cell>
        </row>
        <row r="215">
          <cell r="A215" t="str">
            <v xml:space="preserve">    Long-term debt</v>
          </cell>
          <cell r="G215">
            <v>290.39999999999998</v>
          </cell>
          <cell r="H215">
            <v>271.5</v>
          </cell>
          <cell r="I215">
            <v>371.4</v>
          </cell>
          <cell r="J215">
            <v>294.5</v>
          </cell>
          <cell r="K215">
            <v>15.2</v>
          </cell>
          <cell r="L215">
            <v>220</v>
          </cell>
          <cell r="M215">
            <v>175</v>
          </cell>
          <cell r="N215">
            <v>131</v>
          </cell>
          <cell r="O215">
            <v>195</v>
          </cell>
          <cell r="P215">
            <v>176</v>
          </cell>
        </row>
        <row r="216">
          <cell r="A216" t="str">
            <v xml:space="preserve">    Total Debt Capital</v>
          </cell>
          <cell r="G216">
            <v>441.79999999999995</v>
          </cell>
          <cell r="H216">
            <v>711.7</v>
          </cell>
          <cell r="I216">
            <v>849.6</v>
          </cell>
          <cell r="J216">
            <v>677.1</v>
          </cell>
          <cell r="K216">
            <v>464.3</v>
          </cell>
          <cell r="L216">
            <v>220</v>
          </cell>
          <cell r="M216">
            <v>225</v>
          </cell>
          <cell r="N216">
            <v>175</v>
          </cell>
          <cell r="O216">
            <v>231</v>
          </cell>
          <cell r="P216">
            <v>193</v>
          </cell>
        </row>
        <row r="218">
          <cell r="A218" t="str">
            <v>Common Equity:</v>
          </cell>
        </row>
        <row r="219">
          <cell r="A219" t="str">
            <v xml:space="preserve">    Beginning equity</v>
          </cell>
          <cell r="G219">
            <v>898.4</v>
          </cell>
          <cell r="H219">
            <v>1211.4000000000001</v>
          </cell>
          <cell r="I219">
            <v>1483.2</v>
          </cell>
          <cell r="J219">
            <v>1634.4</v>
          </cell>
          <cell r="K219">
            <v>1901.8</v>
          </cell>
          <cell r="L219">
            <v>1787.6696299999999</v>
          </cell>
          <cell r="M219">
            <v>685.44500000000005</v>
          </cell>
          <cell r="N219">
            <v>631.92700000000002</v>
          </cell>
          <cell r="O219">
            <v>674</v>
          </cell>
          <cell r="P219">
            <v>695.01599999999996</v>
          </cell>
        </row>
        <row r="220">
          <cell r="A220" t="str">
            <v xml:space="preserve">    Net income</v>
          </cell>
          <cell r="G220">
            <v>51.146000000000029</v>
          </cell>
          <cell r="H220">
            <v>46.313999999999893</v>
          </cell>
          <cell r="I220">
            <v>54.288999999999909</v>
          </cell>
          <cell r="J220">
            <v>50.53300000000003</v>
          </cell>
          <cell r="K220">
            <v>-6.6123699999999879</v>
          </cell>
          <cell r="L220">
            <v>-1.97100000000007</v>
          </cell>
          <cell r="M220">
            <v>-41.817220000000091</v>
          </cell>
          <cell r="N220">
            <v>58.160259999999894</v>
          </cell>
          <cell r="O220">
            <v>43.133000000000024</v>
          </cell>
          <cell r="P220">
            <v>43.638000000000048</v>
          </cell>
        </row>
        <row r="221">
          <cell r="A221" t="str">
            <v xml:space="preserve">    New stock issuances</v>
          </cell>
          <cell r="G221">
            <v>8.8000000000000007</v>
          </cell>
          <cell r="H221">
            <v>5.2</v>
          </cell>
          <cell r="I221">
            <v>9.5</v>
          </cell>
          <cell r="J221">
            <v>8.4</v>
          </cell>
          <cell r="K221">
            <v>17.7</v>
          </cell>
          <cell r="L221">
            <v>13.4</v>
          </cell>
          <cell r="M221">
            <v>0</v>
          </cell>
          <cell r="N221">
            <v>0</v>
          </cell>
          <cell r="O221">
            <v>0</v>
          </cell>
          <cell r="P221">
            <v>0</v>
          </cell>
        </row>
        <row r="222">
          <cell r="A222" t="str">
            <v xml:space="preserve"> </v>
          </cell>
          <cell r="M222" t="str">
            <v xml:space="preserve"> </v>
          </cell>
          <cell r="N222" t="str">
            <v xml:space="preserve"> </v>
          </cell>
          <cell r="O222" t="str">
            <v xml:space="preserve"> </v>
          </cell>
          <cell r="P222" t="str">
            <v xml:space="preserve"> </v>
          </cell>
        </row>
        <row r="223">
          <cell r="A223" t="str">
            <v xml:space="preserve">    Less: Translation &amp; other gains (losses)</v>
          </cell>
          <cell r="G223">
            <v>90.3</v>
          </cell>
          <cell r="H223">
            <v>7.1</v>
          </cell>
          <cell r="I223">
            <v>-40.1</v>
          </cell>
          <cell r="J223">
            <v>74.900000000000006</v>
          </cell>
          <cell r="K223">
            <v>-22.9</v>
          </cell>
          <cell r="L223">
            <v>-150</v>
          </cell>
          <cell r="M223">
            <v>-64</v>
          </cell>
          <cell r="N223">
            <v>2</v>
          </cell>
          <cell r="O223">
            <v>-3</v>
          </cell>
          <cell r="P223">
            <v>-1</v>
          </cell>
        </row>
        <row r="224">
          <cell r="A224" t="str">
            <v xml:space="preserve">    Less: Common dividends/distribs.</v>
          </cell>
          <cell r="G224">
            <v>-18.225999999999999</v>
          </cell>
          <cell r="H224">
            <v>-18.311</v>
          </cell>
          <cell r="I224">
            <v>-18.396999999999998</v>
          </cell>
          <cell r="J224">
            <v>-18.591000000000001</v>
          </cell>
          <cell r="K224">
            <v>-18.718</v>
          </cell>
          <cell r="L224">
            <v>-18.800999999999998</v>
          </cell>
          <cell r="M224">
            <v>-19.003</v>
          </cell>
          <cell r="N224">
            <v>-19.146000000000001</v>
          </cell>
          <cell r="O224">
            <v>-19.065999999999999</v>
          </cell>
          <cell r="P224">
            <v>-18.983000000000001</v>
          </cell>
        </row>
        <row r="225">
          <cell r="A225" t="str">
            <v xml:space="preserve">    Less: Share repurchases</v>
          </cell>
          <cell r="G225">
            <v>-22.6</v>
          </cell>
          <cell r="H225">
            <v>-33.6</v>
          </cell>
          <cell r="I225">
            <v>-78.599999999999994</v>
          </cell>
          <cell r="J225">
            <v>-86.9</v>
          </cell>
          <cell r="K225">
            <v>-83.6</v>
          </cell>
          <cell r="L225">
            <v>-224</v>
          </cell>
          <cell r="M225">
            <v>7.375</v>
          </cell>
          <cell r="N225">
            <v>1</v>
          </cell>
          <cell r="O225">
            <v>-5.819</v>
          </cell>
          <cell r="P225">
            <v>-2.3010000000000002</v>
          </cell>
        </row>
        <row r="226">
          <cell r="A226" t="str">
            <v xml:space="preserve">    Total Equity Capital</v>
          </cell>
          <cell r="G226">
            <v>1007.82</v>
          </cell>
          <cell r="H226">
            <v>1218.1030000000001</v>
          </cell>
          <cell r="I226">
            <v>1409.8920000000003</v>
          </cell>
          <cell r="J226">
            <v>1662.7420000000004</v>
          </cell>
          <cell r="K226">
            <v>1787.6696299999999</v>
          </cell>
          <cell r="L226">
            <v>685.44500000000005</v>
          </cell>
          <cell r="M226">
            <v>631.92700000000002</v>
          </cell>
          <cell r="N226">
            <v>673.94125999999994</v>
          </cell>
          <cell r="O226">
            <v>695.01599999999996</v>
          </cell>
          <cell r="P226">
            <v>716.37</v>
          </cell>
        </row>
        <row r="228">
          <cell r="A228" t="str">
            <v>TOTAL CAPITAL SOURCES</v>
          </cell>
          <cell r="G228">
            <v>1449.62</v>
          </cell>
          <cell r="H228">
            <v>1929.8030000000001</v>
          </cell>
          <cell r="I228">
            <v>2259.4920000000002</v>
          </cell>
          <cell r="J228">
            <v>2339.8420000000006</v>
          </cell>
          <cell r="K228">
            <v>2251.9696300000001</v>
          </cell>
          <cell r="L228">
            <v>905.44500000000005</v>
          </cell>
          <cell r="M228">
            <v>856.92700000000002</v>
          </cell>
          <cell r="N228">
            <v>848.94125999999994</v>
          </cell>
          <cell r="O228">
            <v>926.01599999999996</v>
          </cell>
          <cell r="P228">
            <v>909.37</v>
          </cell>
        </row>
        <row r="230">
          <cell r="A230" t="str">
            <v>TOTAL ASSETS</v>
          </cell>
          <cell r="G230">
            <v>2680.9</v>
          </cell>
          <cell r="H230">
            <v>3297.9000000000005</v>
          </cell>
          <cell r="I230">
            <v>3390.4</v>
          </cell>
          <cell r="J230">
            <v>3749.4</v>
          </cell>
          <cell r="K230">
            <v>3925.8</v>
          </cell>
          <cell r="L230">
            <v>1373.3709999999999</v>
          </cell>
          <cell r="M230">
            <v>1350.944</v>
          </cell>
          <cell r="N230">
            <v>1371.577</v>
          </cell>
          <cell r="O230">
            <v>1386.903</v>
          </cell>
          <cell r="P230">
            <v>1362.5359999999998</v>
          </cell>
        </row>
        <row r="231">
          <cell r="A231" t="str">
            <v>TOTAL LIABILITIES</v>
          </cell>
          <cell r="G231">
            <v>2477.3200000000002</v>
          </cell>
          <cell r="H231">
            <v>3032.2030000000004</v>
          </cell>
          <cell r="I231">
            <v>3165.8920000000003</v>
          </cell>
          <cell r="J231">
            <v>3509.2420000000002</v>
          </cell>
          <cell r="K231">
            <v>3553.6696299999994</v>
          </cell>
          <cell r="L231">
            <v>1373.3710000000001</v>
          </cell>
          <cell r="M231">
            <v>1350.944</v>
          </cell>
          <cell r="N231">
            <v>1371.7932599999999</v>
          </cell>
          <cell r="O231">
            <v>1386.6790000000001</v>
          </cell>
          <cell r="P231">
            <v>1363.4189999999999</v>
          </cell>
        </row>
        <row r="235">
          <cell r="I235" t="str">
            <v xml:space="preserve">      SANFORD C. JPMS</v>
          </cell>
        </row>
        <row r="236">
          <cell r="A236" t="str">
            <v>PERCENTAGE AND SEGMENT ANALYSIS</v>
          </cell>
          <cell r="I236" t="str">
            <v xml:space="preserve">           Coors</v>
          </cell>
        </row>
        <row r="239">
          <cell r="A239" t="str">
            <v>Percentage Analysis (% of Net Sales)</v>
          </cell>
        </row>
        <row r="241">
          <cell r="A241" t="str">
            <v>Net margin</v>
          </cell>
          <cell r="G241" t="str">
            <v>1987</v>
          </cell>
          <cell r="H241">
            <v>1988</v>
          </cell>
          <cell r="I241">
            <v>1989</v>
          </cell>
          <cell r="J241">
            <v>1990</v>
          </cell>
          <cell r="K241">
            <v>1991</v>
          </cell>
          <cell r="L241">
            <v>1992</v>
          </cell>
          <cell r="M241">
            <v>1993</v>
          </cell>
          <cell r="N241">
            <v>1994</v>
          </cell>
          <cell r="O241">
            <v>1995</v>
          </cell>
          <cell r="P241" t="str">
            <v>1996</v>
          </cell>
          <cell r="Q241" t="str">
            <v>1997</v>
          </cell>
          <cell r="R241" t="str">
            <v>1998</v>
          </cell>
        </row>
        <row r="243">
          <cell r="A243" t="str">
            <v>Total revenues</v>
          </cell>
          <cell r="G243">
            <v>100</v>
          </cell>
          <cell r="H243">
            <v>100</v>
          </cell>
          <cell r="I243">
            <v>100</v>
          </cell>
          <cell r="J243">
            <v>100</v>
          </cell>
          <cell r="K243">
            <v>100</v>
          </cell>
          <cell r="L243">
            <v>100</v>
          </cell>
          <cell r="M243">
            <v>100</v>
          </cell>
          <cell r="N243">
            <v>100</v>
          </cell>
          <cell r="O243">
            <v>100</v>
          </cell>
          <cell r="P243">
            <v>100</v>
          </cell>
          <cell r="Q243">
            <v>100</v>
          </cell>
          <cell r="R243">
            <v>100</v>
          </cell>
        </row>
        <row r="244">
          <cell r="A244" t="str">
            <v>Cost of Goods</v>
          </cell>
          <cell r="G244">
            <v>-64.262212314058459</v>
          </cell>
          <cell r="H244">
            <v>-64.882018817816586</v>
          </cell>
          <cell r="I244">
            <v>-66.575981146356384</v>
          </cell>
          <cell r="J244">
            <v>-66.438638930075228</v>
          </cell>
          <cell r="K244">
            <v>-68.045888199469957</v>
          </cell>
          <cell r="L244">
            <v>-66.87051476843169</v>
          </cell>
          <cell r="M244">
            <v>-65.868638756580594</v>
          </cell>
          <cell r="N244">
            <v>-64.126622887646334</v>
          </cell>
          <cell r="O244">
            <v>-65.454249719051276</v>
          </cell>
          <cell r="P244">
            <v>-64.751075740389524</v>
          </cell>
          <cell r="Q244">
            <v>-62.131857174859327</v>
          </cell>
          <cell r="R244">
            <v>-61.009048013380117</v>
          </cell>
        </row>
        <row r="246">
          <cell r="A246" t="str">
            <v>Gross margin</v>
          </cell>
          <cell r="G246">
            <v>35.737787685941541</v>
          </cell>
          <cell r="H246">
            <v>35.117981182183414</v>
          </cell>
          <cell r="I246">
            <v>33.424018853643616</v>
          </cell>
          <cell r="J246">
            <v>33.561361069924772</v>
          </cell>
          <cell r="K246">
            <v>31.954111800530043</v>
          </cell>
          <cell r="L246">
            <v>33.12948523156831</v>
          </cell>
          <cell r="M246">
            <v>34.131361243419406</v>
          </cell>
          <cell r="N246">
            <v>35.873377112353666</v>
          </cell>
          <cell r="O246">
            <v>34.545750280948724</v>
          </cell>
          <cell r="P246">
            <v>35.248924259610476</v>
          </cell>
          <cell r="Q246">
            <v>37.868142825140673</v>
          </cell>
          <cell r="R246">
            <v>38.990951986619883</v>
          </cell>
        </row>
        <row r="247">
          <cell r="A247" t="str">
            <v>SG&amp;A</v>
          </cell>
          <cell r="G247">
            <v>-28.085294734705503</v>
          </cell>
          <cell r="H247">
            <v>-28.882319376903443</v>
          </cell>
          <cell r="I247">
            <v>-28.21855818043672</v>
          </cell>
          <cell r="J247">
            <v>-26.907925003811329</v>
          </cell>
          <cell r="K247">
            <v>-28.283759449831525</v>
          </cell>
          <cell r="L247">
            <v>-27.620956982285083</v>
          </cell>
          <cell r="M247">
            <v>-29.267986964151415</v>
          </cell>
          <cell r="N247">
            <v>-30.240513682338342</v>
          </cell>
          <cell r="O247">
            <v>-30.690719820192818</v>
          </cell>
          <cell r="P247">
            <v>-30.222909022442444</v>
          </cell>
          <cell r="Q247">
            <v>-31.505888088973609</v>
          </cell>
          <cell r="R247">
            <v>-32.504410294530281</v>
          </cell>
        </row>
        <row r="249">
          <cell r="A249" t="str">
            <v>Net (pretax) margin</v>
          </cell>
          <cell r="G249">
            <v>7.652492951236038</v>
          </cell>
          <cell r="H249">
            <v>6.235661805279971</v>
          </cell>
          <cell r="I249">
            <v>5.2054606732068969</v>
          </cell>
          <cell r="J249">
            <v>6.6534360661134428</v>
          </cell>
          <cell r="K249">
            <v>3.6703523506985185</v>
          </cell>
          <cell r="L249">
            <v>5.508528249283227</v>
          </cell>
          <cell r="M249">
            <v>4.8633742792679904</v>
          </cell>
          <cell r="N249">
            <v>5.6328634300153233</v>
          </cell>
          <cell r="O249">
            <v>3.8550304607559056</v>
          </cell>
          <cell r="P249">
            <v>5.026015237168032</v>
          </cell>
          <cell r="Q249">
            <v>6.3622547361670634</v>
          </cell>
          <cell r="R249">
            <v>6.4865416920896024</v>
          </cell>
        </row>
        <row r="250">
          <cell r="M250" t="str">
            <v xml:space="preserve">  </v>
          </cell>
          <cell r="N250" t="str">
            <v xml:space="preserve"> </v>
          </cell>
          <cell r="O250" t="str">
            <v xml:space="preserve"> </v>
          </cell>
          <cell r="P250" t="str">
            <v xml:space="preserve"> </v>
          </cell>
          <cell r="Q250" t="str">
            <v xml:space="preserve"> </v>
          </cell>
          <cell r="R250" t="str">
            <v xml:space="preserve"> </v>
          </cell>
        </row>
        <row r="253">
          <cell r="A253" t="str">
            <v>Tax provision (% pretax income)</v>
          </cell>
          <cell r="G253">
            <v>0.39576589561231468</v>
          </cell>
          <cell r="H253">
            <v>0.38259524888687496</v>
          </cell>
          <cell r="I253">
            <v>6.3805204435324045E-2</v>
          </cell>
          <cell r="J253">
            <v>0.38772369839942794</v>
          </cell>
          <cell r="K253">
            <v>0.39</v>
          </cell>
          <cell r="L253">
            <v>0.39059168670794359</v>
          </cell>
          <cell r="M253">
            <v>0.49006885391062804</v>
          </cell>
          <cell r="N253">
            <v>0.44924647598799761</v>
          </cell>
          <cell r="O253">
            <v>0.4163093823716788</v>
          </cell>
          <cell r="P253">
            <v>0.41711649818431618</v>
          </cell>
          <cell r="Q253">
            <v>0.40708409110591515</v>
          </cell>
          <cell r="R253">
            <v>0.39006222603684471</v>
          </cell>
        </row>
        <row r="255">
          <cell r="A255" t="str">
            <v>Net margin</v>
          </cell>
          <cell r="G255">
            <v>4.6238972247231827</v>
          </cell>
          <cell r="H255">
            <v>3.8499272249145009</v>
          </cell>
          <cell r="I255">
            <v>4.8733251907728912</v>
          </cell>
          <cell r="J255">
            <v>4.0737412274957983</v>
          </cell>
          <cell r="K255">
            <v>2.2389149339260963</v>
          </cell>
          <cell r="L255">
            <v>3.3569429091173362</v>
          </cell>
          <cell r="M255">
            <v>2.4799860200886998</v>
          </cell>
          <cell r="N255">
            <v>3.1023193843592747</v>
          </cell>
          <cell r="O255">
            <v>2.2501451106146062</v>
          </cell>
          <cell r="P255">
            <v>2.929581361619487</v>
          </cell>
          <cell r="Q255">
            <v>3.7722820495101903</v>
          </cell>
          <cell r="R255">
            <v>3.9563868003923308</v>
          </cell>
        </row>
        <row r="258">
          <cell r="A258" t="str">
            <v>Cash flow margin</v>
          </cell>
        </row>
        <row r="259">
          <cell r="A259" t="str">
            <v>Net margin</v>
          </cell>
          <cell r="G259">
            <v>4.6238972247231827</v>
          </cell>
          <cell r="H259">
            <v>3.8499272249145009</v>
          </cell>
          <cell r="I259">
            <v>4.8733251907728912</v>
          </cell>
          <cell r="J259">
            <v>4.0737412274957983</v>
          </cell>
          <cell r="K259">
            <v>2.2389149339260963</v>
          </cell>
          <cell r="L259">
            <v>3.3569429091173362</v>
          </cell>
          <cell r="M259">
            <v>2.4799860200886998</v>
          </cell>
          <cell r="N259">
            <v>3.1023193843592747</v>
          </cell>
          <cell r="O259">
            <v>2.2501451106146062</v>
          </cell>
          <cell r="P259">
            <v>2.929581361619487</v>
          </cell>
          <cell r="Q259">
            <v>3.7722820495101903</v>
          </cell>
          <cell r="R259">
            <v>3.9563868003923308</v>
          </cell>
        </row>
        <row r="260">
          <cell r="A260" t="str">
            <v>Depreciation/Amortization</v>
          </cell>
          <cell r="G260">
            <v>8.4791556152168006</v>
          </cell>
          <cell r="H260">
            <v>8.7218490019325028</v>
          </cell>
          <cell r="I260">
            <v>8.9279906898467694</v>
          </cell>
          <cell r="J260">
            <v>6.6162671627917016</v>
          </cell>
          <cell r="K260">
            <v>7.0599785790789005</v>
          </cell>
          <cell r="L260">
            <v>7.3801971781901603</v>
          </cell>
          <cell r="M260">
            <v>7.4551892704938592</v>
          </cell>
          <cell r="N260">
            <v>7.2190560656733123</v>
          </cell>
          <cell r="O260">
            <v>7.2650381498787482</v>
          </cell>
          <cell r="P260">
            <v>6.9527615644962042</v>
          </cell>
          <cell r="Q260">
            <v>6.4303378238888182</v>
          </cell>
          <cell r="R260">
            <v>6.0970249003307648</v>
          </cell>
        </row>
        <row r="261">
          <cell r="A261" t="str">
            <v>Capital spending</v>
          </cell>
          <cell r="G261">
            <v>-17.01775452732771</v>
          </cell>
          <cell r="H261">
            <v>-12.366362741944195</v>
          </cell>
          <cell r="I261">
            <v>-10.909679555142681</v>
          </cell>
          <cell r="J261">
            <v>-12.369487231031378</v>
          </cell>
          <cell r="K261">
            <v>-15.734213797470661</v>
          </cell>
          <cell r="L261">
            <v>-7.4290641398160941</v>
          </cell>
          <cell r="M261">
            <v>-7.542867886688394</v>
          </cell>
          <cell r="N261">
            <v>-9.5809836175304142</v>
          </cell>
          <cell r="O261">
            <v>-9.3452416158987397</v>
          </cell>
          <cell r="P261">
            <v>-3.7196852454800542</v>
          </cell>
          <cell r="Q261">
            <v>-3.3148227863113457</v>
          </cell>
          <cell r="R261">
            <v>-5.5016153970475896</v>
          </cell>
        </row>
        <row r="262">
          <cell r="A262" t="str">
            <v>Working capital changes</v>
          </cell>
          <cell r="G262">
            <v>0</v>
          </cell>
          <cell r="H262">
            <v>-17.219531018245661</v>
          </cell>
          <cell r="I262">
            <v>-1.9833659762316915</v>
          </cell>
          <cell r="J262">
            <v>2.2058496163710499</v>
          </cell>
          <cell r="K262">
            <v>1.0879847395481792</v>
          </cell>
          <cell r="L262">
            <v>14.47150059508386</v>
          </cell>
          <cell r="M262">
            <v>0</v>
          </cell>
          <cell r="N262">
            <v>-0.68877849839713312</v>
          </cell>
          <cell r="O262">
            <v>-4.462116283196309</v>
          </cell>
          <cell r="P262">
            <v>0.36123982237080776</v>
          </cell>
          <cell r="Q262">
            <v>2.9701796075778675</v>
          </cell>
          <cell r="R262">
            <v>3.5652289273205566</v>
          </cell>
        </row>
        <row r="263">
          <cell r="A263" t="str">
            <v>Dividends</v>
          </cell>
          <cell r="G263">
            <v>-1.5543953073056407</v>
          </cell>
          <cell r="H263">
            <v>-1.4332128748868012</v>
          </cell>
          <cell r="I263">
            <v>-1.3414699950270015</v>
          </cell>
          <cell r="J263">
            <v>-1.2540963369404934</v>
          </cell>
          <cell r="K263">
            <v>-1.2194549913091519</v>
          </cell>
          <cell r="L263">
            <v>-1.2088786125383622</v>
          </cell>
          <cell r="M263">
            <v>-1.1909626472800201</v>
          </cell>
          <cell r="N263">
            <v>-1.1442388833242094</v>
          </cell>
          <cell r="O263">
            <v>-1.1276985863843376</v>
          </cell>
          <cell r="P263">
            <v>-1.0896894244501898</v>
          </cell>
          <cell r="Q263">
            <v>-1.1268300075111017</v>
          </cell>
          <cell r="R263">
            <v>-1.1525464416780336</v>
          </cell>
        </row>
        <row r="265">
          <cell r="A265" t="str">
            <v>Free cash flow</v>
          </cell>
          <cell r="G265">
            <v>-5.4690969946933672</v>
          </cell>
          <cell r="H265">
            <v>-18.447330408229657</v>
          </cell>
          <cell r="I265">
            <v>-0.43319964578171244</v>
          </cell>
          <cell r="J265">
            <v>-0.72772556131332289</v>
          </cell>
          <cell r="K265">
            <v>-6.5667905362266366</v>
          </cell>
          <cell r="L265">
            <v>16.5706979300369</v>
          </cell>
          <cell r="M265">
            <v>1.2013447566141457</v>
          </cell>
          <cell r="N265">
            <v>-1.0926255492191697</v>
          </cell>
          <cell r="O265">
            <v>-5.4198732249860306</v>
          </cell>
          <cell r="P265">
            <v>5.4342080785562539</v>
          </cell>
          <cell r="Q265">
            <v>8.7311466871544283</v>
          </cell>
          <cell r="R265">
            <v>6.9644787893180293</v>
          </cell>
        </row>
        <row r="269">
          <cell r="A269" t="str">
            <v>Segment Analysis</v>
          </cell>
        </row>
        <row r="271">
          <cell r="A271" t="str">
            <v>Segment Operating Margins</v>
          </cell>
          <cell r="G271">
            <v>1987</v>
          </cell>
          <cell r="H271">
            <v>1988</v>
          </cell>
          <cell r="I271">
            <v>1989</v>
          </cell>
          <cell r="J271">
            <v>1990</v>
          </cell>
          <cell r="K271">
            <v>1991</v>
          </cell>
          <cell r="L271">
            <v>1992</v>
          </cell>
          <cell r="M271">
            <v>1993</v>
          </cell>
          <cell r="N271">
            <v>1994</v>
          </cell>
          <cell r="O271">
            <v>1995</v>
          </cell>
          <cell r="P271" t="str">
            <v>1996</v>
          </cell>
          <cell r="Q271" t="str">
            <v>1997</v>
          </cell>
          <cell r="R271" t="str">
            <v>1998</v>
          </cell>
        </row>
        <row r="273">
          <cell r="A273" t="str">
            <v>United States</v>
          </cell>
          <cell r="G273">
            <v>6.7054085724568599E-2</v>
          </cell>
          <cell r="H273">
            <v>5.3649014299255018E-2</v>
          </cell>
          <cell r="I273">
            <v>4.4140830651171067E-2</v>
          </cell>
          <cell r="J273">
            <v>5.9656427117244643E-2</v>
          </cell>
          <cell r="K273">
            <v>2.7418518412350133E-2</v>
          </cell>
          <cell r="L273">
            <v>3.8252714966366216E-2</v>
          </cell>
          <cell r="M273">
            <v>3.9571647118816881E-2</v>
          </cell>
          <cell r="N273">
            <v>4.5954168698195977E-2</v>
          </cell>
          <cell r="O273">
            <v>3.1396742450079874E-2</v>
          </cell>
          <cell r="P273">
            <v>4.1273386453169129E-2</v>
          </cell>
          <cell r="Q273">
            <v>5.2494717729221652E-2</v>
          </cell>
          <cell r="R273">
            <v>5.3774196730097368E-2</v>
          </cell>
        </row>
        <row r="274">
          <cell r="A274" t="str">
            <v>Europe</v>
          </cell>
          <cell r="G274" t="e">
            <v>#DIV/0!</v>
          </cell>
          <cell r="H274" t="e">
            <v>#DIV/0!</v>
          </cell>
          <cell r="I274" t="e">
            <v>#DIV/0!</v>
          </cell>
          <cell r="J274" t="e">
            <v>#DIV/0!</v>
          </cell>
          <cell r="K274" t="e">
            <v>#DIV/0!</v>
          </cell>
          <cell r="L274">
            <v>0</v>
          </cell>
          <cell r="M274">
            <v>0</v>
          </cell>
          <cell r="N274">
            <v>0</v>
          </cell>
          <cell r="O274">
            <v>0</v>
          </cell>
          <cell r="P274">
            <v>0</v>
          </cell>
          <cell r="Q274">
            <v>0</v>
          </cell>
          <cell r="R274">
            <v>0</v>
          </cell>
        </row>
        <row r="275">
          <cell r="A275" t="str">
            <v>R-O-W</v>
          </cell>
          <cell r="G275" t="e">
            <v>#DIV/0!</v>
          </cell>
          <cell r="H275" t="e">
            <v>#DIV/0!</v>
          </cell>
          <cell r="I275" t="e">
            <v>#DIV/0!</v>
          </cell>
          <cell r="J275" t="e">
            <v>#DIV/0!</v>
          </cell>
          <cell r="K275" t="e">
            <v>#DIV/0!</v>
          </cell>
          <cell r="L275" t="e">
            <v>#DIV/0!</v>
          </cell>
          <cell r="M275" t="e">
            <v>#DIV/0!</v>
          </cell>
          <cell r="N275" t="e">
            <v>#DIV/0!</v>
          </cell>
          <cell r="O275" t="e">
            <v>#DIV/0!</v>
          </cell>
          <cell r="P275" t="e">
            <v>#DIV/0!</v>
          </cell>
          <cell r="Q275" t="e">
            <v>#DIV/0!</v>
          </cell>
          <cell r="R275" t="e">
            <v>#DIV/0!</v>
          </cell>
        </row>
        <row r="277">
          <cell r="A277" t="str">
            <v>Total</v>
          </cell>
          <cell r="G277">
            <v>7.2189918348619181E-2</v>
          </cell>
          <cell r="H277">
            <v>5.8713904536485367E-2</v>
          </cell>
          <cell r="I277">
            <v>4.2284341763124789E-2</v>
          </cell>
          <cell r="J277">
            <v>5.5674430088058613E-2</v>
          </cell>
          <cell r="K277">
            <v>2.4550017329577296E-2</v>
          </cell>
          <cell r="L277">
            <v>3.7697645962720898E-2</v>
          </cell>
          <cell r="M277">
            <v>4.1051015292053086E-2</v>
          </cell>
          <cell r="N277">
            <v>5.3972145259650044E-2</v>
          </cell>
          <cell r="O277">
            <v>3.4350860590288058E-2</v>
          </cell>
          <cell r="P277">
            <v>4.6790688703463056E-2</v>
          </cell>
          <cell r="Q277">
            <v>6.3344724439193131E-2</v>
          </cell>
          <cell r="R277">
            <v>6.8696884971200897E-2</v>
          </cell>
        </row>
        <row r="279">
          <cell r="A279" t="str">
            <v>Segment Business Mix</v>
          </cell>
        </row>
        <row r="281">
          <cell r="A281" t="str">
            <v>Sales:</v>
          </cell>
        </row>
        <row r="282">
          <cell r="A282" t="str">
            <v xml:space="preserve">    United States</v>
          </cell>
          <cell r="G282">
            <v>1</v>
          </cell>
          <cell r="H282">
            <v>1</v>
          </cell>
          <cell r="I282">
            <v>1</v>
          </cell>
          <cell r="J282">
            <v>1</v>
          </cell>
          <cell r="K282">
            <v>1</v>
          </cell>
          <cell r="L282">
            <v>1.2321097089007955</v>
          </cell>
          <cell r="M282">
            <v>1.229004763098521</v>
          </cell>
          <cell r="N282">
            <v>1.2257567897722519</v>
          </cell>
          <cell r="O282">
            <v>1.2278440882474715</v>
          </cell>
          <cell r="P282">
            <v>1.2177375468986071</v>
          </cell>
          <cell r="Q282">
            <v>1.2119799879646671</v>
          </cell>
          <cell r="R282">
            <v>1.206255432256244</v>
          </cell>
        </row>
        <row r="283">
          <cell r="A283" t="str">
            <v xml:space="preserve">    Europe</v>
          </cell>
          <cell r="G283">
            <v>0</v>
          </cell>
          <cell r="H283">
            <v>0</v>
          </cell>
          <cell r="I283">
            <v>0</v>
          </cell>
          <cell r="J283">
            <v>0</v>
          </cell>
          <cell r="K283">
            <v>0</v>
          </cell>
          <cell r="L283">
            <v>0.2321097089007956</v>
          </cell>
          <cell r="M283">
            <v>0.22875407370268239</v>
          </cell>
          <cell r="N283">
            <v>0.22570359993593314</v>
          </cell>
          <cell r="O283">
            <v>0.22784408824747146</v>
          </cell>
          <cell r="P283">
            <v>0.21773754689860714</v>
          </cell>
          <cell r="Q283">
            <v>0.21197998796466705</v>
          </cell>
          <cell r="R283">
            <v>0.20625543225624401</v>
          </cell>
        </row>
        <row r="284">
          <cell r="A284" t="str">
            <v xml:space="preserve">    R-O-W</v>
          </cell>
          <cell r="G284">
            <v>0</v>
          </cell>
          <cell r="H284">
            <v>0</v>
          </cell>
          <cell r="I284">
            <v>0</v>
          </cell>
          <cell r="J284">
            <v>0</v>
          </cell>
          <cell r="K284">
            <v>0</v>
          </cell>
          <cell r="L284">
            <v>0</v>
          </cell>
          <cell r="M284">
            <v>0</v>
          </cell>
          <cell r="N284">
            <v>0</v>
          </cell>
          <cell r="O284">
            <v>0</v>
          </cell>
          <cell r="P284">
            <v>0</v>
          </cell>
          <cell r="Q284">
            <v>0</v>
          </cell>
          <cell r="R284">
            <v>0</v>
          </cell>
        </row>
        <row r="286">
          <cell r="A286" t="str">
            <v>Operating Profit:</v>
          </cell>
        </row>
        <row r="287">
          <cell r="A287" t="str">
            <v xml:space="preserve">    United States</v>
          </cell>
          <cell r="G287">
            <v>0.92885665004843698</v>
          </cell>
          <cell r="H287">
            <v>0.91373610259418225</v>
          </cell>
          <cell r="I287">
            <v>1.043904878511442</v>
          </cell>
          <cell r="J287">
            <v>1.0715229059891196</v>
          </cell>
          <cell r="K287">
            <v>1.1168431388159117</v>
          </cell>
          <cell r="L287">
            <v>1.2502515819816133</v>
          </cell>
          <cell r="M287">
            <v>1.1847147371795854</v>
          </cell>
          <cell r="N287">
            <v>1.0436612076315761</v>
          </cell>
          <cell r="O287">
            <v>1.1222514937066308</v>
          </cell>
          <cell r="P287">
            <v>1.0741485916184119</v>
          </cell>
          <cell r="Q287">
            <v>1.0043858888792581</v>
          </cell>
          <cell r="R287">
            <v>0.94422646599025239</v>
          </cell>
        </row>
        <row r="288">
          <cell r="A288" t="str">
            <v xml:space="preserve">    Europe</v>
          </cell>
          <cell r="G288">
            <v>0</v>
          </cell>
          <cell r="H288">
            <v>0</v>
          </cell>
          <cell r="I288">
            <v>0</v>
          </cell>
          <cell r="J288">
            <v>0</v>
          </cell>
          <cell r="K288">
            <v>0</v>
          </cell>
          <cell r="L288">
            <v>0</v>
          </cell>
          <cell r="M288">
            <v>0</v>
          </cell>
          <cell r="N288">
            <v>0</v>
          </cell>
          <cell r="O288">
            <v>0</v>
          </cell>
          <cell r="P288">
            <v>0</v>
          </cell>
          <cell r="Q288">
            <v>0</v>
          </cell>
          <cell r="R288">
            <v>0</v>
          </cell>
        </row>
        <row r="289">
          <cell r="A289" t="str">
            <v xml:space="preserve">    R-O-W</v>
          </cell>
          <cell r="G289">
            <v>0</v>
          </cell>
          <cell r="H289">
            <v>0</v>
          </cell>
          <cell r="I289">
            <v>0</v>
          </cell>
          <cell r="J289">
            <v>0</v>
          </cell>
          <cell r="K289">
            <v>0</v>
          </cell>
          <cell r="L289">
            <v>0</v>
          </cell>
          <cell r="M289">
            <v>0</v>
          </cell>
          <cell r="N289">
            <v>0</v>
          </cell>
          <cell r="O289">
            <v>0</v>
          </cell>
          <cell r="P289">
            <v>0</v>
          </cell>
          <cell r="Q289">
            <v>0</v>
          </cell>
          <cell r="R289">
            <v>0</v>
          </cell>
        </row>
        <row r="293">
          <cell r="A293" t="str">
            <v>THE Coors COMPANY</v>
          </cell>
        </row>
        <row r="294">
          <cell r="A294" t="str">
            <v>Sustainable Growth Framework</v>
          </cell>
          <cell r="G294">
            <v>1987</v>
          </cell>
          <cell r="H294">
            <v>1988</v>
          </cell>
          <cell r="I294">
            <v>1989</v>
          </cell>
          <cell r="J294">
            <v>1990</v>
          </cell>
          <cell r="K294">
            <v>1991</v>
          </cell>
          <cell r="L294">
            <v>1992</v>
          </cell>
          <cell r="M294">
            <v>1993</v>
          </cell>
          <cell r="N294">
            <v>1994</v>
          </cell>
          <cell r="O294">
            <v>1995</v>
          </cell>
          <cell r="P294" t="str">
            <v>1996</v>
          </cell>
          <cell r="Q294" t="str">
            <v>1997</v>
          </cell>
          <cell r="R294" t="str">
            <v>1998</v>
          </cell>
        </row>
        <row r="296">
          <cell r="A296" t="str">
            <v>Return on average capital:</v>
          </cell>
        </row>
        <row r="297">
          <cell r="A297" t="str">
            <v xml:space="preserve">    +  EBIT Margin</v>
          </cell>
          <cell r="G297">
            <v>9.8798682525035292E-2</v>
          </cell>
          <cell r="H297">
            <v>8.9082895605027718E-2</v>
          </cell>
          <cell r="I297">
            <v>7.7503671414591968E-2</v>
          </cell>
          <cell r="J297">
            <v>8.8323702697342604E-2</v>
          </cell>
          <cell r="K297">
            <v>4.8915663592512579E-2</v>
          </cell>
          <cell r="L297">
            <v>3.2682352532690993E-2</v>
          </cell>
          <cell r="M297">
            <v>4.9198420656806158E-2</v>
          </cell>
          <cell r="N297">
            <v>5.9897732081001513E-2</v>
          </cell>
          <cell r="O297">
            <v>4.0571952445732549E-2</v>
          </cell>
          <cell r="P297">
            <v>5.3270388552377215E-2</v>
          </cell>
          <cell r="Q297">
            <v>6.5650764507188361E-2</v>
          </cell>
          <cell r="R297">
            <v>6.6092034199985022E-2</v>
          </cell>
        </row>
        <row r="298">
          <cell r="A298" t="str">
            <v xml:space="preserve">    *  Average operating asset turns</v>
          </cell>
          <cell r="G298">
            <v>0.85346833010641565</v>
          </cell>
          <cell r="H298">
            <v>0.75611665068267575</v>
          </cell>
          <cell r="I298">
            <v>0.65471923080136396</v>
          </cell>
          <cell r="J298">
            <v>0.6446246347840795</v>
          </cell>
          <cell r="K298">
            <v>0.66855878406318681</v>
          </cell>
          <cell r="L298">
            <v>0.98513700748894029</v>
          </cell>
          <cell r="M298">
            <v>1.8107414325692872</v>
          </cell>
          <cell r="N298">
            <v>1.9617599309808367</v>
          </cell>
          <cell r="O298">
            <v>1.9050599562042414</v>
          </cell>
          <cell r="P298">
            <v>1.898299322322389</v>
          </cell>
          <cell r="Q298">
            <v>2.003517946698377</v>
          </cell>
          <cell r="R298">
            <v>2.0664786434040008</v>
          </cell>
        </row>
        <row r="300">
          <cell r="A300" t="str">
            <v xml:space="preserve">    =  Pretax return on capital</v>
          </cell>
          <cell r="G300">
            <v>8.4321546591355781E-2</v>
          </cell>
          <cell r="H300">
            <v>6.7357060657988008E-2</v>
          </cell>
          <cell r="I300">
            <v>5.074314413284331E-2</v>
          </cell>
          <cell r="J300">
            <v>5.6935634594052091E-2</v>
          </cell>
          <cell r="K300">
            <v>3.2702996573054109E-2</v>
          </cell>
          <cell r="L300">
            <v>3.2196594971753791E-2</v>
          </cell>
          <cell r="M300">
            <v>8.9085618700251598E-2</v>
          </cell>
          <cell r="N300">
            <v>0.11750497075313418</v>
          </cell>
          <cell r="O300">
            <v>7.7292001949387817E-2</v>
          </cell>
          <cell r="P300">
            <v>0.10112314248882802</v>
          </cell>
          <cell r="Q300">
            <v>0.13153248490462072</v>
          </cell>
          <cell r="R300">
            <v>0.13657777717339586</v>
          </cell>
        </row>
        <row r="301">
          <cell r="A301" t="str">
            <v xml:space="preserve">    x  Tax rate complement</v>
          </cell>
          <cell r="G301">
            <v>0.60423410438768532</v>
          </cell>
          <cell r="H301">
            <v>0.61740475111312509</v>
          </cell>
          <cell r="I301">
            <v>0.936194795564676</v>
          </cell>
          <cell r="J301">
            <v>0.61227630160057211</v>
          </cell>
          <cell r="K301">
            <v>0.61</v>
          </cell>
          <cell r="L301">
            <v>0.60940831329205647</v>
          </cell>
          <cell r="M301">
            <v>0.50993114608937196</v>
          </cell>
          <cell r="N301">
            <v>0.55075352401200239</v>
          </cell>
          <cell r="O301">
            <v>0.5836906176283212</v>
          </cell>
          <cell r="P301">
            <v>0.58288350181568382</v>
          </cell>
          <cell r="Q301">
            <v>0.59291590889408485</v>
          </cell>
          <cell r="R301">
            <v>0.60993777396315529</v>
          </cell>
        </row>
        <row r="303">
          <cell r="A303" t="str">
            <v xml:space="preserve">    =  Return on capital </v>
          </cell>
          <cell r="G303">
            <v>5.0949954185212337E-2</v>
          </cell>
          <cell r="H303">
            <v>4.1586569271256757E-2</v>
          </cell>
          <cell r="I303">
            <v>4.7505467447756133E-2</v>
          </cell>
          <cell r="J303">
            <v>3.4860339778527809E-2</v>
          </cell>
          <cell r="K303">
            <v>1.9948827909563007E-2</v>
          </cell>
          <cell r="L303">
            <v>1.9620872635483982E-2</v>
          </cell>
          <cell r="M303">
            <v>4.5427531643900086E-2</v>
          </cell>
          <cell r="N303">
            <v>6.4716276731215924E-2</v>
          </cell>
          <cell r="O303">
            <v>4.5114616355567579E-2</v>
          </cell>
          <cell r="P303">
            <v>5.8943011408494443E-2</v>
          </cell>
          <cell r="Q303">
            <v>7.7987702836320685E-2</v>
          </cell>
          <cell r="R303">
            <v>8.3303945381976913E-2</v>
          </cell>
        </row>
        <row r="305">
          <cell r="A305" t="str">
            <v>+  Leverage impact:</v>
          </cell>
        </row>
        <row r="306">
          <cell r="A306" t="str">
            <v>Return on Capital</v>
          </cell>
          <cell r="G306">
            <v>3.0937575610936383E-2</v>
          </cell>
          <cell r="H306">
            <v>2.1094966977909309E-2</v>
          </cell>
          <cell r="I306">
            <v>2.1855475040257612E-2</v>
          </cell>
          <cell r="J306">
            <v>1.9586434108527142E-2</v>
          </cell>
          <cell r="K306">
            <v>8.7598147936435375E-3</v>
          </cell>
          <cell r="L306">
            <v>4.1268180222135915E-2</v>
          </cell>
          <cell r="M306">
            <v>4.3113863661005974E-2</v>
          </cell>
          <cell r="N306">
            <v>6.0541143219520858E-2</v>
          </cell>
          <cell r="O306">
            <v>3.792453801180061E-2</v>
          </cell>
          <cell r="P306">
            <v>5.9570050477568505E-2</v>
          </cell>
          <cell r="Q306">
            <v>9.2494795276367239E-2</v>
          </cell>
          <cell r="R306">
            <v>0.11992719868163276</v>
          </cell>
        </row>
        <row r="307">
          <cell r="A307" t="str">
            <v xml:space="preserve">    +  Return on capital</v>
          </cell>
          <cell r="G307">
            <v>5.0949954185212337E-2</v>
          </cell>
          <cell r="H307">
            <v>4.1586569271256757E-2</v>
          </cell>
          <cell r="I307">
            <v>4.7505467447756133E-2</v>
          </cell>
          <cell r="J307">
            <v>3.4860339778527809E-2</v>
          </cell>
          <cell r="K307">
            <v>1.9948827909563007E-2</v>
          </cell>
          <cell r="L307">
            <v>1.9620872635483982E-2</v>
          </cell>
          <cell r="M307">
            <v>4.5427531643900086E-2</v>
          </cell>
          <cell r="N307">
            <v>6.4716276731215924E-2</v>
          </cell>
          <cell r="O307">
            <v>4.5114616355567579E-2</v>
          </cell>
          <cell r="P307">
            <v>5.8943011408494443E-2</v>
          </cell>
          <cell r="Q307">
            <v>7.7987702836320685E-2</v>
          </cell>
          <cell r="R307">
            <v>8.3303945381976913E-2</v>
          </cell>
        </row>
        <row r="308">
          <cell r="A308" t="str">
            <v xml:space="preserve">    -  Cost of debt (after-tax)</v>
          </cell>
          <cell r="G308">
            <v>-4.4805951412705367E-2</v>
          </cell>
          <cell r="H308">
            <v>-4.1534988024602086E-2</v>
          </cell>
          <cell r="I308">
            <v>-5.7923792513640993E-2</v>
          </cell>
          <cell r="J308">
            <v>-5.3098436059419496E-2</v>
          </cell>
          <cell r="K308">
            <v>-6.2314701244086196E-2</v>
          </cell>
          <cell r="L308">
            <v>-5.2008542300534998E-2</v>
          </cell>
          <cell r="M308">
            <v>-3.6669206010921135E-2</v>
          </cell>
          <cell r="N308">
            <v>-3.1560930693507801E-2</v>
          </cell>
          <cell r="O308">
            <v>-3.4109959590762434E-2</v>
          </cell>
          <cell r="P308">
            <v>-3.8236607829012809E-2</v>
          </cell>
          <cell r="Q308">
            <v>-4.3994198219446189E-2</v>
          </cell>
          <cell r="R308">
            <v>-2.6894893970028894E-2</v>
          </cell>
        </row>
        <row r="310">
          <cell r="A310" t="str">
            <v xml:space="preserve">    =  "Spread" on debt capital</v>
          </cell>
          <cell r="G310">
            <v>6.1440027725069707E-3</v>
          </cell>
          <cell r="H310">
            <v>5.1581246654670843E-5</v>
          </cell>
          <cell r="I310">
            <v>-1.0418325065884859E-2</v>
          </cell>
          <cell r="J310">
            <v>-1.8238096280891687E-2</v>
          </cell>
          <cell r="K310">
            <v>-4.2365873334523185E-2</v>
          </cell>
          <cell r="L310">
            <v>-3.2387669665051015E-2</v>
          </cell>
          <cell r="M310">
            <v>8.7583256329789513E-3</v>
          </cell>
          <cell r="N310">
            <v>3.3155346037708124E-2</v>
          </cell>
          <cell r="O310">
            <v>1.1004656764805144E-2</v>
          </cell>
          <cell r="P310">
            <v>2.0706403579481635E-2</v>
          </cell>
          <cell r="Q310">
            <v>3.3993504616874497E-2</v>
          </cell>
          <cell r="R310">
            <v>5.6409051411948019E-2</v>
          </cell>
        </row>
        <row r="311">
          <cell r="A311" t="str">
            <v xml:space="preserve">    *  Debt / Equity</v>
          </cell>
          <cell r="G311">
            <v>0.43837193149570353</v>
          </cell>
          <cell r="H311">
            <v>0.58426914636939564</v>
          </cell>
          <cell r="I311">
            <v>0.60259934803516857</v>
          </cell>
          <cell r="J311">
            <v>0.40721891911072183</v>
          </cell>
          <cell r="K311">
            <v>0.25972360452305721</v>
          </cell>
          <cell r="L311">
            <v>0.76869770732881548</v>
          </cell>
          <cell r="M311">
            <v>0.35605378469348514</v>
          </cell>
          <cell r="N311">
            <v>0.25966654720027088</v>
          </cell>
          <cell r="O311">
            <v>0.33236644911771818</v>
          </cell>
          <cell r="P311">
            <v>0.26941385038457782</v>
          </cell>
          <cell r="Q311">
            <v>0.23429987123694029</v>
          </cell>
          <cell r="R311">
            <v>0.18478658423910618</v>
          </cell>
        </row>
        <row r="313">
          <cell r="A313" t="str">
            <v xml:space="preserve">    =  Leverage impact</v>
          </cell>
          <cell r="G313">
            <v>2.6933583624988381E-3</v>
          </cell>
          <cell r="H313">
            <v>3.0137330951593776E-5</v>
          </cell>
          <cell r="I313">
            <v>-6.2780758923206706E-3</v>
          </cell>
          <cell r="J313">
            <v>-7.4268978541419889E-3</v>
          </cell>
          <cell r="K313">
            <v>-1.1003417331209634E-2</v>
          </cell>
          <cell r="L313">
            <v>-2.4896327417247739E-2</v>
          </cell>
          <cell r="M313">
            <v>3.1184349892001196E-3</v>
          </cell>
          <cell r="N313">
            <v>8.6093342268418506E-3</v>
          </cell>
          <cell r="O313">
            <v>3.6575786926775623E-3</v>
          </cell>
          <cell r="P313">
            <v>5.5785919159651517E-3</v>
          </cell>
          <cell r="Q313">
            <v>7.9646737546260303E-3</v>
          </cell>
          <cell r="R313">
            <v>1.0423635930582004E-2</v>
          </cell>
        </row>
        <row r="316">
          <cell r="A316" t="str">
            <v>=  Average return on equity</v>
          </cell>
          <cell r="G316">
            <v>5.3643312547711174E-2</v>
          </cell>
          <cell r="H316">
            <v>4.1616706602208349E-2</v>
          </cell>
          <cell r="I316">
            <v>4.1227391555435464E-2</v>
          </cell>
          <cell r="J316">
            <v>2.7433441924385821E-2</v>
          </cell>
          <cell r="K316">
            <v>8.945410578353373E-3</v>
          </cell>
          <cell r="L316">
            <v>-5.2754547817637568E-3</v>
          </cell>
          <cell r="M316">
            <v>4.8545966633100207E-2</v>
          </cell>
          <cell r="N316">
            <v>7.3325610958057771E-2</v>
          </cell>
          <cell r="O316">
            <v>4.8772195048245141E-2</v>
          </cell>
          <cell r="P316">
            <v>6.4521603324459595E-2</v>
          </cell>
          <cell r="Q316">
            <v>8.5952376590946719E-2</v>
          </cell>
          <cell r="R316">
            <v>9.3727581312558914E-2</v>
          </cell>
        </row>
        <row r="319">
          <cell r="A319" t="str">
            <v>*  Earnings retention ratio</v>
          </cell>
          <cell r="G319">
            <v>0.64320767997497386</v>
          </cell>
          <cell r="H319">
            <v>0.60464438398756215</v>
          </cell>
          <cell r="I319">
            <v>0.6612481349813033</v>
          </cell>
          <cell r="J319">
            <v>0.6324382086953082</v>
          </cell>
          <cell r="K319">
            <v>3.8290159201617624</v>
          </cell>
          <cell r="L319">
            <v>10.528411973617114</v>
          </cell>
          <cell r="M319">
            <v>1.4542267515631111</v>
          </cell>
          <cell r="N319">
            <v>0.67088352080956937</v>
          </cell>
          <cell r="O319">
            <v>0.5560243896784367</v>
          </cell>
          <cell r="P319">
            <v>0.56230808011366284</v>
          </cell>
          <cell r="Q319">
            <v>0.74603166899229545</v>
          </cell>
          <cell r="R319">
            <v>0.717197464569304</v>
          </cell>
        </row>
        <row r="321">
          <cell r="A321" t="str">
            <v>=  Sustainable growth rate (1)</v>
          </cell>
          <cell r="G321">
            <v>3.4503790609985707E-2</v>
          </cell>
          <cell r="H321">
            <v>2.5163307927083378E-2</v>
          </cell>
          <cell r="I321">
            <v>2.7261535776175634E-2</v>
          </cell>
          <cell r="J321">
            <v>1.7349956869005336E-2</v>
          </cell>
          <cell r="K321">
            <v>3.4252119516898501E-2</v>
          </cell>
          <cell r="L321">
            <v>-5.5542161290597199E-2</v>
          </cell>
          <cell r="M321">
            <v>7.0596843358344499E-2</v>
          </cell>
          <cell r="N321">
            <v>4.9192944045054539E-2</v>
          </cell>
          <cell r="O321">
            <v>2.7118529984978178E-2</v>
          </cell>
          <cell r="P321">
            <v>3.6281018891232197E-2</v>
          </cell>
          <cell r="Q321">
            <v>6.4123194961998281E-2</v>
          </cell>
          <cell r="R321">
            <v>6.7221183677580537E-2</v>
          </cell>
        </row>
        <row r="323">
          <cell r="A323" t="str">
            <v xml:space="preserve"> </v>
          </cell>
        </row>
        <row r="326">
          <cell r="A326" t="str">
            <v xml:space="preserve"> </v>
          </cell>
        </row>
        <row r="327">
          <cell r="A327" t="str">
            <v xml:space="preserve"> </v>
          </cell>
        </row>
        <row r="363">
          <cell r="A363" t="str">
            <v>Adolph Coors Co.</v>
          </cell>
        </row>
        <row r="364">
          <cell r="A364" t="str">
            <v>JPMS Cash Flow</v>
          </cell>
        </row>
        <row r="365">
          <cell r="H365">
            <v>1988</v>
          </cell>
          <cell r="I365">
            <v>1989</v>
          </cell>
          <cell r="J365">
            <v>1990</v>
          </cell>
          <cell r="K365">
            <v>1991</v>
          </cell>
          <cell r="L365">
            <v>1992</v>
          </cell>
          <cell r="M365">
            <v>1993</v>
          </cell>
          <cell r="N365">
            <v>1994</v>
          </cell>
          <cell r="O365">
            <v>1995</v>
          </cell>
          <cell r="P365" t="str">
            <v>1996</v>
          </cell>
          <cell r="Q365" t="str">
            <v>1997</v>
          </cell>
          <cell r="R365" t="str">
            <v>1998</v>
          </cell>
        </row>
        <row r="366">
          <cell r="A366" t="str">
            <v>Internal Sources</v>
          </cell>
        </row>
        <row r="367">
          <cell r="B367" t="str">
            <v>Net Income</v>
          </cell>
          <cell r="H367">
            <v>46.314</v>
          </cell>
          <cell r="I367">
            <v>7.2190000000000003</v>
          </cell>
          <cell r="J367">
            <v>32.232999999999997</v>
          </cell>
          <cell r="K367">
            <v>17.084</v>
          </cell>
          <cell r="L367">
            <v>35.728999999999999</v>
          </cell>
          <cell r="M367">
            <v>-41.93</v>
          </cell>
          <cell r="N367">
            <v>58.12</v>
          </cell>
          <cell r="O367">
            <v>43.133000000000024</v>
          </cell>
          <cell r="P367">
            <v>43.638000000000048</v>
          </cell>
          <cell r="Q367">
            <v>68.464000000000098</v>
          </cell>
          <cell r="R367">
            <v>79.592000000000155</v>
          </cell>
        </row>
        <row r="368">
          <cell r="B368" t="str">
            <v>Depreciation</v>
          </cell>
          <cell r="H368">
            <v>111.432</v>
          </cell>
          <cell r="I368">
            <v>122.43899999999999</v>
          </cell>
          <cell r="J368">
            <v>98.081000000000003</v>
          </cell>
          <cell r="K368">
            <v>108.367</v>
          </cell>
          <cell r="L368">
            <v>114.78</v>
          </cell>
          <cell r="M368">
            <v>118.955</v>
          </cell>
          <cell r="N368">
            <v>120.79300000000001</v>
          </cell>
          <cell r="O368">
            <v>122.83</v>
          </cell>
          <cell r="P368">
            <v>121.121</v>
          </cell>
          <cell r="Q368">
            <v>117.116</v>
          </cell>
          <cell r="R368">
            <v>115.815</v>
          </cell>
        </row>
        <row r="369">
          <cell r="B369" t="str">
            <v>Others</v>
          </cell>
          <cell r="H369">
            <v>33.4</v>
          </cell>
          <cell r="I369">
            <v>17.100000000000001</v>
          </cell>
          <cell r="J369">
            <v>65.3</v>
          </cell>
          <cell r="K369">
            <v>30.4</v>
          </cell>
          <cell r="L369">
            <v>34.799999999999997</v>
          </cell>
          <cell r="M369">
            <v>-5.91</v>
          </cell>
          <cell r="N369">
            <v>19.038</v>
          </cell>
          <cell r="O369">
            <v>-0.47</v>
          </cell>
          <cell r="P369">
            <v>18.764000000000003</v>
          </cell>
          <cell r="Q369">
            <v>7.2310000000000016</v>
          </cell>
          <cell r="R369">
            <v>25.518999999999977</v>
          </cell>
        </row>
        <row r="371">
          <cell r="A371" t="str">
            <v>Operating Requirements</v>
          </cell>
        </row>
        <row r="372">
          <cell r="A372" t="str">
            <v>Working Capital</v>
          </cell>
          <cell r="H372">
            <v>-161.19999999999999</v>
          </cell>
          <cell r="I372">
            <v>-131.9</v>
          </cell>
          <cell r="J372">
            <v>52.900000000000006</v>
          </cell>
          <cell r="K372">
            <v>94.199999999999989</v>
          </cell>
          <cell r="L372">
            <v>47.067000000000064</v>
          </cell>
          <cell r="M372">
            <v>97.377999999999986</v>
          </cell>
          <cell r="N372">
            <v>-11.524999999999999</v>
          </cell>
          <cell r="O372">
            <v>-75.441000000000003</v>
          </cell>
          <cell r="P372">
            <v>6.2929999999999993</v>
          </cell>
          <cell r="Q372">
            <v>54.096000000000004</v>
          </cell>
          <cell r="R372">
            <v>67.722699999999989</v>
          </cell>
        </row>
        <row r="373">
          <cell r="A373" t="str">
            <v>Capital Expenditure</v>
          </cell>
          <cell r="H373">
            <v>-157.995</v>
          </cell>
          <cell r="I373">
            <v>-149.61600000000001</v>
          </cell>
          <cell r="J373">
            <v>-183.36799999999999</v>
          </cell>
          <cell r="K373">
            <v>-241.512</v>
          </cell>
          <cell r="L373">
            <v>-115.54</v>
          </cell>
          <cell r="M373">
            <v>-120.354</v>
          </cell>
          <cell r="N373">
            <v>-160.31399999999999</v>
          </cell>
          <cell r="O373">
            <v>-158</v>
          </cell>
          <cell r="P373">
            <v>-64.799000000000007</v>
          </cell>
          <cell r="Q373">
            <v>-60.372999999999998</v>
          </cell>
          <cell r="R373">
            <v>-104.505</v>
          </cell>
        </row>
        <row r="375">
          <cell r="A375" t="str">
            <v>Operating Cash Flow</v>
          </cell>
          <cell r="H375">
            <v>-128.04899999999998</v>
          </cell>
          <cell r="I375">
            <v>-134.75800000000004</v>
          </cell>
          <cell r="J375">
            <v>65.145999999999987</v>
          </cell>
          <cell r="K375">
            <v>8.5389999999999873</v>
          </cell>
          <cell r="L375">
            <v>116.83600000000008</v>
          </cell>
          <cell r="M375">
            <v>48.138999999999996</v>
          </cell>
          <cell r="N375">
            <v>26.112000000000023</v>
          </cell>
          <cell r="O375">
            <v>-67.947999999999979</v>
          </cell>
          <cell r="P375">
            <v>125.01700000000005</v>
          </cell>
          <cell r="Q375">
            <v>186.53400000000011</v>
          </cell>
          <cell r="R375">
            <v>184.14370000000014</v>
          </cell>
        </row>
        <row r="377">
          <cell r="A377" t="str">
            <v>Dividends</v>
          </cell>
          <cell r="H377">
            <v>-18.311</v>
          </cell>
          <cell r="I377">
            <v>-18.396999999999998</v>
          </cell>
          <cell r="J377">
            <v>-18.591000000000001</v>
          </cell>
          <cell r="K377">
            <v>-18.718</v>
          </cell>
          <cell r="L377">
            <v>-18.800999999999998</v>
          </cell>
          <cell r="M377">
            <v>-19.003</v>
          </cell>
          <cell r="N377">
            <v>-19.146000000000001</v>
          </cell>
          <cell r="O377">
            <v>-19.065999999999999</v>
          </cell>
          <cell r="P377">
            <v>-18.983000000000001</v>
          </cell>
          <cell r="Q377">
            <v>-20.523</v>
          </cell>
          <cell r="R377">
            <v>-21.893000000000001</v>
          </cell>
        </row>
        <row r="379">
          <cell r="A379" t="str">
            <v>Free Cash Flow</v>
          </cell>
          <cell r="H379">
            <v>-146.35999999999999</v>
          </cell>
          <cell r="I379">
            <v>-153.15500000000003</v>
          </cell>
          <cell r="J379">
            <v>46.554999999999986</v>
          </cell>
          <cell r="K379">
            <v>-10.179000000000013</v>
          </cell>
          <cell r="L379">
            <v>98.035000000000082</v>
          </cell>
          <cell r="M379">
            <v>29.135999999999996</v>
          </cell>
          <cell r="N379">
            <v>6.9660000000000224</v>
          </cell>
          <cell r="O379">
            <v>-87.013999999999982</v>
          </cell>
          <cell r="P379">
            <v>106.03400000000005</v>
          </cell>
          <cell r="Q379">
            <v>166.01100000000011</v>
          </cell>
          <cell r="R379">
            <v>162.25070000000014</v>
          </cell>
        </row>
        <row r="381">
          <cell r="A381" t="str">
            <v>Share Repurchases</v>
          </cell>
          <cell r="D381" t="str">
            <v xml:space="preserve"> </v>
          </cell>
          <cell r="H381">
            <v>-33.6</v>
          </cell>
          <cell r="I381">
            <v>-78.599999999999994</v>
          </cell>
          <cell r="J381">
            <v>-86.9</v>
          </cell>
          <cell r="K381">
            <v>0</v>
          </cell>
          <cell r="L381">
            <v>0</v>
          </cell>
          <cell r="M381">
            <v>0</v>
          </cell>
          <cell r="N381">
            <v>0</v>
          </cell>
          <cell r="O381">
            <v>-5.819</v>
          </cell>
          <cell r="P381">
            <v>-2.3010000000000002</v>
          </cell>
          <cell r="Q381">
            <v>-35.563000000000002</v>
          </cell>
          <cell r="R381">
            <v>-17.776</v>
          </cell>
        </row>
        <row r="382">
          <cell r="A382" t="str">
            <v>Other</v>
          </cell>
          <cell r="H382">
            <v>0</v>
          </cell>
          <cell r="I382">
            <v>-1</v>
          </cell>
          <cell r="J382">
            <v>0</v>
          </cell>
          <cell r="K382">
            <v>0</v>
          </cell>
          <cell r="L382">
            <v>0</v>
          </cell>
          <cell r="M382">
            <v>1.0299999999999998</v>
          </cell>
          <cell r="N382">
            <v>-14.357000000000001</v>
          </cell>
          <cell r="O382">
            <v>29.509</v>
          </cell>
          <cell r="P382">
            <v>13.311999999999999</v>
          </cell>
          <cell r="Q382">
            <v>-65.59899999999999</v>
          </cell>
          <cell r="R382">
            <v>0</v>
          </cell>
        </row>
        <row r="384">
          <cell r="A384" t="str">
            <v>Total Funds Produced (Consumed)</v>
          </cell>
          <cell r="H384">
            <v>-179.95999999999998</v>
          </cell>
          <cell r="I384">
            <v>-232.75500000000002</v>
          </cell>
          <cell r="J384">
            <v>-40.34500000000002</v>
          </cell>
          <cell r="K384">
            <v>-10.179000000000013</v>
          </cell>
          <cell r="L384">
            <v>98.035000000000082</v>
          </cell>
          <cell r="M384">
            <v>30.165999999999997</v>
          </cell>
          <cell r="N384">
            <v>-7.3909999999999787</v>
          </cell>
          <cell r="O384">
            <v>-63.323999999999984</v>
          </cell>
          <cell r="P384">
            <v>117.04500000000004</v>
          </cell>
          <cell r="Q384">
            <v>64.849000000000103</v>
          </cell>
          <cell r="R384">
            <v>144.47470000000013</v>
          </cell>
        </row>
        <row r="386">
          <cell r="A386" t="str">
            <v>Cash Change</v>
          </cell>
          <cell r="H386">
            <v>-58.8</v>
          </cell>
          <cell r="I386">
            <v>104.7</v>
          </cell>
          <cell r="J386">
            <v>-20.200000000000003</v>
          </cell>
          <cell r="K386">
            <v>-77.5</v>
          </cell>
          <cell r="L386">
            <v>138.33100000000002</v>
          </cell>
          <cell r="M386">
            <v>-42.542000000000002</v>
          </cell>
          <cell r="N386">
            <v>55.042999999999999</v>
          </cell>
          <cell r="O386">
            <v>-5.2180000000000035</v>
          </cell>
          <cell r="P386">
            <v>-78.519000000000005</v>
          </cell>
          <cell r="Q386">
            <v>-57.97</v>
          </cell>
          <cell r="R386">
            <v>8.8369999999999891</v>
          </cell>
        </row>
        <row r="387">
          <cell r="A387" t="str">
            <v>Total Uses</v>
          </cell>
          <cell r="H387">
            <v>-238.76</v>
          </cell>
          <cell r="I387">
            <v>-128.05500000000001</v>
          </cell>
          <cell r="J387">
            <v>-60.545000000000023</v>
          </cell>
          <cell r="K387">
            <v>-87.679000000000016</v>
          </cell>
          <cell r="L387">
            <v>236.3660000000001</v>
          </cell>
          <cell r="M387">
            <v>-12.376000000000005</v>
          </cell>
          <cell r="N387">
            <v>47.652000000000022</v>
          </cell>
          <cell r="O387">
            <v>-68.541999999999987</v>
          </cell>
          <cell r="P387">
            <v>38.526000000000039</v>
          </cell>
          <cell r="Q387">
            <v>6.8790000000001044</v>
          </cell>
          <cell r="R387">
            <v>153.31170000000012</v>
          </cell>
        </row>
        <row r="389">
          <cell r="M389">
            <v>-7.3760000000000048</v>
          </cell>
          <cell r="N389">
            <v>-2.3479999999999777</v>
          </cell>
          <cell r="O389">
            <v>-12.541999999999987</v>
          </cell>
          <cell r="P389">
            <v>0.52600000000003888</v>
          </cell>
          <cell r="Q389">
            <v>-13.620999999999896</v>
          </cell>
          <cell r="R389">
            <v>125.81170000000012</v>
          </cell>
        </row>
        <row r="390">
          <cell r="A390" t="str">
            <v>Sources of Capital</v>
          </cell>
        </row>
        <row r="391">
          <cell r="A391" t="str">
            <v>Short Term Debt</v>
          </cell>
          <cell r="H391">
            <v>288.80000000000007</v>
          </cell>
          <cell r="I391">
            <v>38</v>
          </cell>
          <cell r="J391">
            <v>-95.600000000000023</v>
          </cell>
          <cell r="K391">
            <v>66.5</v>
          </cell>
          <cell r="L391">
            <v>-449.1</v>
          </cell>
          <cell r="M391">
            <v>50</v>
          </cell>
          <cell r="N391">
            <v>-6</v>
          </cell>
          <cell r="O391">
            <v>-8</v>
          </cell>
          <cell r="P391">
            <v>-19</v>
          </cell>
          <cell r="Q391">
            <v>10.5</v>
          </cell>
          <cell r="R391">
            <v>12.5</v>
          </cell>
        </row>
        <row r="392">
          <cell r="A392" t="str">
            <v>Long Term Debt</v>
          </cell>
          <cell r="H392">
            <v>-18.899999999999977</v>
          </cell>
          <cell r="I392">
            <v>99.899999999999977</v>
          </cell>
          <cell r="J392">
            <v>-76.899999999999977</v>
          </cell>
          <cell r="K392">
            <v>-279.3</v>
          </cell>
          <cell r="L392">
            <v>204.8</v>
          </cell>
          <cell r="M392">
            <v>-45</v>
          </cell>
          <cell r="N392">
            <v>-44</v>
          </cell>
          <cell r="O392">
            <v>64</v>
          </cell>
          <cell r="P392">
            <v>-19</v>
          </cell>
          <cell r="Q392">
            <v>-31</v>
          </cell>
          <cell r="R392">
            <v>-40</v>
          </cell>
        </row>
        <row r="393">
          <cell r="A393" t="str">
            <v xml:space="preserve">   Total Sources</v>
          </cell>
          <cell r="H393">
            <v>269.90000000000009</v>
          </cell>
          <cell r="I393">
            <v>137.89999999999998</v>
          </cell>
          <cell r="J393">
            <v>-172.5</v>
          </cell>
          <cell r="K393">
            <v>-212.8</v>
          </cell>
          <cell r="L393">
            <v>-244.3</v>
          </cell>
          <cell r="M393">
            <v>5</v>
          </cell>
          <cell r="N393">
            <v>-50</v>
          </cell>
          <cell r="O393">
            <v>56</v>
          </cell>
          <cell r="P393">
            <v>-38</v>
          </cell>
          <cell r="Q393">
            <v>-20.5</v>
          </cell>
          <cell r="R393">
            <v>-27.5</v>
          </cell>
        </row>
        <row r="398">
          <cell r="A398" t="str">
            <v>Opening Cash</v>
          </cell>
          <cell r="H398">
            <v>126.2</v>
          </cell>
          <cell r="I398">
            <v>185</v>
          </cell>
          <cell r="J398">
            <v>80.3</v>
          </cell>
          <cell r="K398">
            <v>100.5</v>
          </cell>
          <cell r="L398">
            <v>178</v>
          </cell>
          <cell r="M398">
            <v>39.668999999999997</v>
          </cell>
          <cell r="N398">
            <v>82.210999999999999</v>
          </cell>
          <cell r="O398">
            <v>27.167999999999999</v>
          </cell>
          <cell r="P398">
            <v>32.386000000000003</v>
          </cell>
          <cell r="Q398">
            <v>110.905</v>
          </cell>
          <cell r="R398">
            <v>168.875</v>
          </cell>
        </row>
        <row r="399">
          <cell r="A399" t="str">
            <v>Closing Cash</v>
          </cell>
          <cell r="H399">
            <v>185</v>
          </cell>
          <cell r="I399">
            <v>80.3</v>
          </cell>
          <cell r="J399">
            <v>100.5</v>
          </cell>
          <cell r="K399">
            <v>178</v>
          </cell>
          <cell r="L399">
            <v>39.668999999999997</v>
          </cell>
          <cell r="M399">
            <v>82.210999999999999</v>
          </cell>
          <cell r="N399">
            <v>27.167999999999999</v>
          </cell>
          <cell r="O399">
            <v>32.386000000000003</v>
          </cell>
          <cell r="P399">
            <v>110.905</v>
          </cell>
          <cell r="Q399">
            <v>168.875</v>
          </cell>
          <cell r="R399">
            <v>160.03800000000001</v>
          </cell>
        </row>
        <row r="444">
          <cell r="A444" t="str">
            <v>United States</v>
          </cell>
          <cell r="AE444" t="str">
            <v xml:space="preserve">      CAGR</v>
          </cell>
          <cell r="AF444" t="str">
            <v xml:space="preserve">       CAGR</v>
          </cell>
        </row>
        <row r="445">
          <cell r="A445" t="str">
            <v>Beer - MODEL</v>
          </cell>
          <cell r="G445">
            <v>1987</v>
          </cell>
          <cell r="H445">
            <v>1988</v>
          </cell>
          <cell r="I445">
            <v>1989</v>
          </cell>
          <cell r="J445" t="str">
            <v>1990</v>
          </cell>
          <cell r="K445" t="str">
            <v>1991</v>
          </cell>
          <cell r="L445">
            <v>1992</v>
          </cell>
          <cell r="M445">
            <v>1993</v>
          </cell>
          <cell r="N445" t="str">
            <v>1994E</v>
          </cell>
          <cell r="O445" t="str">
            <v>1995E</v>
          </cell>
          <cell r="P445" t="str">
            <v>1996E</v>
          </cell>
          <cell r="Q445" t="str">
            <v>1997E</v>
          </cell>
          <cell r="R445" t="str">
            <v>1998E</v>
          </cell>
          <cell r="S445" t="str">
            <v>1999E</v>
          </cell>
          <cell r="T445" t="str">
            <v>2000E</v>
          </cell>
          <cell r="U445" t="str">
            <v>2001E</v>
          </cell>
          <cell r="V445" t="str">
            <v>2001E</v>
          </cell>
          <cell r="X445" t="str">
            <v>2001E</v>
          </cell>
          <cell r="Z445" t="str">
            <v>2001E</v>
          </cell>
          <cell r="AA445" t="str">
            <v>2001E</v>
          </cell>
          <cell r="AB445" t="str">
            <v>2001E</v>
          </cell>
          <cell r="AC445" t="str">
            <v>2001E</v>
          </cell>
          <cell r="AE445" t="str">
            <v xml:space="preserve">       87-92</v>
          </cell>
          <cell r="AF445" t="str">
            <v xml:space="preserve">        93-98</v>
          </cell>
        </row>
        <row r="447">
          <cell r="A447" t="str">
            <v>Population (millions)</v>
          </cell>
          <cell r="G447">
            <v>242.8</v>
          </cell>
          <cell r="H447">
            <v>245.1</v>
          </cell>
          <cell r="I447">
            <v>247.4</v>
          </cell>
          <cell r="J447">
            <v>249.97499999999999</v>
          </cell>
          <cell r="K447">
            <v>252.8</v>
          </cell>
          <cell r="L447">
            <v>254.94</v>
          </cell>
          <cell r="M447">
            <v>257.60000000000002</v>
          </cell>
          <cell r="N447">
            <v>260.2</v>
          </cell>
          <cell r="O447">
            <v>262.8</v>
          </cell>
          <cell r="P447">
            <v>265.3</v>
          </cell>
          <cell r="Q447">
            <v>267.7</v>
          </cell>
          <cell r="R447">
            <v>270</v>
          </cell>
          <cell r="S447">
            <v>273</v>
          </cell>
          <cell r="T447">
            <v>275.32600000000002</v>
          </cell>
          <cell r="U447">
            <v>275.32600000000002</v>
          </cell>
          <cell r="V447">
            <v>275.32600000000002</v>
          </cell>
          <cell r="X447">
            <v>275.32600000000002</v>
          </cell>
          <cell r="Z447">
            <v>275.32600000000002</v>
          </cell>
          <cell r="AA447">
            <v>275.32600000000002</v>
          </cell>
          <cell r="AB447">
            <v>275.32600000000002</v>
          </cell>
          <cell r="AC447">
            <v>275.32600000000002</v>
          </cell>
          <cell r="AE447">
            <v>9.805797673485328E-3</v>
          </cell>
          <cell r="AF447">
            <v>9.4471380917080516E-3</v>
          </cell>
        </row>
        <row r="448">
          <cell r="A448" t="str">
            <v>Consumption per capita Gallons</v>
          </cell>
          <cell r="G448">
            <v>23.979760207850958</v>
          </cell>
          <cell r="H448">
            <v>23.798793659687771</v>
          </cell>
          <cell r="I448">
            <v>23.576848735308062</v>
          </cell>
          <cell r="J448">
            <v>24.31269697431415</v>
          </cell>
          <cell r="K448">
            <v>23.150214592274679</v>
          </cell>
          <cell r="L448">
            <v>22.823221229672448</v>
          </cell>
          <cell r="M448">
            <v>22.622089074652337</v>
          </cell>
          <cell r="N448">
            <v>22.52398181448082</v>
          </cell>
          <cell r="O448">
            <v>22.041995598919701</v>
          </cell>
          <cell r="P448">
            <v>22.40128012718209</v>
          </cell>
          <cell r="Q448">
            <v>22.625292928453913</v>
          </cell>
          <cell r="R448">
            <v>22.6</v>
          </cell>
          <cell r="S448">
            <v>22.826000000000001</v>
          </cell>
          <cell r="T448">
            <v>23.168389999999999</v>
          </cell>
          <cell r="U448">
            <v>23.631757799999999</v>
          </cell>
          <cell r="V448">
            <v>24.104392955999998</v>
          </cell>
          <cell r="X448">
            <v>24.586480815119998</v>
          </cell>
          <cell r="Z448">
            <v>25.078210431422399</v>
          </cell>
          <cell r="AA448">
            <v>25.579774640050847</v>
          </cell>
          <cell r="AB448">
            <v>26.091370132851864</v>
          </cell>
          <cell r="AC448">
            <v>26.613197535508903</v>
          </cell>
          <cell r="AE448">
            <v>-9.8376223205216551E-3</v>
          </cell>
          <cell r="AF448">
            <v>-1.9536398327268945E-4</v>
          </cell>
        </row>
        <row r="449">
          <cell r="AE449" t="str">
            <v xml:space="preserve"> </v>
          </cell>
          <cell r="AF449" t="str">
            <v xml:space="preserve"> </v>
          </cell>
        </row>
        <row r="450">
          <cell r="A450" t="str">
            <v>Beer Market  - Barrels</v>
          </cell>
          <cell r="G450">
            <v>186700</v>
          </cell>
          <cell r="H450">
            <v>187300</v>
          </cell>
          <cell r="I450">
            <v>188000</v>
          </cell>
          <cell r="J450">
            <v>193100</v>
          </cell>
          <cell r="K450">
            <v>188800</v>
          </cell>
          <cell r="L450">
            <v>188300</v>
          </cell>
          <cell r="M450">
            <v>188200</v>
          </cell>
          <cell r="N450">
            <v>187200</v>
          </cell>
          <cell r="O450">
            <v>185600</v>
          </cell>
          <cell r="P450">
            <v>188000</v>
          </cell>
          <cell r="Q450">
            <v>195380.35215958429</v>
          </cell>
          <cell r="R450">
            <v>196838.70967741936</v>
          </cell>
          <cell r="S450">
            <v>201016.06451612903</v>
          </cell>
          <cell r="T450">
            <v>205769.68210129032</v>
          </cell>
          <cell r="U450">
            <v>209885.07574331615</v>
          </cell>
          <cell r="V450">
            <v>214082.77725818247</v>
          </cell>
          <cell r="X450">
            <v>218364.43280334608</v>
          </cell>
          <cell r="Z450">
            <v>222731.72145941303</v>
          </cell>
          <cell r="AA450">
            <v>227186.35588860131</v>
          </cell>
          <cell r="AB450">
            <v>231730.08300637332</v>
          </cell>
          <cell r="AC450">
            <v>236364.68466650078</v>
          </cell>
          <cell r="AE450">
            <v>1.7081342251896725E-3</v>
          </cell>
          <cell r="AF450">
            <v>9.0162907962851868E-3</v>
          </cell>
        </row>
        <row r="451">
          <cell r="A451" t="str">
            <v>% Change</v>
          </cell>
          <cell r="H451">
            <v>3.2137118371719335E-3</v>
          </cell>
          <cell r="I451">
            <v>3.7373198077949813E-3</v>
          </cell>
          <cell r="J451">
            <v>2.7127659574468086E-2</v>
          </cell>
          <cell r="K451">
            <v>-2.2268254790264112E-2</v>
          </cell>
          <cell r="L451">
            <v>-2.6483050847457626E-3</v>
          </cell>
          <cell r="M451">
            <v>-5.3106744556558679E-4</v>
          </cell>
          <cell r="N451">
            <v>-5.3134962805526037E-3</v>
          </cell>
          <cell r="O451">
            <v>-8.5470085470085479E-3</v>
          </cell>
          <cell r="P451">
            <v>1.2931034482758621E-2</v>
          </cell>
          <cell r="Q451">
            <v>0.01</v>
          </cell>
          <cell r="R451">
            <v>7.4641974063180327E-3</v>
          </cell>
          <cell r="S451">
            <v>2.122222222222217E-2</v>
          </cell>
          <cell r="T451">
            <v>2.3647948717948734E-2</v>
          </cell>
          <cell r="U451">
            <v>2.0000000000000091E-2</v>
          </cell>
          <cell r="V451">
            <v>1.9999999999999983E-2</v>
          </cell>
          <cell r="X451">
            <v>1.999999999999981E-2</v>
          </cell>
          <cell r="Z451">
            <v>2.0000000000000167E-2</v>
          </cell>
          <cell r="AA451">
            <v>2.0000000000000046E-2</v>
          </cell>
          <cell r="AB451">
            <v>1.9999999999999931E-2</v>
          </cell>
          <cell r="AC451">
            <v>1.9999999999999976E-2</v>
          </cell>
          <cell r="AE451" t="str">
            <v xml:space="preserve"> </v>
          </cell>
          <cell r="AF451" t="str">
            <v xml:space="preserve"> </v>
          </cell>
        </row>
        <row r="453">
          <cell r="AE453" t="str">
            <v xml:space="preserve"> </v>
          </cell>
          <cell r="AF453" t="str">
            <v xml:space="preserve"> </v>
          </cell>
        </row>
        <row r="454">
          <cell r="A454" t="str">
            <v>Coors Volume</v>
          </cell>
          <cell r="G454">
            <v>15658</v>
          </cell>
          <cell r="H454">
            <v>16534</v>
          </cell>
          <cell r="I454">
            <v>17698</v>
          </cell>
          <cell r="J454">
            <v>19297</v>
          </cell>
          <cell r="K454">
            <v>19521</v>
          </cell>
          <cell r="L454">
            <v>19569</v>
          </cell>
          <cell r="M454">
            <v>19828</v>
          </cell>
          <cell r="N454">
            <v>20363</v>
          </cell>
          <cell r="O454">
            <v>20312</v>
          </cell>
          <cell r="P454">
            <v>20045</v>
          </cell>
          <cell r="Q454">
            <v>20581</v>
          </cell>
          <cell r="R454">
            <v>21061.741935483871</v>
          </cell>
          <cell r="S454">
            <v>21528.820509677418</v>
          </cell>
          <cell r="T454">
            <v>22017.355984838065</v>
          </cell>
          <cell r="U454">
            <v>22562.645642406485</v>
          </cell>
          <cell r="V454">
            <v>23120.939943883706</v>
          </cell>
          <cell r="X454">
            <v>23583.358742761375</v>
          </cell>
          <cell r="Z454">
            <v>24055.025917616607</v>
          </cell>
          <cell r="AA454">
            <v>24536.126435968941</v>
          </cell>
          <cell r="AB454">
            <v>25026.848964688317</v>
          </cell>
          <cell r="AC454">
            <v>25527.385943982084</v>
          </cell>
          <cell r="AE454">
            <v>4.5602153176386606E-2</v>
          </cell>
          <cell r="AF454">
            <v>1.2145795534730608E-2</v>
          </cell>
        </row>
        <row r="455">
          <cell r="A455" t="str">
            <v>% Change</v>
          </cell>
          <cell r="H455">
            <v>5.5945842380891557E-2</v>
          </cell>
          <cell r="I455">
            <v>7.0400387081166083E-2</v>
          </cell>
          <cell r="J455">
            <v>9.034919199909594E-2</v>
          </cell>
          <cell r="K455">
            <v>1.1608021972327305E-2</v>
          </cell>
          <cell r="L455">
            <v>2.4588904256954047E-3</v>
          </cell>
          <cell r="M455">
            <v>1.3235218968777147E-2</v>
          </cell>
          <cell r="N455">
            <v>2.698204559209199E-2</v>
          </cell>
          <cell r="O455">
            <v>-2.5045425526690566E-3</v>
          </cell>
          <cell r="P455">
            <v>-1.3144938952343442E-2</v>
          </cell>
          <cell r="Q455">
            <v>2.6739835370416562E-2</v>
          </cell>
          <cell r="R455">
            <v>2.3358531435978387E-2</v>
          </cell>
          <cell r="S455">
            <v>2.2176635514018623E-2</v>
          </cell>
          <cell r="T455">
            <v>2.269216165098524E-2</v>
          </cell>
          <cell r="U455">
            <v>2.476635514018698E-2</v>
          </cell>
          <cell r="V455">
            <v>2.4744186046511626E-2</v>
          </cell>
          <cell r="X455">
            <v>1.9999999999999754E-2</v>
          </cell>
          <cell r="Z455">
            <v>2.0000000000000216E-2</v>
          </cell>
          <cell r="AA455">
            <v>2.0000000000000073E-2</v>
          </cell>
          <cell r="AB455">
            <v>1.9999999999999886E-2</v>
          </cell>
          <cell r="AC455">
            <v>2.0000000000000035E-2</v>
          </cell>
          <cell r="AE455" t="str">
            <v xml:space="preserve"> </v>
          </cell>
          <cell r="AF455" t="str">
            <v xml:space="preserve"> </v>
          </cell>
        </row>
        <row r="456">
          <cell r="A456" t="str">
            <v>Coors Volume Globally</v>
          </cell>
          <cell r="G456">
            <v>15658</v>
          </cell>
          <cell r="H456">
            <v>16534</v>
          </cell>
          <cell r="I456">
            <v>17698</v>
          </cell>
          <cell r="J456">
            <v>19297</v>
          </cell>
          <cell r="K456">
            <v>19521</v>
          </cell>
          <cell r="L456">
            <v>19569</v>
          </cell>
          <cell r="M456">
            <v>19828</v>
          </cell>
          <cell r="N456">
            <v>20363</v>
          </cell>
          <cell r="O456">
            <v>20312</v>
          </cell>
          <cell r="P456">
            <v>20045</v>
          </cell>
          <cell r="Q456">
            <v>20581</v>
          </cell>
          <cell r="R456">
            <v>21061.741935483871</v>
          </cell>
          <cell r="S456">
            <v>21528.820509677418</v>
          </cell>
          <cell r="T456">
            <v>22017.355984838065</v>
          </cell>
          <cell r="U456">
            <v>22562.645642406485</v>
          </cell>
          <cell r="V456">
            <v>23120.939943883706</v>
          </cell>
          <cell r="X456">
            <v>23583.358742761375</v>
          </cell>
          <cell r="Z456">
            <v>24055.025917616607</v>
          </cell>
          <cell r="AA456">
            <v>24536.126435968941</v>
          </cell>
          <cell r="AB456">
            <v>25026.848964688317</v>
          </cell>
          <cell r="AC456">
            <v>25527.385943982084</v>
          </cell>
          <cell r="AE456">
            <v>4.5602153176386606E-2</v>
          </cell>
          <cell r="AF456">
            <v>1.2145795534730608E-2</v>
          </cell>
        </row>
        <row r="457">
          <cell r="A457" t="str">
            <v>% of U.S. to Total Coors Volume</v>
          </cell>
          <cell r="G457">
            <v>1</v>
          </cell>
          <cell r="H457">
            <v>1</v>
          </cell>
          <cell r="I457">
            <v>1</v>
          </cell>
          <cell r="J457">
            <v>1</v>
          </cell>
          <cell r="K457">
            <v>1</v>
          </cell>
          <cell r="L457">
            <v>1</v>
          </cell>
          <cell r="M457">
            <v>1</v>
          </cell>
          <cell r="N457">
            <v>1</v>
          </cell>
          <cell r="O457">
            <v>1</v>
          </cell>
          <cell r="P457">
            <v>1</v>
          </cell>
          <cell r="Q457">
            <v>1</v>
          </cell>
          <cell r="R457">
            <v>1</v>
          </cell>
          <cell r="S457">
            <v>1</v>
          </cell>
          <cell r="T457">
            <v>1</v>
          </cell>
          <cell r="U457">
            <v>1</v>
          </cell>
          <cell r="V457">
            <v>1</v>
          </cell>
          <cell r="X457">
            <v>1</v>
          </cell>
          <cell r="Z457">
            <v>1</v>
          </cell>
          <cell r="AA457">
            <v>1</v>
          </cell>
          <cell r="AB457">
            <v>1</v>
          </cell>
          <cell r="AC457">
            <v>1</v>
          </cell>
        </row>
        <row r="458">
          <cell r="H458" t="str">
            <v xml:space="preserve"> </v>
          </cell>
          <cell r="I458" t="str">
            <v xml:space="preserve"> </v>
          </cell>
          <cell r="J458" t="str">
            <v xml:space="preserve"> </v>
          </cell>
          <cell r="K458" t="str">
            <v xml:space="preserve"> </v>
          </cell>
          <cell r="L458" t="str">
            <v xml:space="preserve"> </v>
          </cell>
          <cell r="M458" t="str">
            <v xml:space="preserve">  </v>
          </cell>
        </row>
        <row r="459">
          <cell r="A459" t="str">
            <v>Coors Share</v>
          </cell>
          <cell r="G459">
            <v>8.3867166577396887E-2</v>
          </cell>
          <cell r="H459">
            <v>8.827549386011746E-2</v>
          </cell>
          <cell r="I459">
            <v>9.4138297872340432E-2</v>
          </cell>
          <cell r="J459">
            <v>9.9932677369238734E-2</v>
          </cell>
          <cell r="K459">
            <v>0.10339512711864407</v>
          </cell>
          <cell r="L459">
            <v>0.10392458842272968</v>
          </cell>
          <cell r="M459">
            <v>0.10535600425079703</v>
          </cell>
          <cell r="N459">
            <v>0.1087767094017094</v>
          </cell>
          <cell r="O459">
            <v>0.10943965517241379</v>
          </cell>
          <cell r="P459">
            <v>0.10662234042553191</v>
          </cell>
          <cell r="Q459">
            <v>0.10605000000000001</v>
          </cell>
          <cell r="R459">
            <v>0.107</v>
          </cell>
          <cell r="S459">
            <v>0.1071</v>
          </cell>
          <cell r="T459">
            <v>0.107</v>
          </cell>
          <cell r="U459">
            <v>0.1075</v>
          </cell>
          <cell r="V459">
            <v>0.108</v>
          </cell>
          <cell r="X459">
            <v>0.108</v>
          </cell>
          <cell r="Z459">
            <v>0.108</v>
          </cell>
          <cell r="AA459">
            <v>0.108</v>
          </cell>
          <cell r="AB459">
            <v>0.108</v>
          </cell>
          <cell r="AC459">
            <v>0.108</v>
          </cell>
          <cell r="AE459">
            <v>4.3819169927324708E-2</v>
          </cell>
          <cell r="AF459">
            <v>3.10154034874488E-3</v>
          </cell>
        </row>
        <row r="460">
          <cell r="AE460" t="str">
            <v xml:space="preserve"> </v>
          </cell>
          <cell r="AF460" t="str">
            <v xml:space="preserve"> </v>
          </cell>
        </row>
        <row r="461">
          <cell r="A461" t="str">
            <v>Price perbbl (manufacturer)</v>
          </cell>
          <cell r="G461">
            <v>75.762846801706445</v>
          </cell>
          <cell r="H461">
            <v>76.528128082531765</v>
          </cell>
          <cell r="I461">
            <v>77.301139477304815</v>
          </cell>
          <cell r="J461">
            <v>78.081959067984656</v>
          </cell>
          <cell r="K461">
            <v>78.870665725237032</v>
          </cell>
          <cell r="L461">
            <v>79.667339116401038</v>
          </cell>
          <cell r="M461">
            <v>80.47205971353641</v>
          </cell>
          <cell r="N461">
            <v>82.17119284977656</v>
          </cell>
          <cell r="O461">
            <v>83.236510437179987</v>
          </cell>
          <cell r="P461">
            <v>86.907258667996999</v>
          </cell>
          <cell r="Q461">
            <v>88.494436616296596</v>
          </cell>
          <cell r="R461">
            <v>89.656682739814471</v>
          </cell>
          <cell r="S461">
            <v>101.87136740457319</v>
          </cell>
          <cell r="T461">
            <v>105.08292746610799</v>
          </cell>
          <cell r="U461">
            <v>106.96350107867741</v>
          </cell>
          <cell r="V461">
            <v>107.33787333245277</v>
          </cell>
          <cell r="X461">
            <v>109.43096186243562</v>
          </cell>
          <cell r="Z461">
            <v>111.61958109968432</v>
          </cell>
          <cell r="AA461">
            <v>113.85197272167801</v>
          </cell>
          <cell r="AB461">
            <v>116.12901217611157</v>
          </cell>
          <cell r="AC461">
            <v>118.45159241963383</v>
          </cell>
          <cell r="AE461">
            <v>1.0101010101010166E-2</v>
          </cell>
          <cell r="AF461">
            <v>2.1850848154312486E-2</v>
          </cell>
        </row>
        <row r="462">
          <cell r="A462" t="str">
            <v>% Change in Pricing</v>
          </cell>
          <cell r="G462" t="str">
            <v xml:space="preserve"> </v>
          </cell>
          <cell r="H462">
            <v>1.0101010101010166E-2</v>
          </cell>
          <cell r="I462">
            <v>1.0101010101010166E-2</v>
          </cell>
          <cell r="J462">
            <v>1.0101010101009944E-2</v>
          </cell>
          <cell r="K462">
            <v>1.0101010101010166E-2</v>
          </cell>
          <cell r="L462">
            <v>1.0101010101009944E-2</v>
          </cell>
          <cell r="M462">
            <v>1.0101010101010166E-2</v>
          </cell>
          <cell r="N462">
            <v>2.1114572465135151E-2</v>
          </cell>
          <cell r="O462">
            <v>1.2964611446629748E-2</v>
          </cell>
          <cell r="P462">
            <v>4.4100217699387878E-2</v>
          </cell>
          <cell r="Q462">
            <v>1.8262892796595098E-2</v>
          </cell>
          <cell r="R462">
            <v>1.3133550175105979E-2</v>
          </cell>
          <cell r="S462">
            <v>0.13623841850368246</v>
          </cell>
          <cell r="T462">
            <v>3.1525640063123639E-2</v>
          </cell>
          <cell r="U462">
            <v>1.7896090810526344E-2</v>
          </cell>
          <cell r="V462">
            <v>3.4999999999998366E-3</v>
          </cell>
          <cell r="X462">
            <v>1.9500000000000295E-2</v>
          </cell>
          <cell r="Z462">
            <v>1.9999999999999796E-2</v>
          </cell>
          <cell r="AA462">
            <v>2.0000000000000018E-2</v>
          </cell>
          <cell r="AB462">
            <v>2.0000000000000018E-2</v>
          </cell>
          <cell r="AC462">
            <v>2.000000000000024E-2</v>
          </cell>
          <cell r="AE462" t="str">
            <v xml:space="preserve"> </v>
          </cell>
          <cell r="AF462" t="str">
            <v xml:space="preserve"> </v>
          </cell>
        </row>
        <row r="463">
          <cell r="A463" t="str">
            <v>Coors Sales - Barrels</v>
          </cell>
          <cell r="G463">
            <v>1186294.6552211195</v>
          </cell>
          <cell r="H463">
            <v>1265316.0697165802</v>
          </cell>
          <cell r="I463">
            <v>1368075.5664693406</v>
          </cell>
          <cell r="J463">
            <v>1506747.5641349</v>
          </cell>
          <cell r="K463">
            <v>1539634.265622352</v>
          </cell>
          <cell r="L463">
            <v>1559010.159168852</v>
          </cell>
          <cell r="M463">
            <v>19.827999999999999</v>
          </cell>
          <cell r="N463">
            <v>20.363</v>
          </cell>
          <cell r="O463">
            <v>20.312000000000001</v>
          </cell>
          <cell r="P463">
            <v>20.045000000000002</v>
          </cell>
          <cell r="Q463">
            <v>20.581</v>
          </cell>
          <cell r="R463">
            <v>21.06174193548387</v>
          </cell>
          <cell r="S463">
            <v>21.52882050967742</v>
          </cell>
          <cell r="T463">
            <v>22.017355984838066</v>
          </cell>
          <cell r="U463">
            <v>22.562645642406487</v>
          </cell>
          <cell r="V463">
            <v>23.120939943883705</v>
          </cell>
          <cell r="X463">
            <v>23.583358742761376</v>
          </cell>
          <cell r="Z463">
            <v>24.055025917616607</v>
          </cell>
          <cell r="AA463">
            <v>24.536126435968942</v>
          </cell>
          <cell r="AB463">
            <v>25.026848964688316</v>
          </cell>
          <cell r="AC463">
            <v>25.527385943982086</v>
          </cell>
          <cell r="AE463">
            <v>5.6163791087259218E-2</v>
          </cell>
          <cell r="AF463">
            <v>1.2145795534730608E-2</v>
          </cell>
        </row>
        <row r="464">
          <cell r="A464" t="str">
            <v xml:space="preserve">  % Change vs. prior year</v>
          </cell>
          <cell r="H464">
            <v>6.6611962000900693E-2</v>
          </cell>
          <cell r="I464">
            <v>8.1212512203198139E-2</v>
          </cell>
          <cell r="J464">
            <v>0.10136282020110698</v>
          </cell>
          <cell r="K464">
            <v>2.1826284820532615E-2</v>
          </cell>
          <cell r="L464">
            <v>1.2584737803732704E-2</v>
          </cell>
          <cell r="M464">
            <v>-0.99998728167364181</v>
          </cell>
          <cell r="N464">
            <v>2.6982045592091941E-2</v>
          </cell>
          <cell r="O464">
            <v>-2.5045425526689646E-3</v>
          </cell>
          <cell r="P464">
            <v>-1.3144938952343366E-2</v>
          </cell>
          <cell r="Q464">
            <v>2.6739835370416465E-2</v>
          </cell>
          <cell r="R464">
            <v>2.3358531435978325E-2</v>
          </cell>
          <cell r="S464">
            <v>2.2176635514018717E-2</v>
          </cell>
          <cell r="T464">
            <v>2.2692161650985199E-2</v>
          </cell>
          <cell r="U464">
            <v>2.4766355140187102E-2</v>
          </cell>
          <cell r="V464">
            <v>2.4744186046511407E-2</v>
          </cell>
          <cell r="X464">
            <v>1.9999999999999796E-2</v>
          </cell>
          <cell r="Z464">
            <v>2.000000000000024E-2</v>
          </cell>
          <cell r="AA464">
            <v>2.0000000000000018E-2</v>
          </cell>
          <cell r="AB464">
            <v>1.9999999999999796E-2</v>
          </cell>
          <cell r="AC464">
            <v>2.000000000000024E-2</v>
          </cell>
          <cell r="AE464" t="str">
            <v xml:space="preserve"> </v>
          </cell>
          <cell r="AF464" t="str">
            <v xml:space="preserve"> </v>
          </cell>
        </row>
        <row r="465">
          <cell r="AE465" t="str">
            <v xml:space="preserve"> </v>
          </cell>
          <cell r="AF465" t="str">
            <v xml:space="preserve"> </v>
          </cell>
        </row>
        <row r="466">
          <cell r="A466" t="str">
            <v>Beer Market</v>
          </cell>
          <cell r="G466">
            <v>186700</v>
          </cell>
          <cell r="H466">
            <v>187300</v>
          </cell>
          <cell r="I466">
            <v>188000</v>
          </cell>
          <cell r="J466">
            <v>193100</v>
          </cell>
          <cell r="K466">
            <v>188800</v>
          </cell>
          <cell r="L466">
            <v>188300</v>
          </cell>
          <cell r="M466">
            <v>188200</v>
          </cell>
          <cell r="N466">
            <v>187200</v>
          </cell>
          <cell r="AE466">
            <v>1.7081342251896725E-3</v>
          </cell>
          <cell r="AF466">
            <v>-1</v>
          </cell>
        </row>
        <row r="467">
          <cell r="A467" t="str">
            <v>Major Brand Sales for Coors ($MM)</v>
          </cell>
          <cell r="AE467" t="str">
            <v xml:space="preserve"> </v>
          </cell>
          <cell r="AF467" t="str">
            <v xml:space="preserve"> </v>
          </cell>
        </row>
        <row r="468">
          <cell r="M468">
            <v>1993</v>
          </cell>
        </row>
        <row r="469">
          <cell r="A469" t="str">
            <v>Coors Light</v>
          </cell>
          <cell r="G469">
            <v>9.945549999999999</v>
          </cell>
          <cell r="H469">
            <v>10.468999999999999</v>
          </cell>
          <cell r="I469">
            <v>11.02</v>
          </cell>
          <cell r="J469">
            <v>11.6</v>
          </cell>
          <cell r="K469">
            <v>12</v>
          </cell>
          <cell r="L469">
            <v>12.3</v>
          </cell>
          <cell r="M469">
            <v>12.5</v>
          </cell>
          <cell r="N469">
            <v>12.5</v>
          </cell>
          <cell r="O469">
            <v>12.9</v>
          </cell>
          <cell r="P469">
            <v>13.2</v>
          </cell>
          <cell r="Q469">
            <v>13.5</v>
          </cell>
          <cell r="R469">
            <v>13.905000000000001</v>
          </cell>
          <cell r="S469">
            <v>14.391674999999999</v>
          </cell>
          <cell r="T469">
            <v>14.751466874999998</v>
          </cell>
          <cell r="U469">
            <v>15.120253546874997</v>
          </cell>
          <cell r="V469">
            <v>15.498259885546871</v>
          </cell>
          <cell r="X469">
            <v>15.885716382685541</v>
          </cell>
          <cell r="Z469">
            <v>16.282859292252677</v>
          </cell>
          <cell r="AA469">
            <v>16.689930774558992</v>
          </cell>
          <cell r="AB469">
            <v>17.107179043922965</v>
          </cell>
          <cell r="AC469">
            <v>17.534858520021039</v>
          </cell>
          <cell r="AE469">
            <v>4.3410640521814869E-2</v>
          </cell>
          <cell r="AF469">
            <v>2.1532518335676487E-2</v>
          </cell>
        </row>
        <row r="470">
          <cell r="A470" t="str">
            <v>Original Coors</v>
          </cell>
          <cell r="G470">
            <v>4.8815567999999994</v>
          </cell>
          <cell r="H470">
            <v>4.7858399999999994</v>
          </cell>
          <cell r="I470">
            <v>4.6919999999999993</v>
          </cell>
          <cell r="J470">
            <v>4.5999999999999996</v>
          </cell>
          <cell r="K470">
            <v>3.8</v>
          </cell>
          <cell r="L470">
            <v>2.9</v>
          </cell>
          <cell r="M470">
            <v>2.6</v>
          </cell>
          <cell r="N470">
            <v>2.2000000000000002</v>
          </cell>
          <cell r="O470">
            <v>2</v>
          </cell>
          <cell r="P470">
            <v>1.9</v>
          </cell>
          <cell r="Q470">
            <v>1.9</v>
          </cell>
          <cell r="R470">
            <v>1.9949999999999999</v>
          </cell>
          <cell r="S470">
            <v>2.0787900000000001</v>
          </cell>
          <cell r="T470">
            <v>2.1660991800000002</v>
          </cell>
          <cell r="U470">
            <v>2.2570753455600001</v>
          </cell>
          <cell r="V470">
            <v>2.3518725100735201</v>
          </cell>
          <cell r="X470">
            <v>2.4506511554966082</v>
          </cell>
          <cell r="Z470">
            <v>2.5535785040274659</v>
          </cell>
          <cell r="AA470">
            <v>2.6608288011966197</v>
          </cell>
          <cell r="AB470">
            <v>2.772583610846878</v>
          </cell>
          <cell r="AC470">
            <v>2.8890321225024471</v>
          </cell>
          <cell r="AE470">
            <v>-9.8910497697159871E-2</v>
          </cell>
          <cell r="AF470">
            <v>-5.1594835138226047E-2</v>
          </cell>
        </row>
        <row r="471">
          <cell r="A471" t="str">
            <v>Keystone Light</v>
          </cell>
          <cell r="G471">
            <v>0</v>
          </cell>
          <cell r="H471">
            <v>0</v>
          </cell>
          <cell r="I471">
            <v>0.6</v>
          </cell>
          <cell r="J471">
            <v>1.4</v>
          </cell>
          <cell r="K471">
            <v>1.7</v>
          </cell>
          <cell r="L471">
            <v>1.9</v>
          </cell>
          <cell r="M471">
            <v>1.9</v>
          </cell>
          <cell r="N471">
            <v>1.9</v>
          </cell>
          <cell r="O471">
            <v>1.9</v>
          </cell>
          <cell r="P471">
            <v>1.9</v>
          </cell>
          <cell r="Q471">
            <v>1.9</v>
          </cell>
          <cell r="R471">
            <v>1.9816999999999998</v>
          </cell>
          <cell r="S471">
            <v>2.0669130999999998</v>
          </cell>
          <cell r="T471">
            <v>2.1557903632999995</v>
          </cell>
          <cell r="U471">
            <v>2.2484893489218996</v>
          </cell>
          <cell r="V471">
            <v>2.3451743909255409</v>
          </cell>
          <cell r="X471">
            <v>2.4460168897353389</v>
          </cell>
          <cell r="Z471">
            <v>2.5511956159939584</v>
          </cell>
          <cell r="AA471">
            <v>2.6608970274816985</v>
          </cell>
          <cell r="AB471">
            <v>2.7753155996634113</v>
          </cell>
          <cell r="AC471">
            <v>2.8946541704489377</v>
          </cell>
          <cell r="AE471" t="e">
            <v>#DIV/0!</v>
          </cell>
          <cell r="AF471">
            <v>8.455785093594903E-3</v>
          </cell>
        </row>
        <row r="472">
          <cell r="A472" t="str">
            <v xml:space="preserve">Keystone </v>
          </cell>
          <cell r="G472">
            <v>0</v>
          </cell>
          <cell r="H472">
            <v>0</v>
          </cell>
          <cell r="I472">
            <v>0.4</v>
          </cell>
          <cell r="J472">
            <v>0.9</v>
          </cell>
          <cell r="K472">
            <v>0.8</v>
          </cell>
          <cell r="L472">
            <v>0.7</v>
          </cell>
          <cell r="M472">
            <v>0.6</v>
          </cell>
          <cell r="N472">
            <v>0.5</v>
          </cell>
          <cell r="O472">
            <v>0.4</v>
          </cell>
          <cell r="P472">
            <v>0.4</v>
          </cell>
          <cell r="Q472">
            <v>0.3</v>
          </cell>
          <cell r="R472">
            <v>0.3</v>
          </cell>
          <cell r="S472">
            <v>0.312</v>
          </cell>
          <cell r="T472">
            <v>0.32447999999999999</v>
          </cell>
          <cell r="U472">
            <v>0.33745920000000001</v>
          </cell>
          <cell r="V472">
            <v>0.35095756800000005</v>
          </cell>
          <cell r="X472">
            <v>0.36499587072000006</v>
          </cell>
          <cell r="Z472">
            <v>0.37959570554880007</v>
          </cell>
          <cell r="AA472">
            <v>0.39477953377075209</v>
          </cell>
          <cell r="AB472">
            <v>0.41057071512158216</v>
          </cell>
          <cell r="AC472">
            <v>0.42699354372644549</v>
          </cell>
          <cell r="AE472" t="e">
            <v>#DIV/0!</v>
          </cell>
          <cell r="AF472">
            <v>-0.12944943670387588</v>
          </cell>
        </row>
        <row r="473">
          <cell r="A473" t="str">
            <v>Extra Gold</v>
          </cell>
          <cell r="G473">
            <v>0.2</v>
          </cell>
          <cell r="H473">
            <v>0.7</v>
          </cell>
          <cell r="I473">
            <v>0.7</v>
          </cell>
          <cell r="J473">
            <v>0.6</v>
          </cell>
          <cell r="K473">
            <v>0.6</v>
          </cell>
          <cell r="L473">
            <v>0.6</v>
          </cell>
          <cell r="M473">
            <v>0.5</v>
          </cell>
          <cell r="N473">
            <v>0.4</v>
          </cell>
          <cell r="O473">
            <v>0.3</v>
          </cell>
          <cell r="P473">
            <v>0.3</v>
          </cell>
          <cell r="Q473">
            <v>0.31589999999999996</v>
          </cell>
          <cell r="R473">
            <v>0.2</v>
          </cell>
          <cell r="S473">
            <v>0.21060000000000001</v>
          </cell>
          <cell r="T473">
            <v>0.22176180000000001</v>
          </cell>
          <cell r="U473">
            <v>0.2335151754</v>
          </cell>
          <cell r="V473">
            <v>0.24589147969619998</v>
          </cell>
          <cell r="X473">
            <v>0.25892372812009856</v>
          </cell>
          <cell r="Z473">
            <v>0.27264668571046374</v>
          </cell>
          <cell r="AA473">
            <v>0.2870969600531183</v>
          </cell>
          <cell r="AB473">
            <v>0.30231309893593356</v>
          </cell>
          <cell r="AC473">
            <v>0.31833569317953803</v>
          </cell>
          <cell r="AE473">
            <v>0.2457309396155174</v>
          </cell>
          <cell r="AF473">
            <v>-0.16744679259812689</v>
          </cell>
        </row>
        <row r="474">
          <cell r="A474" t="str">
            <v>Killians</v>
          </cell>
          <cell r="G474">
            <v>0.04</v>
          </cell>
          <cell r="H474">
            <v>0.04</v>
          </cell>
          <cell r="I474">
            <v>0.1</v>
          </cell>
          <cell r="J474">
            <v>9.7983870967741943E-2</v>
          </cell>
          <cell r="K474">
            <v>0.11975806451612904</v>
          </cell>
          <cell r="L474">
            <v>0.30120967741935484</v>
          </cell>
          <cell r="M474">
            <v>0.47903225806451616</v>
          </cell>
          <cell r="N474">
            <v>0.58028225806451605</v>
          </cell>
          <cell r="O474">
            <v>0.59987903225806449</v>
          </cell>
          <cell r="P474">
            <v>0.56975806451612898</v>
          </cell>
          <cell r="Q474">
            <v>0.5799193548387096</v>
          </cell>
          <cell r="R474">
            <v>0.60601572580645147</v>
          </cell>
          <cell r="S474">
            <v>0.63328643346774172</v>
          </cell>
          <cell r="T474">
            <v>0.66178432297379008</v>
          </cell>
          <cell r="U474">
            <v>0.69156461750761056</v>
          </cell>
          <cell r="V474">
            <v>0.72268502529545298</v>
          </cell>
          <cell r="X474">
            <v>0.7552058514337483</v>
          </cell>
          <cell r="Z474">
            <v>0.78919011474826695</v>
          </cell>
          <cell r="AA474">
            <v>0.82470366991193889</v>
          </cell>
          <cell r="AB474">
            <v>0.86181533505797603</v>
          </cell>
          <cell r="AC474">
            <v>0.90059702513558493</v>
          </cell>
          <cell r="AE474">
            <v>0.49748260388453769</v>
          </cell>
          <cell r="AF474">
            <v>4.81509368418791E-2</v>
          </cell>
        </row>
        <row r="475">
          <cell r="A475" t="str">
            <v>Artic Ice</v>
          </cell>
          <cell r="G475">
            <v>0</v>
          </cell>
          <cell r="H475">
            <v>0</v>
          </cell>
          <cell r="I475">
            <v>0</v>
          </cell>
          <cell r="J475">
            <v>0</v>
          </cell>
          <cell r="K475">
            <v>0</v>
          </cell>
          <cell r="L475">
            <v>0</v>
          </cell>
          <cell r="M475">
            <v>0</v>
          </cell>
          <cell r="N475">
            <v>0.2</v>
          </cell>
          <cell r="O475">
            <v>0.1</v>
          </cell>
          <cell r="P475">
            <v>0.1</v>
          </cell>
          <cell r="Q475">
            <v>9.0000000000000011E-2</v>
          </cell>
          <cell r="R475">
            <v>9.3870000000000009E-2</v>
          </cell>
          <cell r="S475">
            <v>9.7906409999999999E-2</v>
          </cell>
          <cell r="T475">
            <v>0.10211638562999999</v>
          </cell>
          <cell r="U475">
            <v>0.10650739021208998</v>
          </cell>
          <cell r="V475">
            <v>0.11108720799120984</v>
          </cell>
          <cell r="X475">
            <v>0.11586395793483185</v>
          </cell>
          <cell r="Z475">
            <v>0.12084610812602961</v>
          </cell>
          <cell r="AA475">
            <v>0.12604249077544888</v>
          </cell>
          <cell r="AB475">
            <v>0.13146231787879317</v>
          </cell>
          <cell r="AC475">
            <v>0.13711519754758128</v>
          </cell>
          <cell r="AE475" t="e">
            <v>#DIV/0!</v>
          </cell>
          <cell r="AF475" t="e">
            <v>#DIV/0!</v>
          </cell>
        </row>
        <row r="476">
          <cell r="A476" t="str">
            <v xml:space="preserve">   Others (Incl. Exports)</v>
          </cell>
          <cell r="G476">
            <v>0.59089320000000112</v>
          </cell>
          <cell r="H476">
            <v>0.53916000000000008</v>
          </cell>
          <cell r="I476">
            <v>0.18600000000000147</v>
          </cell>
          <cell r="J476">
            <v>9.9016129032259453E-2</v>
          </cell>
          <cell r="K476">
            <v>0.50124193548387175</v>
          </cell>
          <cell r="L476">
            <v>0.86779032258064337</v>
          </cell>
          <cell r="M476">
            <v>1.2489677419354837</v>
          </cell>
          <cell r="N476">
            <v>2.0827177419354834</v>
          </cell>
          <cell r="O476">
            <v>2.1121209677419368</v>
          </cell>
          <cell r="P476">
            <v>1.6752419354838732</v>
          </cell>
          <cell r="Q476">
            <v>1.9951806451612899</v>
          </cell>
          <cell r="R476">
            <v>1.9801562096774168</v>
          </cell>
          <cell r="S476">
            <v>2.0791640201612878</v>
          </cell>
          <cell r="T476">
            <v>2.1831222211693522</v>
          </cell>
          <cell r="U476">
            <v>2.29227833222782</v>
          </cell>
          <cell r="V476">
            <v>2.406892248839211</v>
          </cell>
          <cell r="X476">
            <v>2.5272368612811715</v>
          </cell>
          <cell r="Z476">
            <v>2.6535987043452303</v>
          </cell>
          <cell r="AA476">
            <v>2.7862786395624921</v>
          </cell>
          <cell r="AB476">
            <v>2.925592571540617</v>
          </cell>
          <cell r="AC476">
            <v>3.0718722001176482</v>
          </cell>
          <cell r="AE476">
            <v>7.9894084309526381E-2</v>
          </cell>
          <cell r="AF476">
            <v>9.6553047166998196E-2</v>
          </cell>
        </row>
        <row r="477">
          <cell r="A477" t="str">
            <v xml:space="preserve">   Total Beer Sales</v>
          </cell>
          <cell r="G477">
            <v>15.657999999999999</v>
          </cell>
          <cell r="H477">
            <v>16.533999999999999</v>
          </cell>
          <cell r="I477">
            <v>17.698</v>
          </cell>
          <cell r="J477">
            <v>19.297000000000001</v>
          </cell>
          <cell r="K477">
            <v>19.521000000000001</v>
          </cell>
          <cell r="L477">
            <v>19.568999999999999</v>
          </cell>
          <cell r="M477">
            <v>19.827999999999999</v>
          </cell>
          <cell r="N477">
            <v>20.363</v>
          </cell>
          <cell r="O477">
            <v>20.312000000000001</v>
          </cell>
          <cell r="P477">
            <v>20.045000000000002</v>
          </cell>
          <cell r="Q477">
            <v>20.581</v>
          </cell>
          <cell r="R477">
            <v>21.06174193548387</v>
          </cell>
          <cell r="S477">
            <v>21.52882050967742</v>
          </cell>
          <cell r="T477">
            <v>22.017355984838066</v>
          </cell>
          <cell r="U477">
            <v>22.562645642406487</v>
          </cell>
          <cell r="V477">
            <v>23.120939943883705</v>
          </cell>
          <cell r="X477">
            <v>23.583358742761376</v>
          </cell>
          <cell r="Z477">
            <v>24.055025917616607</v>
          </cell>
          <cell r="AA477">
            <v>24.536126435968942</v>
          </cell>
          <cell r="AB477">
            <v>25.026848964688316</v>
          </cell>
          <cell r="AC477">
            <v>25.527385943982086</v>
          </cell>
          <cell r="AE477">
            <v>4.5602153176386606E-2</v>
          </cell>
          <cell r="AF477">
            <v>1.2145795534730608E-2</v>
          </cell>
        </row>
        <row r="478">
          <cell r="N478" t="str">
            <v xml:space="preserve"> </v>
          </cell>
          <cell r="R478" t="str">
            <v xml:space="preserve"> </v>
          </cell>
          <cell r="AE478" t="str">
            <v xml:space="preserve"> </v>
          </cell>
          <cell r="AF478" t="str">
            <v xml:space="preserve"> </v>
          </cell>
        </row>
        <row r="479">
          <cell r="A479" t="str">
            <v>% of Sales that have had aggressive P/L competition</v>
          </cell>
          <cell r="G479">
            <v>0.94693490867288288</v>
          </cell>
          <cell r="H479">
            <v>0.9226345711866456</v>
          </cell>
          <cell r="I479">
            <v>0.92168606622217208</v>
          </cell>
          <cell r="J479">
            <v>0.91205886925428814</v>
          </cell>
          <cell r="K479">
            <v>0.89647046770144967</v>
          </cell>
          <cell r="L479">
            <v>0.87383105932852989</v>
          </cell>
          <cell r="M479">
            <v>0.85737341133750256</v>
          </cell>
          <cell r="N479">
            <v>0.82502578205568911</v>
          </cell>
          <cell r="O479">
            <v>0.83202048050413557</v>
          </cell>
          <cell r="P479">
            <v>0.85308056872037918</v>
          </cell>
          <cell r="Q479">
            <v>0.84495408386375792</v>
          </cell>
          <cell r="R479">
            <v>0.85347024263532401</v>
          </cell>
          <cell r="S479">
            <v>0.86559709583826272</v>
          </cell>
          <cell r="T479">
            <v>0.87092531987650612</v>
          </cell>
          <cell r="U479">
            <v>0.87455726355432739</v>
          </cell>
          <cell r="V479">
            <v>0.87826853250007664</v>
          </cell>
          <cell r="X479">
            <v>0.88614385312129396</v>
          </cell>
          <cell r="Z479">
            <v>0.89413661802162014</v>
          </cell>
          <cell r="AA479">
            <v>0.90224914481854857</v>
          </cell>
          <cell r="AB479">
            <v>0.91048380099559323</v>
          </cell>
          <cell r="AC479">
            <v>0.9188430049983054</v>
          </cell>
        </row>
        <row r="490">
          <cell r="A490" t="str">
            <v>Coors</v>
          </cell>
          <cell r="AE490" t="str">
            <v xml:space="preserve">      CAGR</v>
          </cell>
          <cell r="AF490" t="str">
            <v>CAGR</v>
          </cell>
        </row>
        <row r="491">
          <cell r="A491" t="str">
            <v>United States Earnings Model</v>
          </cell>
          <cell r="G491">
            <v>1987</v>
          </cell>
          <cell r="H491">
            <v>1988</v>
          </cell>
          <cell r="I491">
            <v>1989</v>
          </cell>
          <cell r="J491" t="str">
            <v>1990</v>
          </cell>
          <cell r="K491" t="str">
            <v>1991</v>
          </cell>
          <cell r="L491">
            <v>1992</v>
          </cell>
          <cell r="M491">
            <v>1993</v>
          </cell>
          <cell r="N491" t="str">
            <v>1994E</v>
          </cell>
          <cell r="O491" t="str">
            <v>1995E</v>
          </cell>
          <cell r="P491" t="str">
            <v>1996E</v>
          </cell>
          <cell r="Q491" t="str">
            <v>1997E</v>
          </cell>
          <cell r="R491" t="str">
            <v>1998E</v>
          </cell>
          <cell r="S491" t="str">
            <v>1999E</v>
          </cell>
          <cell r="T491" t="str">
            <v>2000E</v>
          </cell>
          <cell r="U491" t="str">
            <v>2001E</v>
          </cell>
          <cell r="V491" t="str">
            <v>2001E</v>
          </cell>
          <cell r="X491" t="str">
            <v>2001E</v>
          </cell>
          <cell r="Z491" t="str">
            <v>2001E</v>
          </cell>
          <cell r="AA491" t="str">
            <v>2001E</v>
          </cell>
          <cell r="AB491" t="str">
            <v>2001E</v>
          </cell>
          <cell r="AC491" t="str">
            <v>2001E</v>
          </cell>
          <cell r="AE491" t="str">
            <v xml:space="preserve">       90-95</v>
          </cell>
          <cell r="AF491" t="str">
            <v>95-00</v>
          </cell>
        </row>
        <row r="493">
          <cell r="A493" t="str">
            <v>Total Sales</v>
          </cell>
          <cell r="G493">
            <v>1172.546</v>
          </cell>
          <cell r="H493">
            <v>1277.6189999999999</v>
          </cell>
          <cell r="I493">
            <v>1371.4059999999999</v>
          </cell>
          <cell r="J493">
            <v>1482.422</v>
          </cell>
          <cell r="K493">
            <v>1534.9480000000001</v>
          </cell>
          <cell r="L493">
            <v>1916.23</v>
          </cell>
          <cell r="M493">
            <v>1961</v>
          </cell>
          <cell r="N493">
            <v>2051</v>
          </cell>
          <cell r="O493">
            <v>2075.9160000000002</v>
          </cell>
          <cell r="P493">
            <v>2121.3670000000002</v>
          </cell>
          <cell r="Q493">
            <v>2207.384</v>
          </cell>
          <cell r="R493">
            <v>2291.3220000000001</v>
          </cell>
          <cell r="S493">
            <v>2642.712</v>
          </cell>
          <cell r="T493">
            <v>2825</v>
          </cell>
          <cell r="U493">
            <v>2842.752</v>
          </cell>
          <cell r="V493">
            <v>2879.76766817</v>
          </cell>
          <cell r="X493">
            <v>2986.3390589723012</v>
          </cell>
          <cell r="Z493">
            <v>3113.4891733165414</v>
          </cell>
          <cell r="AA493">
            <v>3254.1239866523283</v>
          </cell>
          <cell r="AB493">
            <v>3409.5452686916024</v>
          </cell>
          <cell r="AC493">
            <v>3572.5537458515028</v>
          </cell>
          <cell r="AE493">
            <v>6.9664505531779053E-2</v>
          </cell>
          <cell r="AF493">
            <v>6.3559362876760561E-2</v>
          </cell>
        </row>
        <row r="494">
          <cell r="A494" t="str">
            <v>Coors Light Sales</v>
          </cell>
          <cell r="G494">
            <v>781.44777168793303</v>
          </cell>
          <cell r="H494">
            <v>849.66520587370758</v>
          </cell>
          <cell r="I494">
            <v>903.41861336917339</v>
          </cell>
          <cell r="J494">
            <v>941.55144697152002</v>
          </cell>
          <cell r="K494">
            <v>1004.1430291200001</v>
          </cell>
          <cell r="L494">
            <v>1039.6430352000002</v>
          </cell>
          <cell r="M494">
            <v>1067.22</v>
          </cell>
          <cell r="N494">
            <v>1089</v>
          </cell>
          <cell r="O494">
            <v>1135.2</v>
          </cell>
          <cell r="P494">
            <v>1219.68</v>
          </cell>
          <cell r="Q494">
            <v>1297.296</v>
          </cell>
          <cell r="R494">
            <v>1403.0256240000001</v>
          </cell>
          <cell r="S494">
            <v>1495.6954664651998</v>
          </cell>
          <cell r="T494">
            <v>1579.0804887206348</v>
          </cell>
          <cell r="U494">
            <v>1667.11422596681</v>
          </cell>
          <cell r="V494">
            <v>1760.0558440644595</v>
          </cell>
          <cell r="X494">
            <v>1858.178957371053</v>
          </cell>
          <cell r="Z494">
            <v>1961.772434244489</v>
          </cell>
          <cell r="AA494">
            <v>2071.1412474536191</v>
          </cell>
          <cell r="AB494">
            <v>2186.6073719991582</v>
          </cell>
          <cell r="AC494">
            <v>2308.5107329881112</v>
          </cell>
          <cell r="AE494">
            <v>3.8115476013141913E-2</v>
          </cell>
          <cell r="AF494">
            <v>6.8233951563916095E-2</v>
          </cell>
        </row>
        <row r="495">
          <cell r="A495" t="str">
            <v>Original Coors</v>
          </cell>
          <cell r="G495">
            <v>349.36551155815101</v>
          </cell>
          <cell r="H495">
            <v>353.10846124737316</v>
          </cell>
          <cell r="I495">
            <v>349.68158174625978</v>
          </cell>
          <cell r="J495">
            <v>339.43077241919997</v>
          </cell>
          <cell r="K495">
            <v>289.07147807999996</v>
          </cell>
          <cell r="L495">
            <v>222.83553599999999</v>
          </cell>
          <cell r="M495">
            <v>201.80160000000001</v>
          </cell>
          <cell r="N495">
            <v>174.24</v>
          </cell>
          <cell r="O495">
            <v>160</v>
          </cell>
          <cell r="P495">
            <v>159.6</v>
          </cell>
          <cell r="Q495">
            <v>165.18599999999998</v>
          </cell>
          <cell r="R495">
            <v>182.11756500000001</v>
          </cell>
          <cell r="S495">
            <v>197.73669584466003</v>
          </cell>
          <cell r="T495">
            <v>214.69538582708148</v>
          </cell>
          <cell r="U495">
            <v>233.1085208971553</v>
          </cell>
          <cell r="V495">
            <v>253.10084008337893</v>
          </cell>
          <cell r="X495">
            <v>274.80778053228988</v>
          </cell>
          <cell r="Z495">
            <v>298.37639502186124</v>
          </cell>
          <cell r="AA495">
            <v>323.96634816451621</v>
          </cell>
          <cell r="AB495">
            <v>351.75099804849776</v>
          </cell>
          <cell r="AC495">
            <v>381.91857064512925</v>
          </cell>
          <cell r="AE495">
            <v>-0.13965279125608154</v>
          </cell>
          <cell r="AF495">
            <v>6.0572948587699349E-2</v>
          </cell>
        </row>
        <row r="496">
          <cell r="A496" t="str">
            <v>Keystone Light</v>
          </cell>
          <cell r="G496">
            <v>0</v>
          </cell>
          <cell r="H496">
            <v>0</v>
          </cell>
          <cell r="I496">
            <v>41.921545126230008</v>
          </cell>
          <cell r="J496">
            <v>96.848454087000007</v>
          </cell>
          <cell r="K496">
            <v>121.23886005000001</v>
          </cell>
          <cell r="L496">
            <v>136.87096500000001</v>
          </cell>
          <cell r="M496">
            <v>138.2535</v>
          </cell>
          <cell r="N496">
            <v>141.07499999999999</v>
          </cell>
          <cell r="O496">
            <v>142.5</v>
          </cell>
          <cell r="P496">
            <v>149.625</v>
          </cell>
          <cell r="Q496">
            <v>154.71225000000001</v>
          </cell>
          <cell r="R496">
            <v>168.30356645024997</v>
          </cell>
          <cell r="S496">
            <v>183.08886645933799</v>
          </cell>
          <cell r="T496">
            <v>199.17304028892431</v>
          </cell>
          <cell r="U496">
            <v>216.670192705266</v>
          </cell>
          <cell r="V496">
            <v>235.70445246423088</v>
          </cell>
          <cell r="X496">
            <v>256.41085290876106</v>
          </cell>
          <cell r="Z496">
            <v>278.93628992594279</v>
          </cell>
          <cell r="AA496">
            <v>303.44056405964687</v>
          </cell>
          <cell r="AB496">
            <v>330.09751417172276</v>
          </cell>
          <cell r="AC496">
            <v>359.09625069419434</v>
          </cell>
          <cell r="AE496">
            <v>8.0300144805561358E-2</v>
          </cell>
          <cell r="AF496">
            <v>6.9259549673301724E-2</v>
          </cell>
        </row>
        <row r="497">
          <cell r="A497" t="str">
            <v xml:space="preserve">Keystone </v>
          </cell>
          <cell r="G497">
            <v>0</v>
          </cell>
          <cell r="H497">
            <v>0</v>
          </cell>
          <cell r="I497">
            <v>27.947696750820008</v>
          </cell>
          <cell r="J497">
            <v>62.259720484500015</v>
          </cell>
          <cell r="K497">
            <v>57.053581200000011</v>
          </cell>
          <cell r="L497">
            <v>50.426144999999998</v>
          </cell>
          <cell r="M497">
            <v>43.658999999999999</v>
          </cell>
          <cell r="N497">
            <v>37.125</v>
          </cell>
          <cell r="O497">
            <v>30</v>
          </cell>
          <cell r="P497">
            <v>31.5</v>
          </cell>
          <cell r="Q497">
            <v>24.451874999999998</v>
          </cell>
          <cell r="R497">
            <v>25.429949999999998</v>
          </cell>
          <cell r="S497">
            <v>27.505033919999995</v>
          </cell>
          <cell r="T497">
            <v>29.749444687871996</v>
          </cell>
          <cell r="U497">
            <v>32.176999374402357</v>
          </cell>
          <cell r="V497">
            <v>34.80264252335359</v>
          </cell>
          <cell r="X497">
            <v>37.642538153259245</v>
          </cell>
          <cell r="Z497">
            <v>40.7141692665652</v>
          </cell>
          <cell r="AA497">
            <v>44.036445478716928</v>
          </cell>
          <cell r="AB497">
            <v>47.629819429780227</v>
          </cell>
          <cell r="AC497">
            <v>51.516412695250303</v>
          </cell>
          <cell r="AE497">
            <v>-0.13586256865500446</v>
          </cell>
          <cell r="AF497">
            <v>-1.6759771388449307E-3</v>
          </cell>
        </row>
        <row r="498">
          <cell r="A498" t="str">
            <v>Extra Gold</v>
          </cell>
          <cell r="G498">
            <v>15.745061604689969</v>
          </cell>
          <cell r="H498">
            <v>56.81207795506689</v>
          </cell>
          <cell r="I498">
            <v>57.385937328350394</v>
          </cell>
          <cell r="J498">
            <v>48.700936912319996</v>
          </cell>
          <cell r="K498">
            <v>50.207151455999998</v>
          </cell>
          <cell r="L498">
            <v>50.7142944</v>
          </cell>
          <cell r="M498">
            <v>42.688800000000001</v>
          </cell>
          <cell r="N498">
            <v>34.848000000000006</v>
          </cell>
          <cell r="O498">
            <v>26.4</v>
          </cell>
          <cell r="P498">
            <v>27.720000000000002</v>
          </cell>
          <cell r="Q498">
            <v>30.736185479999996</v>
          </cell>
          <cell r="R498">
            <v>20.490790320000002</v>
          </cell>
          <cell r="S498">
            <v>22.720372723928879</v>
          </cell>
          <cell r="T498">
            <v>25.192553759646852</v>
          </cell>
          <cell r="U498">
            <v>27.933730341680263</v>
          </cell>
          <cell r="V498">
            <v>30.973171606428149</v>
          </cell>
          <cell r="X498">
            <v>34.343331435751992</v>
          </cell>
          <cell r="Z498">
            <v>38.080194985944715</v>
          </cell>
          <cell r="AA498">
            <v>42.223662922170369</v>
          </cell>
          <cell r="AB498">
            <v>46.8179774610688</v>
          </cell>
          <cell r="AC498">
            <v>51.912194770630222</v>
          </cell>
        </row>
        <row r="499">
          <cell r="A499" t="str">
            <v>Killians</v>
          </cell>
          <cell r="G499">
            <v>5.3676346379624897</v>
          </cell>
          <cell r="H499">
            <v>5.5336439566623605</v>
          </cell>
          <cell r="I499">
            <v>13.973848375410004</v>
          </cell>
          <cell r="J499">
            <v>13.556552040979842</v>
          </cell>
          <cell r="K499">
            <v>17.081566145564519</v>
          </cell>
          <cell r="L499">
            <v>43.396693911290328</v>
          </cell>
          <cell r="M499">
            <v>69.71356451612904</v>
          </cell>
          <cell r="N499">
            <v>86.171915322580631</v>
          </cell>
          <cell r="O499">
            <v>89.98185483870968</v>
          </cell>
          <cell r="P499">
            <v>89.73689516129032</v>
          </cell>
          <cell r="Q499">
            <v>87.683806451612881</v>
          </cell>
          <cell r="R499">
            <v>95.752908740322553</v>
          </cell>
          <cell r="S499">
            <v>104.56457016715072</v>
          </cell>
          <cell r="T499">
            <v>114.18712473678275</v>
          </cell>
          <cell r="U499">
            <v>124.69519489068516</v>
          </cell>
          <cell r="V499">
            <v>136.17027020050045</v>
          </cell>
          <cell r="X499">
            <v>148.70133931570149</v>
          </cell>
          <cell r="Z499">
            <v>162.3855800662289</v>
          </cell>
          <cell r="AA499">
            <v>177.3291130718236</v>
          </cell>
          <cell r="AB499">
            <v>193.64782470225811</v>
          </cell>
          <cell r="AC499">
            <v>211.46826577048341</v>
          </cell>
        </row>
        <row r="500">
          <cell r="A500" t="str">
            <v>Artic Ice</v>
          </cell>
          <cell r="G500">
            <v>0</v>
          </cell>
          <cell r="H500">
            <v>0</v>
          </cell>
          <cell r="I500">
            <v>0</v>
          </cell>
          <cell r="J500">
            <v>0</v>
          </cell>
          <cell r="K500">
            <v>0</v>
          </cell>
          <cell r="L500">
            <v>0</v>
          </cell>
          <cell r="M500">
            <v>0</v>
          </cell>
          <cell r="N500">
            <v>15.840000000000002</v>
          </cell>
          <cell r="O500">
            <v>8</v>
          </cell>
          <cell r="P500">
            <v>8.4</v>
          </cell>
          <cell r="Q500">
            <v>6.8040000000000012</v>
          </cell>
          <cell r="R500">
            <v>7.4017245960000011</v>
          </cell>
          <cell r="S500">
            <v>8.0519587000340049</v>
          </cell>
          <cell r="T500">
            <v>8.7593152198732884</v>
          </cell>
          <cell r="U500">
            <v>9.5288123026239369</v>
          </cell>
          <cell r="V500">
            <v>10.365908934597146</v>
          </cell>
          <cell r="X500">
            <v>11.276543668592568</v>
          </cell>
          <cell r="Z500">
            <v>12.267176753334756</v>
          </cell>
          <cell r="AA500">
            <v>13.344835963938458</v>
          </cell>
          <cell r="AB500">
            <v>14.517166458534486</v>
          </cell>
          <cell r="AC500">
            <v>15.792485014750282</v>
          </cell>
          <cell r="AE500" t="str">
            <v>CAGR 90-95</v>
          </cell>
          <cell r="AF500" t="str">
            <v>CAGR 95-00</v>
          </cell>
        </row>
        <row r="501">
          <cell r="A501" t="str">
            <v xml:space="preserve">   Others</v>
          </cell>
          <cell r="G501">
            <v>20.620020511263551</v>
          </cell>
          <cell r="H501">
            <v>12.49961096718993</v>
          </cell>
          <cell r="I501">
            <v>-22.923222696243624</v>
          </cell>
          <cell r="J501">
            <v>-19.925882915519825</v>
          </cell>
          <cell r="K501">
            <v>-3.8476660515644632</v>
          </cell>
          <cell r="L501">
            <v>372.3433304887094</v>
          </cell>
          <cell r="M501">
            <v>397.66353548387087</v>
          </cell>
          <cell r="N501">
            <v>472.7000846774194</v>
          </cell>
          <cell r="O501">
            <v>483.83414516129045</v>
          </cell>
          <cell r="P501">
            <v>435.10510483870979</v>
          </cell>
          <cell r="Q501">
            <v>440.51388306838714</v>
          </cell>
          <cell r="R501">
            <v>388.79987089342757</v>
          </cell>
          <cell r="S501">
            <v>603.34903571968857</v>
          </cell>
          <cell r="T501">
            <v>654.16264675918444</v>
          </cell>
          <cell r="U501">
            <v>531.52432352137691</v>
          </cell>
          <cell r="V501">
            <v>418.59453829305136</v>
          </cell>
          <cell r="X501">
            <v>364.97771558689203</v>
          </cell>
          <cell r="Z501">
            <v>320.95693305217469</v>
          </cell>
          <cell r="AA501">
            <v>278.64176953789672</v>
          </cell>
          <cell r="AB501">
            <v>238.47659642058201</v>
          </cell>
          <cell r="AC501">
            <v>192.33883327295379</v>
          </cell>
          <cell r="AE501">
            <v>-2.8925867183866281</v>
          </cell>
          <cell r="AF501">
            <v>6.2179329396925498E-2</v>
          </cell>
        </row>
        <row r="502">
          <cell r="A502" t="str">
            <v>COGS</v>
          </cell>
          <cell r="G502">
            <v>-753.50400000000002</v>
          </cell>
          <cell r="H502">
            <v>-828.94500000000005</v>
          </cell>
          <cell r="I502">
            <v>-913.02700000000004</v>
          </cell>
          <cell r="J502">
            <v>-984.90099999999995</v>
          </cell>
          <cell r="K502">
            <v>-1044.4690000000001</v>
          </cell>
          <cell r="L502">
            <v>-1039.999</v>
          </cell>
          <cell r="M502">
            <v>-1051</v>
          </cell>
          <cell r="N502">
            <v>-1073</v>
          </cell>
          <cell r="O502">
            <v>-1106.635</v>
          </cell>
          <cell r="P502">
            <v>-1128</v>
          </cell>
          <cell r="Q502">
            <v>-1131.6099999999999</v>
          </cell>
          <cell r="R502">
            <v>-1158.8869999999999</v>
          </cell>
          <cell r="S502">
            <v>-1397.251</v>
          </cell>
          <cell r="T502">
            <v>-1518.25</v>
          </cell>
          <cell r="U502">
            <v>-1537.623</v>
          </cell>
          <cell r="V502">
            <v>-1529.70424155</v>
          </cell>
          <cell r="X502">
            <v>-1575.9013096448098</v>
          </cell>
          <cell r="Z502">
            <v>-1643.5665721276835</v>
          </cell>
          <cell r="AA502">
            <v>-1718.3180342862661</v>
          </cell>
          <cell r="AB502">
            <v>-1800.8402578828645</v>
          </cell>
          <cell r="AC502">
            <v>-1887.3256112676893</v>
          </cell>
          <cell r="AE502">
            <v>2.3581350863917105E-2</v>
          </cell>
          <cell r="AF502">
            <v>6.5289821794757064E-2</v>
          </cell>
        </row>
        <row r="503">
          <cell r="A503" t="str">
            <v xml:space="preserve">      Gross Profit</v>
          </cell>
          <cell r="G503">
            <v>419.04200000000003</v>
          </cell>
          <cell r="H503">
            <v>448.67399999999986</v>
          </cell>
          <cell r="I503">
            <v>458.37899999999991</v>
          </cell>
          <cell r="J503">
            <v>497.52100000000007</v>
          </cell>
          <cell r="K503">
            <v>490.47900000000004</v>
          </cell>
          <cell r="L503">
            <v>515.24399999999991</v>
          </cell>
          <cell r="M503">
            <v>544.59999999999991</v>
          </cell>
          <cell r="N503">
            <v>600.25199999999995</v>
          </cell>
          <cell r="O503">
            <v>584.06500000000005</v>
          </cell>
          <cell r="P503">
            <v>614.05600000000004</v>
          </cell>
          <cell r="Q503">
            <v>689.69400000000019</v>
          </cell>
          <cell r="R503">
            <v>740.64600000000019</v>
          </cell>
          <cell r="S503">
            <v>839.23299999999995</v>
          </cell>
          <cell r="T503">
            <v>884.25</v>
          </cell>
          <cell r="U503">
            <v>891.83899999999994</v>
          </cell>
          <cell r="V503">
            <v>932.64052661999995</v>
          </cell>
          <cell r="X503">
            <v>984.66639132749151</v>
          </cell>
          <cell r="Z503">
            <v>1033.5069592388579</v>
          </cell>
          <cell r="AA503">
            <v>1087.3888802624374</v>
          </cell>
          <cell r="AB503">
            <v>1146.8354265420039</v>
          </cell>
          <cell r="AC503">
            <v>1209.5024627890778</v>
          </cell>
          <cell r="AE503">
            <v>3.2594846084135654E-2</v>
          </cell>
          <cell r="AF503">
            <v>8.6482604515728534E-2</v>
          </cell>
        </row>
        <row r="504">
          <cell r="A504" t="str">
            <v xml:space="preserve">   Gross Margin %</v>
          </cell>
          <cell r="G504">
            <v>0.35737787685941536</v>
          </cell>
          <cell r="H504">
            <v>0.35117981182183411</v>
          </cell>
          <cell r="I504">
            <v>0.33424018853643628</v>
          </cell>
          <cell r="J504">
            <v>0.33561361069924761</v>
          </cell>
          <cell r="K504">
            <v>0.3195411180053005</v>
          </cell>
          <cell r="L504">
            <v>0.26888421536036899</v>
          </cell>
          <cell r="M504">
            <v>0.27771545130035691</v>
          </cell>
          <cell r="N504">
            <v>0.29266309117503653</v>
          </cell>
          <cell r="O504">
            <v>0.28135290637964155</v>
          </cell>
          <cell r="P504">
            <v>0.28946240796618405</v>
          </cell>
          <cell r="Q504">
            <v>0.31244858166952383</v>
          </cell>
          <cell r="R504">
            <v>0.32323959705357874</v>
          </cell>
          <cell r="S504">
            <v>0.31756506195151041</v>
          </cell>
          <cell r="T504">
            <v>0.31300884955752212</v>
          </cell>
          <cell r="U504">
            <v>0.31372381410689359</v>
          </cell>
          <cell r="V504">
            <v>0.3238596421956022</v>
          </cell>
          <cell r="X504">
            <v>0.32972357521464696</v>
          </cell>
          <cell r="Z504">
            <v>0.33194493435091948</v>
          </cell>
          <cell r="AA504">
            <v>0.33415717554790708</v>
          </cell>
          <cell r="AB504">
            <v>0.33636022875921423</v>
          </cell>
          <cell r="AC504">
            <v>0.33855402852751149</v>
          </cell>
          <cell r="AE504">
            <v>-3.4655407612328104E-2</v>
          </cell>
          <cell r="AF504">
            <v>2.155332597229398E-2</v>
          </cell>
        </row>
        <row r="505">
          <cell r="A505" t="str">
            <v xml:space="preserve"> Advertising</v>
          </cell>
          <cell r="G505">
            <v>316.48500000000001</v>
          </cell>
          <cell r="H505">
            <v>362</v>
          </cell>
          <cell r="I505">
            <v>410.04</v>
          </cell>
          <cell r="J505">
            <v>205</v>
          </cell>
          <cell r="K505">
            <v>267</v>
          </cell>
          <cell r="L505">
            <v>251</v>
          </cell>
          <cell r="M505">
            <v>273</v>
          </cell>
          <cell r="N505">
            <v>327.59999999999997</v>
          </cell>
          <cell r="O505">
            <v>330</v>
          </cell>
          <cell r="P505">
            <v>332</v>
          </cell>
          <cell r="Q505">
            <v>360</v>
          </cell>
          <cell r="R505">
            <v>368.40907131695218</v>
          </cell>
          <cell r="S505">
            <v>376.57914501160633</v>
          </cell>
          <cell r="T505">
            <v>385.1245398445995</v>
          </cell>
          <cell r="U505">
            <v>394.66267097159198</v>
          </cell>
          <cell r="V505">
            <v>404.42827752772615</v>
          </cell>
          <cell r="X505">
            <v>412.5168430782806</v>
          </cell>
          <cell r="Z505">
            <v>420.7671799398463</v>
          </cell>
          <cell r="AA505">
            <v>429.18252353864324</v>
          </cell>
          <cell r="AB505">
            <v>437.76617400941603</v>
          </cell>
          <cell r="AC505">
            <v>446.52149748960449</v>
          </cell>
          <cell r="AE505">
            <v>9.9896995609093597E-2</v>
          </cell>
          <cell r="AF505">
            <v>3.1377019521448002E-2</v>
          </cell>
        </row>
        <row r="506">
          <cell r="A506" t="str">
            <v xml:space="preserve"> Promotion</v>
          </cell>
        </row>
        <row r="507">
          <cell r="A507" t="str">
            <v xml:space="preserve"> Other Selling</v>
          </cell>
          <cell r="G507">
            <v>23.932999999999993</v>
          </cell>
          <cell r="H507">
            <v>18.130999999999972</v>
          </cell>
          <cell r="I507">
            <v>-12.196000000000026</v>
          </cell>
          <cell r="J507">
            <v>204.08500000000004</v>
          </cell>
          <cell r="K507">
            <v>181.39300000000003</v>
          </cell>
          <cell r="L507">
            <v>190.94299999999998</v>
          </cell>
          <cell r="M507">
            <v>207.00799999999998</v>
          </cell>
          <cell r="N507">
            <v>191.66500000000002</v>
          </cell>
          <cell r="O507">
            <v>204.27300000000002</v>
          </cell>
          <cell r="P507">
            <v>207.26099999999997</v>
          </cell>
          <cell r="Q507">
            <v>213.81799999999998</v>
          </cell>
          <cell r="R507">
            <v>249.02292868304784</v>
          </cell>
          <cell r="S507">
            <v>316.41385498839372</v>
          </cell>
          <cell r="T507">
            <v>333.3754601554005</v>
          </cell>
          <cell r="U507">
            <v>322.39732902840797</v>
          </cell>
          <cell r="V507">
            <v>326.88811861876383</v>
          </cell>
          <cell r="X507">
            <v>350.5323318114651</v>
          </cell>
          <cell r="Z507">
            <v>374.32365887601645</v>
          </cell>
          <cell r="AA507">
            <v>401.30672316777299</v>
          </cell>
          <cell r="AB507">
            <v>431.79815289592017</v>
          </cell>
          <cell r="AC507">
            <v>463.94595628308502</v>
          </cell>
        </row>
        <row r="508">
          <cell r="A508" t="str">
            <v>Operating Profit</v>
          </cell>
          <cell r="G508">
            <v>78.624000000000024</v>
          </cell>
          <cell r="H508">
            <v>68.542999999999893</v>
          </cell>
          <cell r="I508">
            <v>60.534999999999911</v>
          </cell>
          <cell r="J508">
            <v>88.436000000000035</v>
          </cell>
          <cell r="K508">
            <v>42.086000000000013</v>
          </cell>
          <cell r="L508">
            <v>73.300999999999931</v>
          </cell>
          <cell r="M508">
            <v>64.591999999999928</v>
          </cell>
          <cell r="N508">
            <v>80.986999999999966</v>
          </cell>
          <cell r="O508">
            <v>49.79200000000003</v>
          </cell>
          <cell r="P508">
            <v>74.795000000000073</v>
          </cell>
          <cell r="Q508">
            <v>115.8760000000002</v>
          </cell>
          <cell r="R508">
            <v>123.21400000000017</v>
          </cell>
          <cell r="S508">
            <v>146.2399999999999</v>
          </cell>
          <cell r="T508">
            <v>165.75</v>
          </cell>
          <cell r="U508">
            <v>174.779</v>
          </cell>
          <cell r="V508">
            <v>201.32413047351002</v>
          </cell>
          <cell r="X508">
            <v>221.61721643774587</v>
          </cell>
          <cell r="Z508">
            <v>238.41612042299516</v>
          </cell>
          <cell r="AA508">
            <v>256.89963355602123</v>
          </cell>
          <cell r="AB508">
            <v>277.27109963666766</v>
          </cell>
          <cell r="AC508">
            <v>299.03500901638824</v>
          </cell>
          <cell r="AE508">
            <v>-0.10853130707815661</v>
          </cell>
          <cell r="AF508">
            <v>0.27191706217814993</v>
          </cell>
        </row>
        <row r="509">
          <cell r="A509" t="str">
            <v xml:space="preserve">  Operating Margin</v>
          </cell>
          <cell r="G509">
            <v>6.7054085724568599E-2</v>
          </cell>
          <cell r="H509">
            <v>5.3649014299255018E-2</v>
          </cell>
          <cell r="I509">
            <v>4.4140830651171067E-2</v>
          </cell>
          <cell r="J509">
            <v>5.9656427117244643E-2</v>
          </cell>
          <cell r="K509">
            <v>2.7418518412350133E-2</v>
          </cell>
          <cell r="L509">
            <v>3.8252714966366216E-2</v>
          </cell>
          <cell r="M509">
            <v>3.2938296787353355E-2</v>
          </cell>
          <cell r="N509">
            <v>3.9486591906387113E-2</v>
          </cell>
          <cell r="O509">
            <v>2.3985556255648122E-2</v>
          </cell>
          <cell r="P509">
            <v>3.5257925667741635E-2</v>
          </cell>
          <cell r="Q509">
            <v>5.2494717729221652E-2</v>
          </cell>
          <cell r="R509">
            <v>5.3774196730097368E-2</v>
          </cell>
          <cell r="S509">
            <v>5.5337093107383585E-2</v>
          </cell>
          <cell r="T509">
            <v>5.8672566371681417E-2</v>
          </cell>
          <cell r="U509">
            <v>6.1482324170381374E-2</v>
          </cell>
          <cell r="V509">
            <v>6.9909851651833096E-2</v>
          </cell>
          <cell r="X509">
            <v>7.4210333140809451E-2</v>
          </cell>
          <cell r="Z509">
            <v>7.6575220645148503E-2</v>
          </cell>
          <cell r="AA509">
            <v>7.8945865188224149E-2</v>
          </cell>
          <cell r="AB509">
            <v>8.1322017391213336E-2</v>
          </cell>
          <cell r="AC509">
            <v>8.3703431855610771E-2</v>
          </cell>
        </row>
        <row r="510">
          <cell r="A510" t="str">
            <v xml:space="preserve"> Advertising to Sales</v>
          </cell>
          <cell r="K510">
            <v>0.17394726075411024</v>
          </cell>
          <cell r="L510">
            <v>0.13098636384985102</v>
          </cell>
          <cell r="M510">
            <v>0.13921468638449772</v>
          </cell>
          <cell r="N510">
            <v>0.15972696245733786</v>
          </cell>
          <cell r="O510">
            <v>0.15896596972131818</v>
          </cell>
          <cell r="P510">
            <v>0.15650285876984038</v>
          </cell>
          <cell r="Q510">
            <v>0.16308897772204564</v>
          </cell>
          <cell r="R510">
            <v>0.16078450401861988</v>
          </cell>
          <cell r="S510">
            <v>0.14249723201453898</v>
          </cell>
          <cell r="T510">
            <v>0.13632727074145115</v>
          </cell>
          <cell r="U510">
            <v>0.13883119982734757</v>
          </cell>
          <cell r="V510">
            <v>0.14043781447991857</v>
          </cell>
          <cell r="X510">
            <v>0.13813463070741919</v>
          </cell>
          <cell r="Z510">
            <v>0.13514329310856024</v>
          </cell>
          <cell r="AA510">
            <v>0.13188880488237439</v>
          </cell>
          <cell r="AB510">
            <v>0.12839429880261036</v>
          </cell>
          <cell r="AC510">
            <v>0.12498664240058284</v>
          </cell>
        </row>
        <row r="511">
          <cell r="A511" t="str">
            <v xml:space="preserve">  Promotion to Sales</v>
          </cell>
          <cell r="I511" t="str">
            <v xml:space="preserve"> </v>
          </cell>
          <cell r="J511" t="str">
            <v xml:space="preserve"> </v>
          </cell>
          <cell r="K511" t="str">
            <v xml:space="preserve">  </v>
          </cell>
          <cell r="L511">
            <v>0</v>
          </cell>
          <cell r="M511">
            <v>0</v>
          </cell>
          <cell r="N511">
            <v>0</v>
          </cell>
          <cell r="O511">
            <v>0</v>
          </cell>
          <cell r="P511">
            <v>0</v>
          </cell>
          <cell r="Q511">
            <v>0</v>
          </cell>
          <cell r="R511">
            <v>0</v>
          </cell>
          <cell r="S511">
            <v>0</v>
          </cell>
          <cell r="T511">
            <v>0</v>
          </cell>
          <cell r="U511">
            <v>0</v>
          </cell>
          <cell r="V511">
            <v>0</v>
          </cell>
          <cell r="X511">
            <v>0</v>
          </cell>
          <cell r="Z511">
            <v>0</v>
          </cell>
          <cell r="AA511">
            <v>0</v>
          </cell>
          <cell r="AB511">
            <v>0</v>
          </cell>
          <cell r="AC511">
            <v>0</v>
          </cell>
        </row>
        <row r="512">
          <cell r="A512" t="str">
            <v xml:space="preserve"> </v>
          </cell>
        </row>
        <row r="515">
          <cell r="M515">
            <v>77.599999999999909</v>
          </cell>
          <cell r="N515" t="str">
            <v xml:space="preserve"> </v>
          </cell>
        </row>
        <row r="516">
          <cell r="I516" t="str">
            <v xml:space="preserve"> </v>
          </cell>
        </row>
        <row r="517">
          <cell r="A517" t="str">
            <v>Marketing Check</v>
          </cell>
          <cell r="G517">
            <v>340.41800000000001</v>
          </cell>
          <cell r="H517">
            <v>380.13099999999997</v>
          </cell>
          <cell r="I517">
            <v>397.84399999999999</v>
          </cell>
          <cell r="J517">
            <v>409.08500000000004</v>
          </cell>
          <cell r="K517">
            <v>448.39300000000003</v>
          </cell>
          <cell r="L517">
            <v>441.94299999999998</v>
          </cell>
          <cell r="M517">
            <v>480.00799999999998</v>
          </cell>
          <cell r="N517">
            <v>519.26499999999999</v>
          </cell>
          <cell r="O517">
            <v>534.27300000000002</v>
          </cell>
          <cell r="P517">
            <v>539.26099999999997</v>
          </cell>
          <cell r="Q517">
            <v>573.81799999999998</v>
          </cell>
          <cell r="R517">
            <v>617.43200000000002</v>
          </cell>
          <cell r="S517">
            <v>692.99300000000005</v>
          </cell>
          <cell r="T517">
            <v>718.5</v>
          </cell>
          <cell r="U517">
            <v>717.06</v>
          </cell>
          <cell r="V517">
            <v>731.31639614648998</v>
          </cell>
          <cell r="X517">
            <v>763.0491748897457</v>
          </cell>
          <cell r="Z517">
            <v>795.09083881586275</v>
          </cell>
          <cell r="AA517">
            <v>830.48924670641622</v>
          </cell>
          <cell r="AB517">
            <v>869.5643269053362</v>
          </cell>
          <cell r="AC517">
            <v>910.46745377268951</v>
          </cell>
        </row>
        <row r="518">
          <cell r="A518" t="str">
            <v>SG,&amp;A</v>
          </cell>
          <cell r="G518">
            <v>-329.31299999999999</v>
          </cell>
          <cell r="H518">
            <v>-369.00599999999997</v>
          </cell>
          <cell r="I518">
            <v>-386.99099999999999</v>
          </cell>
          <cell r="J518">
            <v>-398.88900000000001</v>
          </cell>
          <cell r="K518">
            <v>-434.14100000000002</v>
          </cell>
          <cell r="L518">
            <v>-429.57299999999998</v>
          </cell>
          <cell r="M518">
            <v>-467</v>
          </cell>
          <cell r="N518">
            <v>-506</v>
          </cell>
          <cell r="O518">
            <v>-518.88800000000003</v>
          </cell>
          <cell r="P518">
            <v>-526.5</v>
          </cell>
          <cell r="Q518">
            <v>-573.81799999999998</v>
          </cell>
          <cell r="R518">
            <v>-617.43200000000002</v>
          </cell>
          <cell r="S518">
            <v>-692.99300000000005</v>
          </cell>
          <cell r="T518">
            <v>-718.5</v>
          </cell>
          <cell r="U518">
            <v>-717.06</v>
          </cell>
          <cell r="V518">
            <v>-731.31639614648998</v>
          </cell>
          <cell r="X518">
            <v>-763.0491748897457</v>
          </cell>
          <cell r="Z518">
            <v>-795.09083881586275</v>
          </cell>
          <cell r="AA518">
            <v>-830.48924670641622</v>
          </cell>
          <cell r="AB518">
            <v>-869.5643269053362</v>
          </cell>
          <cell r="AC518">
            <v>-910.46745377268951</v>
          </cell>
        </row>
        <row r="519">
          <cell r="G519">
            <v>-1.0337217176364129</v>
          </cell>
          <cell r="H519">
            <v>-1.0301485612700065</v>
          </cell>
          <cell r="I519">
            <v>-1.0280445798481102</v>
          </cell>
          <cell r="J519">
            <v>-1.0255609956654608</v>
          </cell>
          <cell r="K519">
            <v>-1.0328280443450399</v>
          </cell>
          <cell r="L519">
            <v>-1.0287960369948763</v>
          </cell>
          <cell r="M519">
            <v>-1.0278543897216275</v>
          </cell>
          <cell r="N519">
            <v>-1.0262154150197629</v>
          </cell>
          <cell r="O519">
            <v>-1.0296499437258138</v>
          </cell>
          <cell r="P519">
            <v>-1.0242374169040835</v>
          </cell>
          <cell r="Q519">
            <v>-1</v>
          </cell>
          <cell r="R519">
            <v>-1</v>
          </cell>
          <cell r="S519">
            <v>-1</v>
          </cell>
          <cell r="T519">
            <v>-1</v>
          </cell>
          <cell r="U519">
            <v>-1</v>
          </cell>
          <cell r="V519">
            <v>-1</v>
          </cell>
          <cell r="X519">
            <v>-1</v>
          </cell>
          <cell r="Z519">
            <v>-1</v>
          </cell>
          <cell r="AA519">
            <v>-1</v>
          </cell>
          <cell r="AB519">
            <v>-1</v>
          </cell>
          <cell r="AC519">
            <v>-1</v>
          </cell>
        </row>
      </sheetData>
      <sheetData sheetId="2"/>
      <sheetData sheetId="3"/>
      <sheetData sheetId="4"/>
      <sheetData sheetId="5"/>
      <sheetData sheetId="6"/>
      <sheetData sheetId="7"/>
      <sheetData sheetId="8" refreshError="1"/>
      <sheetData sheetId="9" refreshError="1"/>
      <sheetData sheetId="1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nilla Coke Lead"/>
      <sheetName val="Lead"/>
      <sheetName val="Raw Data"/>
      <sheetName val="Sheet3"/>
      <sheetName val="Leverage_Alcohol"/>
      <sheetName val="LRB Consumption - 2000"/>
      <sheetName val="Leverage_Non-Alcohol"/>
      <sheetName val="LRB Consumption - 2007"/>
      <sheetName val="Vanilla Coke"/>
      <sheetName val="Beer_Import_Share_US_Consumptio"/>
      <sheetName val="CSD_BEER_Demand_Elasticity"/>
      <sheetName val="Leverage_HPC Chart"/>
    </sheetNames>
    <sheetDataSet>
      <sheetData sheetId="0"/>
      <sheetData sheetId="1"/>
      <sheetData sheetId="2" refreshError="1">
        <row r="4">
          <cell r="B4" t="str">
            <v>TOTAL U.S. - F/D/Mx</v>
          </cell>
        </row>
        <row r="5">
          <cell r="C5" t="str">
            <v>13 Week Ending Apr 4, 2004</v>
          </cell>
          <cell r="D5" t="str">
            <v>13 Week Ending Jul 4, 2004</v>
          </cell>
          <cell r="E5" t="str">
            <v>13 Week Ending Oct 3, 2004</v>
          </cell>
          <cell r="F5" t="str">
            <v>13 Week Ending Jan 2, 2005</v>
          </cell>
          <cell r="G5" t="str">
            <v>13 Week Ending Apr 3, 2005</v>
          </cell>
          <cell r="H5" t="str">
            <v>13 Week Ending Jul 3, 2005</v>
          </cell>
          <cell r="I5" t="str">
            <v>13 Week Ending Oct 2, 2005</v>
          </cell>
          <cell r="J5" t="str">
            <v>13 Week Ending Jan 1, 2006</v>
          </cell>
          <cell r="K5" t="str">
            <v>13 Week Ending Apr 2, 2006</v>
          </cell>
          <cell r="L5" t="str">
            <v>13 Week Ending Jul 2, 2006</v>
          </cell>
          <cell r="M5" t="str">
            <v>13 Week Ending Oct 1, 2006</v>
          </cell>
          <cell r="N5" t="str">
            <v>13 Week Ending Dec 31, 2006</v>
          </cell>
          <cell r="O5" t="str">
            <v>13 Week Ending Apr 1, 2007</v>
          </cell>
          <cell r="P5" t="str">
            <v>13 Week Ending Jul 1, 2007</v>
          </cell>
          <cell r="Q5" t="str">
            <v>13 Week Ending Sep 30, 2007</v>
          </cell>
          <cell r="R5" t="str">
            <v>13 Week Ending Dec 30, 2007</v>
          </cell>
          <cell r="S5" t="str">
            <v>13 Week Ending Mar 30, 2008</v>
          </cell>
          <cell r="T5" t="str">
            <v>13 Week Ending Jun 29, 2008</v>
          </cell>
          <cell r="U5" t="str">
            <v>13 Week Ending Sep 28, 2008</v>
          </cell>
          <cell r="V5" t="str">
            <v>13 Week Ending Dec 28, 2008</v>
          </cell>
          <cell r="W5" t="str">
            <v>13 Week Ending Mar 29, 2009</v>
          </cell>
        </row>
        <row r="6">
          <cell r="B6" t="str">
            <v>Dollar Sales</v>
          </cell>
        </row>
        <row r="7">
          <cell r="B7" t="str">
            <v xml:space="preserve">   CATEGORY - CARBONATED BEVERAGES</v>
          </cell>
          <cell r="C7">
            <v>3317282000</v>
          </cell>
          <cell r="D7">
            <v>3701300000</v>
          </cell>
          <cell r="E7">
            <v>3490677000</v>
          </cell>
          <cell r="F7">
            <v>3408519000</v>
          </cell>
          <cell r="G7">
            <v>3295031000</v>
          </cell>
          <cell r="H7">
            <v>3648284000</v>
          </cell>
          <cell r="I7">
            <v>3496703000</v>
          </cell>
          <cell r="J7">
            <v>3423603000</v>
          </cell>
          <cell r="K7">
            <v>3248720000</v>
          </cell>
          <cell r="L7">
            <v>3666512000</v>
          </cell>
          <cell r="M7">
            <v>3391214000</v>
          </cell>
          <cell r="N7">
            <v>3347819000</v>
          </cell>
          <cell r="O7">
            <v>3190445000</v>
          </cell>
          <cell r="P7">
            <v>3584258000</v>
          </cell>
          <cell r="Q7">
            <v>3370624000</v>
          </cell>
          <cell r="R7">
            <v>3337782000</v>
          </cell>
          <cell r="S7">
            <v>3180815000</v>
          </cell>
          <cell r="T7">
            <v>3475638000</v>
          </cell>
          <cell r="U7">
            <v>3425676000</v>
          </cell>
          <cell r="V7">
            <v>3392009000</v>
          </cell>
          <cell r="W7">
            <v>3295868000</v>
          </cell>
        </row>
        <row r="8">
          <cell r="B8" t="str">
            <v xml:space="preserve">   CATEGORY - BEER/ALE/ALCOHOLIC CIDER</v>
          </cell>
          <cell r="C8">
            <v>1742946000</v>
          </cell>
          <cell r="D8">
            <v>2252780000</v>
          </cell>
          <cell r="E8">
            <v>2187593000</v>
          </cell>
          <cell r="F8">
            <v>1928437000</v>
          </cell>
          <cell r="G8">
            <v>1749929000</v>
          </cell>
          <cell r="H8">
            <v>2229345000</v>
          </cell>
          <cell r="I8">
            <v>2246162000</v>
          </cell>
          <cell r="J8">
            <v>1951769000</v>
          </cell>
          <cell r="K8">
            <v>1755572000</v>
          </cell>
          <cell r="L8">
            <v>2287181000</v>
          </cell>
          <cell r="M8">
            <v>2266846000</v>
          </cell>
          <cell r="N8">
            <v>1979207000</v>
          </cell>
          <cell r="O8">
            <v>1840120000</v>
          </cell>
          <cell r="P8">
            <v>2314781000</v>
          </cell>
          <cell r="Q8">
            <v>2379732000</v>
          </cell>
          <cell r="R8">
            <v>2077102000</v>
          </cell>
          <cell r="S8">
            <v>1914668000</v>
          </cell>
          <cell r="T8">
            <v>2372986000</v>
          </cell>
          <cell r="U8">
            <v>2526150000</v>
          </cell>
          <cell r="V8">
            <v>2193809000</v>
          </cell>
          <cell r="W8">
            <v>2056874000</v>
          </cell>
        </row>
        <row r="10">
          <cell r="B10" t="str">
            <v>Volume Sales</v>
          </cell>
        </row>
        <row r="11">
          <cell r="B11" t="str">
            <v xml:space="preserve">   CATEGORY - CARBONATED BEVERAGES</v>
          </cell>
          <cell r="C11">
            <v>859521700</v>
          </cell>
          <cell r="D11">
            <v>977480800</v>
          </cell>
          <cell r="E11">
            <v>903919300</v>
          </cell>
          <cell r="F11">
            <v>900644200</v>
          </cell>
          <cell r="G11">
            <v>836426400</v>
          </cell>
          <cell r="H11">
            <v>933665500</v>
          </cell>
          <cell r="I11">
            <v>875383900</v>
          </cell>
          <cell r="J11">
            <v>859481600</v>
          </cell>
          <cell r="K11">
            <v>786612400</v>
          </cell>
          <cell r="L11">
            <v>916662900</v>
          </cell>
          <cell r="M11">
            <v>823532000</v>
          </cell>
          <cell r="N11">
            <v>816853300</v>
          </cell>
          <cell r="O11">
            <v>734101500</v>
          </cell>
          <cell r="P11">
            <v>841189800</v>
          </cell>
          <cell r="Q11">
            <v>771172500</v>
          </cell>
          <cell r="R11">
            <v>771063900</v>
          </cell>
          <cell r="S11">
            <v>709098300</v>
          </cell>
          <cell r="T11">
            <v>783522000</v>
          </cell>
          <cell r="U11">
            <v>756548700</v>
          </cell>
          <cell r="V11">
            <v>725154600</v>
          </cell>
          <cell r="W11">
            <v>685697000</v>
          </cell>
        </row>
        <row r="12">
          <cell r="B12" t="str">
            <v xml:space="preserve">   CATEGORY - BEER/ALE/ALCOHOLIC CIDER</v>
          </cell>
          <cell r="C12">
            <v>104865200</v>
          </cell>
          <cell r="D12">
            <v>134490700</v>
          </cell>
          <cell r="E12">
            <v>130221500</v>
          </cell>
          <cell r="F12">
            <v>113960100</v>
          </cell>
          <cell r="G12">
            <v>103197300</v>
          </cell>
          <cell r="H12">
            <v>132344600</v>
          </cell>
          <cell r="I12">
            <v>134371000</v>
          </cell>
          <cell r="J12">
            <v>115109400</v>
          </cell>
          <cell r="K12">
            <v>101395500</v>
          </cell>
          <cell r="L12">
            <v>131009500</v>
          </cell>
          <cell r="M12">
            <v>130055100</v>
          </cell>
          <cell r="N12">
            <v>113774000</v>
          </cell>
          <cell r="O12">
            <v>103172800</v>
          </cell>
          <cell r="P12">
            <v>128001600</v>
          </cell>
          <cell r="Q12">
            <v>131380400</v>
          </cell>
          <cell r="R12">
            <v>114558400</v>
          </cell>
          <cell r="S12">
            <v>104134800</v>
          </cell>
          <cell r="T12">
            <v>127513700</v>
          </cell>
          <cell r="U12">
            <v>136342500</v>
          </cell>
          <cell r="V12">
            <v>115360700</v>
          </cell>
          <cell r="W12">
            <v>108207700</v>
          </cell>
        </row>
        <row r="14">
          <cell r="B14" t="str">
            <v>Avg Price Per Volume</v>
          </cell>
        </row>
        <row r="15">
          <cell r="B15" t="str">
            <v xml:space="preserve">   CATEGORY - CARBONATED BEVERAGES</v>
          </cell>
          <cell r="C15">
            <v>3.8594499999999998</v>
          </cell>
          <cell r="D15">
            <v>3.7865700000000002</v>
          </cell>
          <cell r="E15">
            <v>3.86171</v>
          </cell>
          <cell r="F15">
            <v>3.7845300000000002</v>
          </cell>
          <cell r="G15">
            <v>3.9394100000000001</v>
          </cell>
          <cell r="H15">
            <v>3.9074900000000001</v>
          </cell>
          <cell r="I15">
            <v>3.9944799999999998</v>
          </cell>
          <cell r="J15">
            <v>3.9833400000000001</v>
          </cell>
          <cell r="K15">
            <v>4.1300100000000004</v>
          </cell>
          <cell r="L15">
            <v>3.9998499999999999</v>
          </cell>
          <cell r="M15">
            <v>4.1178900000000001</v>
          </cell>
          <cell r="N15">
            <v>4.0984299999999996</v>
          </cell>
          <cell r="O15">
            <v>4.34605</v>
          </cell>
          <cell r="P15">
            <v>4.2609399999999997</v>
          </cell>
          <cell r="Q15">
            <v>4.3707799999999999</v>
          </cell>
          <cell r="R15">
            <v>4.3288000000000002</v>
          </cell>
          <cell r="S15">
            <v>4.4857199999999997</v>
          </cell>
          <cell r="T15">
            <v>4.4359200000000003</v>
          </cell>
          <cell r="U15">
            <v>4.5280300000000002</v>
          </cell>
          <cell r="V15">
            <v>4.6776400000000002</v>
          </cell>
          <cell r="W15">
            <v>4.8066000000000004</v>
          </cell>
        </row>
        <row r="16">
          <cell r="B16" t="str">
            <v xml:space="preserve">   CATEGORY - BEER/ALE/ALCOHOLIC CIDER</v>
          </cell>
          <cell r="C16">
            <v>16.620830000000002</v>
          </cell>
          <cell r="D16">
            <v>16.75046</v>
          </cell>
          <cell r="E16">
            <v>16.799019999999999</v>
          </cell>
          <cell r="F16">
            <v>16.922039999999999</v>
          </cell>
          <cell r="G16">
            <v>16.95712</v>
          </cell>
          <cell r="H16">
            <v>16.844989999999999</v>
          </cell>
          <cell r="I16">
            <v>16.71613</v>
          </cell>
          <cell r="J16">
            <v>16.955770000000001</v>
          </cell>
          <cell r="K16">
            <v>17.314109999999999</v>
          </cell>
          <cell r="L16">
            <v>17.458130000000001</v>
          </cell>
          <cell r="M16">
            <v>17.42989</v>
          </cell>
          <cell r="N16">
            <v>17.395959999999999</v>
          </cell>
          <cell r="O16">
            <v>17.835319999999999</v>
          </cell>
          <cell r="P16">
            <v>18.084</v>
          </cell>
          <cell r="Q16">
            <v>18.113289999999999</v>
          </cell>
          <cell r="R16">
            <v>18.13139</v>
          </cell>
          <cell r="S16">
            <v>18.386430000000001</v>
          </cell>
          <cell r="T16">
            <v>18.609660000000002</v>
          </cell>
          <cell r="U16">
            <v>18.527979999999999</v>
          </cell>
          <cell r="V16">
            <v>19.016950000000001</v>
          </cell>
          <cell r="W16">
            <v>19.008579999999998</v>
          </cell>
        </row>
      </sheetData>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Summary"/>
      <sheetName val="BOW Model"/>
      <sheetName val="Powerpoint"/>
      <sheetName val="Valuation"/>
      <sheetName val="DCF"/>
      <sheetName val="ResidualInc"/>
      <sheetName val="NAV"/>
      <sheetName val="Mid-PeakEPS"/>
      <sheetName val="PriceVsProfit"/>
      <sheetName val="Trading"/>
      <sheetName val="Segment EBITDA"/>
      <sheetName val="EPS Leverage"/>
      <sheetName val="Capacity"/>
      <sheetName val="2001 Mills"/>
      <sheetName val="Downtime"/>
      <sheetName val="ProFormaHistoricals"/>
      <sheetName val="MergerSummary"/>
      <sheetName val="AllianceSummary"/>
      <sheetName val="Timberland"/>
      <sheetName val="Asset Sales"/>
      <sheetName val="Conversions"/>
      <sheetName val="Newsprint South"/>
      <sheetName val="AVR Terms"/>
      <sheetName val="NY UPLOAD shadow"/>
      <sheetName val="NY UPLOAD"/>
      <sheetName val="MainCode"/>
      <sheetName val="Stats"/>
      <sheetName val="EVA"/>
      <sheetName val="Annual Inc.St."/>
      <sheetName val="EV_EBITDA"/>
      <sheetName val="Segments"/>
      <sheetName val="Integration"/>
      <sheetName val="Qtrly Inc.St."/>
      <sheetName val="Bal Sheet"/>
      <sheetName val="Cash Flow"/>
    </sheetNames>
    <sheetDataSet>
      <sheetData sheetId="0" refreshError="1"/>
      <sheetData sheetId="1" refreshError="1"/>
      <sheetData sheetId="2" refreshError="1"/>
      <sheetData sheetId="3" refreshError="1">
        <row r="3">
          <cell r="AM3">
            <v>2000</v>
          </cell>
          <cell r="AS3">
            <v>2001</v>
          </cell>
          <cell r="AY3" t="str">
            <v>2002E</v>
          </cell>
          <cell r="BN3" t="str">
            <v>2006E</v>
          </cell>
          <cell r="BT3" t="str">
            <v>2005E</v>
          </cell>
          <cell r="BZ3" t="str">
            <v>2004E</v>
          </cell>
          <cell r="CF3" t="str">
            <v>2003E</v>
          </cell>
          <cell r="DD3">
            <v>1999</v>
          </cell>
          <cell r="DJ3">
            <v>1998</v>
          </cell>
          <cell r="DP3">
            <v>1997</v>
          </cell>
          <cell r="DV3">
            <v>1996</v>
          </cell>
          <cell r="EB3">
            <v>1995</v>
          </cell>
          <cell r="EH3">
            <v>1994</v>
          </cell>
          <cell r="EN3">
            <v>1993</v>
          </cell>
          <cell r="ET3">
            <v>1992</v>
          </cell>
          <cell r="EZ3">
            <v>1991</v>
          </cell>
          <cell r="FF3">
            <v>1990</v>
          </cell>
          <cell r="FL3">
            <v>1989</v>
          </cell>
          <cell r="FR3">
            <v>1988</v>
          </cell>
        </row>
        <row r="4">
          <cell r="A4" t="str">
            <v>BOWATER</v>
          </cell>
          <cell r="C4">
            <v>1979</v>
          </cell>
          <cell r="D4">
            <v>1980</v>
          </cell>
          <cell r="E4">
            <v>1981</v>
          </cell>
          <cell r="F4">
            <v>1982</v>
          </cell>
          <cell r="G4">
            <v>1983</v>
          </cell>
          <cell r="H4">
            <v>1984</v>
          </cell>
          <cell r="I4">
            <v>1985</v>
          </cell>
          <cell r="J4">
            <v>1986</v>
          </cell>
          <cell r="K4">
            <v>1987</v>
          </cell>
          <cell r="L4">
            <v>1988</v>
          </cell>
          <cell r="M4">
            <v>1989</v>
          </cell>
          <cell r="N4">
            <v>1990</v>
          </cell>
          <cell r="O4">
            <v>1991</v>
          </cell>
          <cell r="P4">
            <v>1992</v>
          </cell>
          <cell r="Q4">
            <v>1993</v>
          </cell>
          <cell r="R4">
            <v>1994</v>
          </cell>
          <cell r="S4">
            <v>1995</v>
          </cell>
          <cell r="T4">
            <v>1996</v>
          </cell>
          <cell r="U4">
            <v>1997</v>
          </cell>
          <cell r="V4">
            <v>1998</v>
          </cell>
          <cell r="W4">
            <v>1999</v>
          </cell>
          <cell r="X4">
            <v>2000</v>
          </cell>
          <cell r="Y4">
            <v>2001</v>
          </cell>
          <cell r="Z4">
            <v>2002</v>
          </cell>
          <cell r="AA4" t="str">
            <v>2003E</v>
          </cell>
          <cell r="AB4" t="str">
            <v>2004E</v>
          </cell>
          <cell r="AC4" t="str">
            <v>2005E</v>
          </cell>
          <cell r="AD4" t="str">
            <v>2006E</v>
          </cell>
          <cell r="AE4" t="str">
            <v>Mid</v>
          </cell>
          <cell r="AF4" t="str">
            <v>Peak</v>
          </cell>
          <cell r="AI4" t="str">
            <v>Year</v>
          </cell>
          <cell r="AL4" t="str">
            <v>4QTR</v>
          </cell>
          <cell r="AM4" t="str">
            <v>3QTR</v>
          </cell>
          <cell r="AN4" t="str">
            <v>2QTR</v>
          </cell>
          <cell r="AO4" t="str">
            <v>1QTR</v>
          </cell>
          <cell r="AQ4" t="str">
            <v>Year</v>
          </cell>
          <cell r="AR4" t="str">
            <v>4QTR</v>
          </cell>
          <cell r="AS4" t="str">
            <v>3QTR</v>
          </cell>
          <cell r="AT4" t="str">
            <v>2QTR</v>
          </cell>
          <cell r="AU4" t="str">
            <v>1QTR</v>
          </cell>
          <cell r="AW4" t="str">
            <v>Year</v>
          </cell>
          <cell r="AX4" t="str">
            <v>4QTR</v>
          </cell>
          <cell r="AY4" t="str">
            <v>3QTR</v>
          </cell>
          <cell r="AZ4" t="str">
            <v>2QTR</v>
          </cell>
          <cell r="BA4" t="str">
            <v>1QTR</v>
          </cell>
          <cell r="BL4" t="str">
            <v>Year</v>
          </cell>
          <cell r="BM4" t="str">
            <v>4QTR</v>
          </cell>
          <cell r="BN4" t="str">
            <v>3QTR</v>
          </cell>
          <cell r="BO4" t="str">
            <v>2QTR</v>
          </cell>
          <cell r="BP4" t="str">
            <v>1QTR</v>
          </cell>
          <cell r="BR4" t="str">
            <v>Year</v>
          </cell>
          <cell r="BS4" t="str">
            <v>4QTR</v>
          </cell>
          <cell r="BT4" t="str">
            <v>3QTR</v>
          </cell>
          <cell r="BU4" t="str">
            <v>2QTR</v>
          </cell>
          <cell r="BV4" t="str">
            <v>1QTR</v>
          </cell>
          <cell r="BX4" t="str">
            <v>Year</v>
          </cell>
          <cell r="BY4" t="str">
            <v>4QTR</v>
          </cell>
          <cell r="BZ4" t="str">
            <v>3QTR</v>
          </cell>
          <cell r="CA4" t="str">
            <v>2QTR</v>
          </cell>
          <cell r="CB4" t="str">
            <v>1QTR</v>
          </cell>
          <cell r="CD4" t="str">
            <v>Year</v>
          </cell>
          <cell r="CE4" t="str">
            <v>4QTR</v>
          </cell>
          <cell r="CF4" t="str">
            <v>3QTR</v>
          </cell>
          <cell r="CG4" t="str">
            <v>2QTR</v>
          </cell>
          <cell r="CH4" t="str">
            <v>1QTR</v>
          </cell>
          <cell r="DB4" t="str">
            <v>Year</v>
          </cell>
          <cell r="DC4" t="str">
            <v>4QTR</v>
          </cell>
          <cell r="DD4" t="str">
            <v>3QTR</v>
          </cell>
          <cell r="DE4" t="str">
            <v>2QTR</v>
          </cell>
          <cell r="DF4" t="str">
            <v>1QTR</v>
          </cell>
          <cell r="DH4" t="str">
            <v>Year</v>
          </cell>
          <cell r="DI4" t="str">
            <v>4QTR</v>
          </cell>
          <cell r="DJ4" t="str">
            <v>3QTR</v>
          </cell>
          <cell r="DK4" t="str">
            <v>2QTR</v>
          </cell>
          <cell r="DL4" t="str">
            <v>1QTR</v>
          </cell>
          <cell r="DN4" t="str">
            <v>Year</v>
          </cell>
          <cell r="DO4" t="str">
            <v>4QTR</v>
          </cell>
          <cell r="DP4" t="str">
            <v>3QTR</v>
          </cell>
          <cell r="DQ4" t="str">
            <v>2QTR</v>
          </cell>
          <cell r="DR4" t="str">
            <v>1QTR</v>
          </cell>
          <cell r="DT4" t="str">
            <v>Year</v>
          </cell>
          <cell r="DU4" t="str">
            <v>4QTR</v>
          </cell>
          <cell r="DV4" t="str">
            <v>3QTR</v>
          </cell>
          <cell r="DW4" t="str">
            <v>2QTR</v>
          </cell>
          <cell r="DX4" t="str">
            <v>1QTR</v>
          </cell>
          <cell r="DZ4" t="str">
            <v>Year</v>
          </cell>
          <cell r="EA4" t="str">
            <v>4QTR</v>
          </cell>
          <cell r="EB4" t="str">
            <v>3QTR</v>
          </cell>
          <cell r="EC4" t="str">
            <v>2QTR</v>
          </cell>
          <cell r="ED4" t="str">
            <v>1QTR</v>
          </cell>
          <cell r="EF4" t="str">
            <v>Year</v>
          </cell>
          <cell r="EG4" t="str">
            <v>4QTR</v>
          </cell>
          <cell r="EH4" t="str">
            <v>3QTR</v>
          </cell>
          <cell r="EI4" t="str">
            <v>2QTR</v>
          </cell>
          <cell r="EJ4" t="str">
            <v>1QTR</v>
          </cell>
          <cell r="EL4" t="str">
            <v>Year</v>
          </cell>
          <cell r="EM4" t="str">
            <v>4QTR</v>
          </cell>
          <cell r="EN4" t="str">
            <v>3QTR</v>
          </cell>
          <cell r="EO4" t="str">
            <v>2QTR</v>
          </cell>
          <cell r="EP4" t="str">
            <v>1QTR</v>
          </cell>
          <cell r="ER4" t="str">
            <v>Year</v>
          </cell>
          <cell r="ES4" t="str">
            <v>4QTR</v>
          </cell>
          <cell r="ET4" t="str">
            <v>3QTR</v>
          </cell>
          <cell r="EU4" t="str">
            <v>2QTR</v>
          </cell>
          <cell r="EV4" t="str">
            <v>1QTR</v>
          </cell>
          <cell r="EX4" t="str">
            <v>Year</v>
          </cell>
          <cell r="EY4" t="str">
            <v>4QTR</v>
          </cell>
          <cell r="EZ4" t="str">
            <v>3QTR</v>
          </cell>
          <cell r="FA4" t="str">
            <v>2QTR</v>
          </cell>
          <cell r="FB4" t="str">
            <v>1QTR</v>
          </cell>
          <cell r="FD4" t="str">
            <v>Year</v>
          </cell>
          <cell r="FE4" t="str">
            <v>4QTR</v>
          </cell>
          <cell r="FF4" t="str">
            <v>3QTR</v>
          </cell>
          <cell r="FG4" t="str">
            <v>2QTR</v>
          </cell>
          <cell r="FH4" t="str">
            <v>1QTR</v>
          </cell>
          <cell r="FJ4" t="str">
            <v>Year</v>
          </cell>
          <cell r="FK4" t="str">
            <v>4QTR</v>
          </cell>
          <cell r="FL4" t="str">
            <v>3QTR</v>
          </cell>
          <cell r="FM4" t="str">
            <v>2QTR</v>
          </cell>
          <cell r="FN4" t="str">
            <v>1QTR</v>
          </cell>
          <cell r="FP4" t="str">
            <v>Year</v>
          </cell>
          <cell r="FQ4" t="str">
            <v>4QTR</v>
          </cell>
          <cell r="FR4" t="str">
            <v>3QTR</v>
          </cell>
          <cell r="FS4" t="str">
            <v>2QTR</v>
          </cell>
          <cell r="FT4" t="str">
            <v>1QTR</v>
          </cell>
        </row>
        <row r="6">
          <cell r="A6" t="str">
            <v>Bowater - Segment Data</v>
          </cell>
        </row>
        <row r="7">
          <cell r="AM7">
            <v>2000</v>
          </cell>
          <cell r="AS7">
            <v>2001</v>
          </cell>
          <cell r="AY7">
            <v>2002</v>
          </cell>
          <cell r="BN7" t="str">
            <v>2006E</v>
          </cell>
          <cell r="BT7" t="str">
            <v>2005E</v>
          </cell>
          <cell r="BZ7" t="str">
            <v>2004E</v>
          </cell>
          <cell r="CF7" t="str">
            <v>2003E</v>
          </cell>
          <cell r="DD7">
            <v>1999</v>
          </cell>
          <cell r="DJ7">
            <v>1998</v>
          </cell>
          <cell r="DP7">
            <v>1997</v>
          </cell>
          <cell r="DV7">
            <v>1996</v>
          </cell>
          <cell r="EB7">
            <v>1995</v>
          </cell>
          <cell r="EH7">
            <v>1994</v>
          </cell>
          <cell r="EN7">
            <v>1993</v>
          </cell>
          <cell r="ET7">
            <v>1992</v>
          </cell>
          <cell r="EZ7">
            <v>1991</v>
          </cell>
          <cell r="FF7">
            <v>1990</v>
          </cell>
          <cell r="FL7">
            <v>1989</v>
          </cell>
          <cell r="FR7">
            <v>1988</v>
          </cell>
        </row>
        <row r="8">
          <cell r="C8">
            <v>1979</v>
          </cell>
          <cell r="D8">
            <v>1980</v>
          </cell>
          <cell r="E8">
            <v>1981</v>
          </cell>
          <cell r="F8">
            <v>1982</v>
          </cell>
          <cell r="G8">
            <v>1983</v>
          </cell>
          <cell r="H8">
            <v>1984</v>
          </cell>
          <cell r="I8">
            <v>1985</v>
          </cell>
          <cell r="J8">
            <v>1986</v>
          </cell>
          <cell r="K8">
            <v>1987</v>
          </cell>
          <cell r="L8">
            <v>1988</v>
          </cell>
          <cell r="M8">
            <v>1989</v>
          </cell>
          <cell r="N8">
            <v>1990</v>
          </cell>
          <cell r="O8">
            <v>1991</v>
          </cell>
          <cell r="P8">
            <v>1992</v>
          </cell>
          <cell r="Q8">
            <v>1993</v>
          </cell>
          <cell r="R8">
            <v>1994</v>
          </cell>
          <cell r="S8">
            <v>1995</v>
          </cell>
          <cell r="T8">
            <v>1996</v>
          </cell>
          <cell r="U8">
            <v>1997</v>
          </cell>
          <cell r="V8">
            <v>1998</v>
          </cell>
          <cell r="W8">
            <v>1999</v>
          </cell>
          <cell r="X8">
            <v>2000</v>
          </cell>
          <cell r="Y8">
            <v>2001</v>
          </cell>
          <cell r="Z8">
            <v>2002</v>
          </cell>
          <cell r="AA8" t="str">
            <v>2003E</v>
          </cell>
          <cell r="AB8" t="str">
            <v>2004E</v>
          </cell>
          <cell r="AC8" t="str">
            <v>2005E</v>
          </cell>
          <cell r="AD8" t="str">
            <v>2006E</v>
          </cell>
          <cell r="AE8" t="str">
            <v>Mid</v>
          </cell>
          <cell r="AF8" t="str">
            <v>Peak</v>
          </cell>
          <cell r="AI8" t="str">
            <v>Year</v>
          </cell>
          <cell r="AL8" t="str">
            <v>4QTR</v>
          </cell>
          <cell r="AM8" t="str">
            <v>3QTR</v>
          </cell>
          <cell r="AN8" t="str">
            <v>2QTR</v>
          </cell>
          <cell r="AO8" t="str">
            <v>1QTR</v>
          </cell>
          <cell r="AQ8" t="str">
            <v>Year</v>
          </cell>
          <cell r="AR8" t="str">
            <v>4QTR</v>
          </cell>
          <cell r="AS8" t="str">
            <v>3QTR</v>
          </cell>
          <cell r="AT8" t="str">
            <v>2QTR</v>
          </cell>
          <cell r="AU8" t="str">
            <v>1QTR</v>
          </cell>
          <cell r="AW8" t="str">
            <v>Year</v>
          </cell>
          <cell r="AX8" t="str">
            <v>4QTR</v>
          </cell>
          <cell r="AY8" t="str">
            <v>3QTR</v>
          </cell>
          <cell r="AZ8" t="str">
            <v>2QTR</v>
          </cell>
          <cell r="BA8" t="str">
            <v>1QTR</v>
          </cell>
          <cell r="BL8" t="str">
            <v>Year</v>
          </cell>
          <cell r="BM8" t="str">
            <v>4QTR</v>
          </cell>
          <cell r="BN8" t="str">
            <v>3QTR</v>
          </cell>
          <cell r="BO8" t="str">
            <v>2QTR</v>
          </cell>
          <cell r="BP8" t="str">
            <v>1QTR</v>
          </cell>
          <cell r="BR8" t="str">
            <v>Year</v>
          </cell>
          <cell r="BS8" t="str">
            <v>4QTR</v>
          </cell>
          <cell r="BT8" t="str">
            <v>3QTR</v>
          </cell>
          <cell r="BU8" t="str">
            <v>2QTR</v>
          </cell>
          <cell r="BV8" t="str">
            <v>1QTR</v>
          </cell>
          <cell r="BX8" t="str">
            <v>Year</v>
          </cell>
          <cell r="BY8" t="str">
            <v>4QTR</v>
          </cell>
          <cell r="BZ8" t="str">
            <v>3QTR</v>
          </cell>
          <cell r="CA8" t="str">
            <v>2QTR</v>
          </cell>
          <cell r="CB8" t="str">
            <v>1QTR</v>
          </cell>
          <cell r="CD8" t="str">
            <v>Year</v>
          </cell>
          <cell r="CE8" t="str">
            <v>4QTR</v>
          </cell>
          <cell r="CF8" t="str">
            <v>3QTR</v>
          </cell>
          <cell r="CG8" t="str">
            <v>2QTR</v>
          </cell>
          <cell r="CH8" t="str">
            <v>1QTR</v>
          </cell>
          <cell r="DB8" t="str">
            <v>Year</v>
          </cell>
          <cell r="DC8" t="str">
            <v>4QTR</v>
          </cell>
          <cell r="DD8" t="str">
            <v>3QTR</v>
          </cell>
          <cell r="DE8" t="str">
            <v>2QTR</v>
          </cell>
          <cell r="DF8" t="str">
            <v>1QTR</v>
          </cell>
          <cell r="DH8" t="str">
            <v>Year</v>
          </cell>
          <cell r="DI8" t="str">
            <v>4QTR</v>
          </cell>
          <cell r="DJ8" t="str">
            <v>3QTR</v>
          </cell>
          <cell r="DK8" t="str">
            <v>2QTR</v>
          </cell>
          <cell r="DL8" t="str">
            <v>1QTR</v>
          </cell>
          <cell r="DN8" t="str">
            <v>Year</v>
          </cell>
          <cell r="DO8" t="str">
            <v>4QTR</v>
          </cell>
          <cell r="DP8" t="str">
            <v>3QTR</v>
          </cell>
          <cell r="DQ8" t="str">
            <v>2QTR</v>
          </cell>
          <cell r="DR8" t="str">
            <v>1QTR</v>
          </cell>
          <cell r="DT8" t="str">
            <v>Year</v>
          </cell>
          <cell r="DU8" t="str">
            <v>4QTR</v>
          </cell>
          <cell r="DV8" t="str">
            <v>3QTR</v>
          </cell>
          <cell r="DW8" t="str">
            <v>2QTR</v>
          </cell>
          <cell r="DX8" t="str">
            <v>1QTR</v>
          </cell>
          <cell r="DZ8" t="str">
            <v>Year</v>
          </cell>
          <cell r="EA8" t="str">
            <v>4QTR</v>
          </cell>
          <cell r="EB8" t="str">
            <v>3QTR</v>
          </cell>
          <cell r="EC8" t="str">
            <v>2QTR</v>
          </cell>
          <cell r="ED8" t="str">
            <v>1QTR</v>
          </cell>
          <cell r="EF8" t="str">
            <v>Year</v>
          </cell>
          <cell r="EG8" t="str">
            <v>4QTR</v>
          </cell>
          <cell r="EH8" t="str">
            <v>3QTR</v>
          </cell>
          <cell r="EI8" t="str">
            <v>2QTR</v>
          </cell>
          <cell r="EJ8" t="str">
            <v>1QTR</v>
          </cell>
          <cell r="EL8" t="str">
            <v>Year</v>
          </cell>
          <cell r="EM8" t="str">
            <v>4QTR</v>
          </cell>
          <cell r="EN8" t="str">
            <v>3QTR</v>
          </cell>
          <cell r="EO8" t="str">
            <v>2QTR</v>
          </cell>
          <cell r="EP8" t="str">
            <v>1QTR</v>
          </cell>
          <cell r="ER8" t="str">
            <v>Year</v>
          </cell>
          <cell r="ES8" t="str">
            <v>4QTR</v>
          </cell>
          <cell r="ET8" t="str">
            <v>3QTR</v>
          </cell>
          <cell r="EU8" t="str">
            <v>2QTR</v>
          </cell>
          <cell r="EV8" t="str">
            <v>1QTR</v>
          </cell>
          <cell r="EX8" t="str">
            <v>Year</v>
          </cell>
          <cell r="EY8" t="str">
            <v>4QTR</v>
          </cell>
          <cell r="EZ8" t="str">
            <v>3QTR</v>
          </cell>
          <cell r="FA8" t="str">
            <v>2QTR</v>
          </cell>
          <cell r="FB8" t="str">
            <v>1QTR</v>
          </cell>
          <cell r="FD8" t="str">
            <v>Year</v>
          </cell>
          <cell r="FE8" t="str">
            <v>4QTR</v>
          </cell>
          <cell r="FF8" t="str">
            <v>3QTR</v>
          </cell>
          <cell r="FG8" t="str">
            <v>2QTR</v>
          </cell>
          <cell r="FH8" t="str">
            <v>1QTR</v>
          </cell>
          <cell r="FJ8" t="str">
            <v>Year</v>
          </cell>
          <cell r="FK8" t="str">
            <v>4QTR</v>
          </cell>
          <cell r="FL8" t="str">
            <v>3QTR</v>
          </cell>
          <cell r="FM8" t="str">
            <v>2QTR</v>
          </cell>
          <cell r="FN8" t="str">
            <v>1QTR</v>
          </cell>
          <cell r="FP8" t="str">
            <v>Year</v>
          </cell>
          <cell r="FQ8" t="str">
            <v>4QTR</v>
          </cell>
          <cell r="FR8" t="str">
            <v>3QTR</v>
          </cell>
          <cell r="FS8" t="str">
            <v>2QTR</v>
          </cell>
          <cell r="FT8" t="str">
            <v>1QTR</v>
          </cell>
        </row>
        <row r="10">
          <cell r="A10" t="str">
            <v>Newsprint &amp; Groundwood Papers</v>
          </cell>
        </row>
        <row r="11">
          <cell r="A11" t="str">
            <v>Sales</v>
          </cell>
          <cell r="C11">
            <v>449.1</v>
          </cell>
          <cell r="D11">
            <v>529.79999999999995</v>
          </cell>
          <cell r="E11">
            <v>579.4</v>
          </cell>
          <cell r="F11">
            <v>555.5</v>
          </cell>
          <cell r="G11">
            <v>509.3</v>
          </cell>
          <cell r="H11">
            <v>598.20000000000005</v>
          </cell>
          <cell r="I11">
            <v>612.20000000000005</v>
          </cell>
          <cell r="J11">
            <v>556.1</v>
          </cell>
          <cell r="K11">
            <v>607.1</v>
          </cell>
          <cell r="L11">
            <v>671.31200000000001</v>
          </cell>
          <cell r="M11">
            <v>645.32399999999996</v>
          </cell>
          <cell r="N11">
            <v>617.18900000000008</v>
          </cell>
          <cell r="O11">
            <v>600.52099999999996</v>
          </cell>
          <cell r="P11">
            <v>712.87982499999998</v>
          </cell>
          <cell r="Q11">
            <v>798.55705999999998</v>
          </cell>
          <cell r="R11">
            <v>769.702</v>
          </cell>
          <cell r="S11">
            <v>1044.729</v>
          </cell>
          <cell r="T11">
            <v>1067.125</v>
          </cell>
          <cell r="U11">
            <v>953.7</v>
          </cell>
          <cell r="V11">
            <v>1335.1037000000001</v>
          </cell>
          <cell r="W11">
            <v>1423.7068000000002</v>
          </cell>
          <cell r="X11">
            <v>1519.3999999999999</v>
          </cell>
          <cell r="AI11">
            <v>1519.3999999999999</v>
          </cell>
          <cell r="AL11">
            <v>440.2</v>
          </cell>
          <cell r="AM11">
            <v>404.9</v>
          </cell>
          <cell r="AN11">
            <v>350.5</v>
          </cell>
          <cell r="AO11">
            <v>323.8</v>
          </cell>
          <cell r="AQ11">
            <v>1531.2195000000002</v>
          </cell>
          <cell r="AR11">
            <v>387.41950000000003</v>
          </cell>
          <cell r="AS11">
            <v>347.4</v>
          </cell>
          <cell r="AT11">
            <v>392.20000000000005</v>
          </cell>
          <cell r="AU11">
            <v>404.2</v>
          </cell>
          <cell r="AW11">
            <v>1298.8059999999998</v>
          </cell>
          <cell r="AX11">
            <v>352.99400000000003</v>
          </cell>
          <cell r="AY11">
            <v>314.60399999999998</v>
          </cell>
          <cell r="AZ11">
            <v>315.70399999999995</v>
          </cell>
          <cell r="BA11">
            <v>315.50399999999996</v>
          </cell>
          <cell r="BL11">
            <v>1499.3059999999998</v>
          </cell>
          <cell r="BM11">
            <v>363.00400000000002</v>
          </cell>
          <cell r="BN11">
            <v>356.09399999999999</v>
          </cell>
          <cell r="BO11">
            <v>373.99399999999997</v>
          </cell>
          <cell r="BP11">
            <v>406.214</v>
          </cell>
          <cell r="BR11">
            <v>1787.191</v>
          </cell>
          <cell r="BS11">
            <v>462.97899999999998</v>
          </cell>
          <cell r="BT11">
            <v>445.00900000000001</v>
          </cell>
          <cell r="BU11">
            <v>445.00900000000001</v>
          </cell>
          <cell r="BV11">
            <v>434.19400000000002</v>
          </cell>
          <cell r="BX11">
            <v>1624.4359999999999</v>
          </cell>
          <cell r="BY11">
            <v>437.60399999999998</v>
          </cell>
          <cell r="BZ11">
            <v>415.334</v>
          </cell>
          <cell r="CA11">
            <v>393.66399999999999</v>
          </cell>
          <cell r="CB11">
            <v>377.834</v>
          </cell>
          <cell r="CD11">
            <v>1451.396</v>
          </cell>
          <cell r="CE11">
            <v>387.75399999999996</v>
          </cell>
          <cell r="CF11">
            <v>371.774</v>
          </cell>
          <cell r="CG11">
            <v>346.51400000000001</v>
          </cell>
          <cell r="CH11">
            <v>345.35400000000004</v>
          </cell>
          <cell r="DB11">
            <v>1423.7068000000002</v>
          </cell>
          <cell r="DC11">
            <v>335.9</v>
          </cell>
          <cell r="DD11">
            <v>331.8</v>
          </cell>
          <cell r="DE11">
            <v>356.2</v>
          </cell>
          <cell r="DF11">
            <v>399.80680000000007</v>
          </cell>
          <cell r="DH11">
            <v>1335.1037000000001</v>
          </cell>
          <cell r="DI11">
            <v>453.10370000000006</v>
          </cell>
          <cell r="DJ11">
            <v>398.09999999999997</v>
          </cell>
          <cell r="DK11">
            <v>247.7</v>
          </cell>
          <cell r="DL11">
            <v>236.2</v>
          </cell>
          <cell r="DN11">
            <v>953.7</v>
          </cell>
          <cell r="DO11">
            <v>258.5</v>
          </cell>
          <cell r="DP11">
            <v>238.7</v>
          </cell>
          <cell r="DQ11">
            <v>228.29999999999998</v>
          </cell>
          <cell r="DR11">
            <v>228.2</v>
          </cell>
          <cell r="DT11">
            <v>1067.125</v>
          </cell>
          <cell r="DU11">
            <v>235.92099999999999</v>
          </cell>
          <cell r="DV11">
            <v>256.54900000000004</v>
          </cell>
          <cell r="DW11">
            <v>279.18899999999996</v>
          </cell>
          <cell r="DX11">
            <v>295.46600000000001</v>
          </cell>
          <cell r="DZ11">
            <v>1044.729</v>
          </cell>
          <cell r="EA11">
            <v>315.39500000000004</v>
          </cell>
          <cell r="EB11">
            <v>271.548</v>
          </cell>
          <cell r="EC11">
            <v>244.41</v>
          </cell>
          <cell r="ED11">
            <v>213.376</v>
          </cell>
          <cell r="EF11">
            <v>769.702</v>
          </cell>
          <cell r="EG11">
            <v>213.73000000000002</v>
          </cell>
          <cell r="EH11">
            <v>192.88800000000001</v>
          </cell>
          <cell r="EI11">
            <v>174</v>
          </cell>
          <cell r="EJ11">
            <v>189.084</v>
          </cell>
          <cell r="EL11">
            <v>798.55705999999998</v>
          </cell>
          <cell r="EM11">
            <v>189.09157799999997</v>
          </cell>
          <cell r="EN11">
            <v>203.47080599999998</v>
          </cell>
          <cell r="EO11">
            <v>196.079656</v>
          </cell>
          <cell r="EP11">
            <v>209.91502</v>
          </cell>
          <cell r="ER11">
            <v>712.87982499999998</v>
          </cell>
          <cell r="ES11">
            <v>195.79599999999999</v>
          </cell>
          <cell r="ET11">
            <v>176.29304000000002</v>
          </cell>
          <cell r="EU11">
            <v>165.75149999999999</v>
          </cell>
          <cell r="EV11">
            <v>175.03928500000001</v>
          </cell>
          <cell r="EX11">
            <v>600.52099999999996</v>
          </cell>
          <cell r="EY11">
            <v>152</v>
          </cell>
          <cell r="EZ11">
            <v>143.166</v>
          </cell>
          <cell r="FA11">
            <v>154.17500000000001</v>
          </cell>
          <cell r="FB11">
            <v>151.18</v>
          </cell>
          <cell r="FD11">
            <v>617.18900000000008</v>
          </cell>
          <cell r="FE11">
            <v>166.774</v>
          </cell>
          <cell r="FF11">
            <v>154.947</v>
          </cell>
          <cell r="FG11">
            <v>150.268</v>
          </cell>
          <cell r="FH11">
            <v>145.19999999999999</v>
          </cell>
          <cell r="FJ11">
            <v>645.32399999999996</v>
          </cell>
          <cell r="FK11">
            <v>164.98500000000001</v>
          </cell>
          <cell r="FL11">
            <v>157.99100000000001</v>
          </cell>
          <cell r="FM11">
            <v>161.13999999999999</v>
          </cell>
          <cell r="FN11">
            <v>161.208</v>
          </cell>
          <cell r="FP11">
            <v>671.31200000000001</v>
          </cell>
          <cell r="FQ11">
            <v>176.20099999999999</v>
          </cell>
          <cell r="FR11">
            <v>159.34299999999999</v>
          </cell>
          <cell r="FS11">
            <v>172.18700000000001</v>
          </cell>
          <cell r="FT11">
            <v>163.58099999999999</v>
          </cell>
        </row>
        <row r="12">
          <cell r="A12" t="str">
            <v>Operating Income</v>
          </cell>
          <cell r="C12">
            <v>87.125400000000013</v>
          </cell>
          <cell r="D12">
            <v>126.09239999999998</v>
          </cell>
          <cell r="E12">
            <v>132.10319999999999</v>
          </cell>
          <cell r="F12">
            <v>88.295000000000002</v>
          </cell>
          <cell r="G12">
            <v>67.227999999999994</v>
          </cell>
          <cell r="H12">
            <v>83.209000000000003</v>
          </cell>
          <cell r="I12">
            <v>104.57</v>
          </cell>
          <cell r="J12">
            <v>86.361000000000004</v>
          </cell>
          <cell r="K12">
            <v>125.90900000000001</v>
          </cell>
          <cell r="L12">
            <v>164.35</v>
          </cell>
          <cell r="M12">
            <v>87.918999999999997</v>
          </cell>
          <cell r="N12">
            <v>31.705000000000002</v>
          </cell>
          <cell r="O12">
            <v>21.36</v>
          </cell>
          <cell r="P12">
            <v>-127.72819506270829</v>
          </cell>
          <cell r="Q12">
            <v>-67.155849999999987</v>
          </cell>
          <cell r="R12">
            <v>-40.695344999999946</v>
          </cell>
          <cell r="S12">
            <v>269.68734966250003</v>
          </cell>
          <cell r="T12">
            <v>224.68497244999989</v>
          </cell>
          <cell r="U12">
            <v>80.009799999999984</v>
          </cell>
          <cell r="V12">
            <v>193.62099343499992</v>
          </cell>
          <cell r="W12">
            <v>67.490000000000009</v>
          </cell>
          <cell r="X12">
            <v>184.30000000000004</v>
          </cell>
          <cell r="AI12">
            <v>184.30000000000004</v>
          </cell>
          <cell r="AL12">
            <v>77.400000000000006</v>
          </cell>
          <cell r="AM12">
            <v>57.7</v>
          </cell>
          <cell r="AN12">
            <v>36.9</v>
          </cell>
          <cell r="AO12">
            <v>12.3</v>
          </cell>
          <cell r="AQ12">
            <v>196.39999999999998</v>
          </cell>
          <cell r="AR12">
            <v>6.6</v>
          </cell>
          <cell r="AS12">
            <v>39.5</v>
          </cell>
          <cell r="AT12">
            <v>78.099999999999994</v>
          </cell>
          <cell r="AU12">
            <v>72.2</v>
          </cell>
          <cell r="AW12">
            <v>-59.377421900000172</v>
          </cell>
          <cell r="AX12">
            <v>-8.3931032499999674</v>
          </cell>
          <cell r="AY12">
            <v>-17.821273050000059</v>
          </cell>
          <cell r="AZ12">
            <v>-21.803978350000079</v>
          </cell>
          <cell r="BA12">
            <v>-11.359067250000066</v>
          </cell>
          <cell r="BL12">
            <v>86.668566781666357</v>
          </cell>
          <cell r="BM12">
            <v>1.1673407816664394</v>
          </cell>
          <cell r="BN12">
            <v>7.8062419999999406</v>
          </cell>
          <cell r="BO12">
            <v>24.143741999999975</v>
          </cell>
          <cell r="BP12">
            <v>53.551242000000002</v>
          </cell>
          <cell r="BR12">
            <v>349.76966257848289</v>
          </cell>
          <cell r="BS12">
            <v>92.596909578482894</v>
          </cell>
          <cell r="BT12">
            <v>89.016750999999999</v>
          </cell>
          <cell r="BU12">
            <v>89.016750999999999</v>
          </cell>
          <cell r="BV12">
            <v>79.139251000000002</v>
          </cell>
          <cell r="BX12">
            <v>203.27353720554413</v>
          </cell>
          <cell r="BY12">
            <v>67.700131952613674</v>
          </cell>
          <cell r="BZ12">
            <v>55.986475252930518</v>
          </cell>
          <cell r="CA12">
            <v>44.847723999999914</v>
          </cell>
          <cell r="CB12">
            <v>34.739206000000024</v>
          </cell>
          <cell r="CD12">
            <v>30.231933744507614</v>
          </cell>
          <cell r="CE12">
            <v>22.645942164022756</v>
          </cell>
          <cell r="CF12">
            <v>12.413043580484782</v>
          </cell>
          <cell r="CG12">
            <v>2.4817060000000311</v>
          </cell>
          <cell r="CH12">
            <v>-7.3087579999999548</v>
          </cell>
          <cell r="DB12">
            <v>67.490000000000009</v>
          </cell>
          <cell r="DC12">
            <v>11.7</v>
          </cell>
          <cell r="DD12">
            <v>-5</v>
          </cell>
          <cell r="DE12">
            <v>17.7</v>
          </cell>
          <cell r="DF12">
            <v>43.09</v>
          </cell>
          <cell r="DH12">
            <v>193.62099343499992</v>
          </cell>
          <cell r="DI12">
            <v>71.903190650000056</v>
          </cell>
          <cell r="DJ12">
            <v>62.61162867999991</v>
          </cell>
          <cell r="DK12">
            <v>33.259055904999968</v>
          </cell>
          <cell r="DL12">
            <v>25.847118199999983</v>
          </cell>
          <cell r="DN12">
            <v>80.009799999999984</v>
          </cell>
          <cell r="DO12">
            <v>33.295800000000014</v>
          </cell>
          <cell r="DP12">
            <v>22.721599999999995</v>
          </cell>
          <cell r="DQ12">
            <v>15.869399999999985</v>
          </cell>
          <cell r="DR12">
            <v>8.1229999999999905</v>
          </cell>
          <cell r="DT12">
            <v>224.68497244999989</v>
          </cell>
          <cell r="DU12">
            <v>6.2414262499999893</v>
          </cell>
          <cell r="DV12">
            <v>44.568416349999978</v>
          </cell>
          <cell r="DW12">
            <v>73.585137524999936</v>
          </cell>
          <cell r="DX12">
            <v>100.28999232499999</v>
          </cell>
          <cell r="DZ12">
            <v>269.68734966250003</v>
          </cell>
          <cell r="EA12">
            <v>101.35515466250004</v>
          </cell>
          <cell r="EB12">
            <v>82.046414999999996</v>
          </cell>
          <cell r="EC12">
            <v>58.48198499999998</v>
          </cell>
          <cell r="ED12">
            <v>27.803795000000008</v>
          </cell>
          <cell r="EF12">
            <v>-40.695344999999946</v>
          </cell>
          <cell r="EG12">
            <v>6.7478049999999712</v>
          </cell>
          <cell r="EH12">
            <v>-5.5972499999999741</v>
          </cell>
          <cell r="EI12">
            <v>-31.617049999999949</v>
          </cell>
          <cell r="EJ12">
            <v>-10.228849999999994</v>
          </cell>
          <cell r="EL12">
            <v>-67.155849999999987</v>
          </cell>
          <cell r="EM12">
            <v>-20.534831999999994</v>
          </cell>
          <cell r="EN12">
            <v>-16.735693999999995</v>
          </cell>
          <cell r="EO12">
            <v>-11.631844000000001</v>
          </cell>
          <cell r="EP12">
            <v>-18.253479999999996</v>
          </cell>
          <cell r="ER12">
            <v>-127.72819506270829</v>
          </cell>
          <cell r="ES12">
            <v>-29.369400000000013</v>
          </cell>
          <cell r="ET12">
            <v>-32.053280000000001</v>
          </cell>
          <cell r="EU12">
            <v>-39.954683837506394</v>
          </cell>
          <cell r="EV12">
            <v>-26.350831225201887</v>
          </cell>
          <cell r="EX12">
            <v>21.36</v>
          </cell>
          <cell r="EY12">
            <v>-6.1619999999999999</v>
          </cell>
          <cell r="EZ12">
            <v>1.401</v>
          </cell>
          <cell r="FA12">
            <v>14.715</v>
          </cell>
          <cell r="FB12">
            <v>11.406000000000001</v>
          </cell>
          <cell r="FD12">
            <v>31.705000000000002</v>
          </cell>
          <cell r="FE12">
            <v>11.599</v>
          </cell>
          <cell r="FF12">
            <v>7.4909999999999997</v>
          </cell>
          <cell r="FG12">
            <v>9.5890000000000004</v>
          </cell>
          <cell r="FH12">
            <v>3.0259999999999998</v>
          </cell>
          <cell r="FJ12">
            <v>87.918999999999997</v>
          </cell>
          <cell r="FK12">
            <v>15.249000000000001</v>
          </cell>
          <cell r="FL12">
            <v>17.529</v>
          </cell>
          <cell r="FM12">
            <v>25.808</v>
          </cell>
          <cell r="FN12">
            <v>29.332999999999998</v>
          </cell>
          <cell r="FP12">
            <v>164.35</v>
          </cell>
          <cell r="FQ12">
            <v>40.118000000000002</v>
          </cell>
          <cell r="FR12">
            <v>33.735999999999997</v>
          </cell>
          <cell r="FS12">
            <v>46.771999999999998</v>
          </cell>
          <cell r="FT12">
            <v>43.723999999999997</v>
          </cell>
        </row>
        <row r="13">
          <cell r="A13" t="str">
            <v xml:space="preserve">  (% of sales)</v>
          </cell>
          <cell r="C13">
            <v>0.19400000000000001</v>
          </cell>
          <cell r="D13">
            <v>0.23799999999999999</v>
          </cell>
          <cell r="E13">
            <v>0.22800000000000001</v>
          </cell>
          <cell r="F13">
            <v>0.15894689468946896</v>
          </cell>
          <cell r="G13">
            <v>0.13200078539171411</v>
          </cell>
          <cell r="H13">
            <v>0.13909896355733867</v>
          </cell>
          <cell r="I13">
            <v>0.17081019274746811</v>
          </cell>
          <cell r="J13">
            <v>0.15529760834382306</v>
          </cell>
          <cell r="K13">
            <v>0.20739416900016472</v>
          </cell>
          <cell r="L13">
            <v>0.24481910050766259</v>
          </cell>
          <cell r="M13">
            <v>0.13624009024923914</v>
          </cell>
          <cell r="N13">
            <v>5.1370001733666668E-2</v>
          </cell>
          <cell r="O13">
            <v>3.5569114152544212E-2</v>
          </cell>
          <cell r="P13">
            <v>-0.17917212773234015</v>
          </cell>
          <cell r="Q13">
            <v>-8.4096495246062927E-2</v>
          </cell>
          <cell r="R13">
            <v>-5.2871559382722075E-2</v>
          </cell>
          <cell r="S13">
            <v>0.25814096254866098</v>
          </cell>
          <cell r="T13">
            <v>0.21055169024247383</v>
          </cell>
          <cell r="U13">
            <v>8.3894096676103577E-2</v>
          </cell>
          <cell r="V13">
            <v>0.14502318691424487</v>
          </cell>
          <cell r="W13">
            <v>4.7404423438870982E-2</v>
          </cell>
          <cell r="X13">
            <v>0.12129788074239835</v>
          </cell>
          <cell r="AI13">
            <v>0.12129788074239835</v>
          </cell>
          <cell r="AL13">
            <v>0.17582916855974559</v>
          </cell>
          <cell r="AM13">
            <v>0.14250432205482838</v>
          </cell>
          <cell r="AN13">
            <v>0.10527817403708986</v>
          </cell>
          <cell r="AO13">
            <v>3.7986411365040149E-2</v>
          </cell>
          <cell r="AQ13">
            <v>0.12826377929486918</v>
          </cell>
          <cell r="AR13">
            <v>1.7035797113981097E-2</v>
          </cell>
          <cell r="AS13">
            <v>0.11370178468624065</v>
          </cell>
          <cell r="AT13">
            <v>0.1991330953595104</v>
          </cell>
          <cell r="AU13">
            <v>0.17862444334487879</v>
          </cell>
          <cell r="AW13">
            <v>-4.5716929164170923E-2</v>
          </cell>
          <cell r="AX13">
            <v>-2.3776900598876941E-2</v>
          </cell>
          <cell r="AY13">
            <v>-5.6646682972880384E-2</v>
          </cell>
          <cell r="AZ13">
            <v>-6.9064624933482255E-2</v>
          </cell>
          <cell r="BA13">
            <v>-3.6002926270348609E-2</v>
          </cell>
          <cell r="BL13">
            <v>5.7805789332975636E-2</v>
          </cell>
          <cell r="BM13">
            <v>3.2157793899418169E-3</v>
          </cell>
          <cell r="BN13">
            <v>2.1921857711727635E-2</v>
          </cell>
          <cell r="BO13">
            <v>6.4556495558752217E-2</v>
          </cell>
          <cell r="BP13">
            <v>0.13183012402329808</v>
          </cell>
          <cell r="BR13">
            <v>0.19570916739088484</v>
          </cell>
          <cell r="BS13">
            <v>0.2000023966065046</v>
          </cell>
          <cell r="BT13">
            <v>0.20003359707331761</v>
          </cell>
          <cell r="BU13">
            <v>0.20003359707331761</v>
          </cell>
          <cell r="BV13">
            <v>0.18226703040576331</v>
          </cell>
          <cell r="BX13">
            <v>0.12513483892596824</v>
          </cell>
          <cell r="BY13">
            <v>0.15470638283154101</v>
          </cell>
          <cell r="BZ13">
            <v>0.1347986807074078</v>
          </cell>
          <cell r="CA13">
            <v>0.1139238640058525</v>
          </cell>
          <cell r="CB13">
            <v>9.1943038477214925E-2</v>
          </cell>
          <cell r="CD13">
            <v>2.0829555644708692E-2</v>
          </cell>
          <cell r="CE13">
            <v>5.8402858936394617E-2</v>
          </cell>
          <cell r="CF13">
            <v>3.3388681243133683E-2</v>
          </cell>
          <cell r="CG13">
            <v>7.1619213076528822E-3</v>
          </cell>
          <cell r="CH13">
            <v>-2.1163090625850443E-2</v>
          </cell>
          <cell r="DB13">
            <v>4.7404423438870982E-2</v>
          </cell>
          <cell r="DC13">
            <v>3.4831795177136055E-2</v>
          </cell>
          <cell r="DD13">
            <v>-1.506931886678722E-2</v>
          </cell>
          <cell r="DE13">
            <v>4.9691184727681074E-2</v>
          </cell>
          <cell r="DF13">
            <v>0.10777705631820168</v>
          </cell>
          <cell r="DH13">
            <v>0.14502318691424487</v>
          </cell>
          <cell r="DI13">
            <v>0.15869036304492778</v>
          </cell>
          <cell r="DJ13">
            <v>0.15727613333333312</v>
          </cell>
          <cell r="DK13">
            <v>0.13427152161889369</v>
          </cell>
          <cell r="DL13">
            <v>0.10942895088907699</v>
          </cell>
          <cell r="DN13">
            <v>8.3894096676103577E-2</v>
          </cell>
          <cell r="DO13">
            <v>0.12880386847195363</v>
          </cell>
          <cell r="DP13">
            <v>9.5188940092165886E-2</v>
          </cell>
          <cell r="DQ13">
            <v>6.9511169513797572E-2</v>
          </cell>
          <cell r="DR13">
            <v>3.5595968448729143E-2</v>
          </cell>
          <cell r="DT13">
            <v>0.21055169024247383</v>
          </cell>
          <cell r="DU13">
            <v>2.6455577290703199E-2</v>
          </cell>
          <cell r="DV13">
            <v>0.17372282234582856</v>
          </cell>
          <cell r="DW13">
            <v>0.26356746693100352</v>
          </cell>
          <cell r="DX13">
            <v>0.33942989151035985</v>
          </cell>
          <cell r="DZ13">
            <v>0.25814096254866098</v>
          </cell>
          <cell r="EA13">
            <v>0.32135942124161776</v>
          </cell>
          <cell r="EB13">
            <v>0.30214332272747357</v>
          </cell>
          <cell r="EC13">
            <v>0.23927820056462493</v>
          </cell>
          <cell r="ED13">
            <v>0.13030422821685667</v>
          </cell>
          <cell r="EF13">
            <v>-5.2871559382722075E-2</v>
          </cell>
          <cell r="EG13">
            <v>3.1571632433443929E-2</v>
          </cell>
          <cell r="EH13">
            <v>-2.9018134876197452E-2</v>
          </cell>
          <cell r="EI13">
            <v>-0.18170718390804569</v>
          </cell>
          <cell r="EJ13">
            <v>-5.4096856423600063E-2</v>
          </cell>
          <cell r="EL13">
            <v>-8.4096495246062927E-2</v>
          </cell>
          <cell r="EM13">
            <v>-0.10859728506787329</v>
          </cell>
          <cell r="EN13">
            <v>-8.2251082251082241E-2</v>
          </cell>
          <cell r="EO13">
            <v>-5.9322033898305086E-2</v>
          </cell>
          <cell r="EP13">
            <v>-8.6956521739130418E-2</v>
          </cell>
          <cell r="ER13">
            <v>-0.17917212773234015</v>
          </cell>
          <cell r="ES13">
            <v>-0.15000000000000008</v>
          </cell>
          <cell r="ET13">
            <v>-0.1818181818181818</v>
          </cell>
          <cell r="EU13">
            <v>-0.24105171800862374</v>
          </cell>
          <cell r="EV13">
            <v>-0.15054238381516405</v>
          </cell>
          <cell r="EX13">
            <v>3.5569114152544212E-2</v>
          </cell>
          <cell r="EY13">
            <v>-4.0539473684210528E-2</v>
          </cell>
          <cell r="EZ13">
            <v>9.7858430074179627E-3</v>
          </cell>
          <cell r="FA13">
            <v>9.5443489541105875E-2</v>
          </cell>
          <cell r="FB13">
            <v>7.5446487630638978E-2</v>
          </cell>
          <cell r="FD13">
            <v>5.1370001733666668E-2</v>
          </cell>
          <cell r="FE13">
            <v>6.9549210308561288E-2</v>
          </cell>
          <cell r="FF13">
            <v>4.8345563321651915E-2</v>
          </cell>
          <cell r="FG13">
            <v>6.3812654723560569E-2</v>
          </cell>
          <cell r="FH13">
            <v>2.0840220385674933E-2</v>
          </cell>
          <cell r="FJ13">
            <v>0.13624009024923914</v>
          </cell>
          <cell r="FK13">
            <v>9.2426584234930442E-2</v>
          </cell>
          <cell r="FL13">
            <v>0.11094935787481565</v>
          </cell>
          <cell r="FM13">
            <v>0.16015886806503662</v>
          </cell>
          <cell r="FN13">
            <v>0.18195747109324598</v>
          </cell>
          <cell r="FP13">
            <v>0.24481910050766259</v>
          </cell>
          <cell r="FQ13">
            <v>0.22768315730330704</v>
          </cell>
          <cell r="FR13">
            <v>0.21171937267404278</v>
          </cell>
          <cell r="FS13">
            <v>0.27163490855871814</v>
          </cell>
          <cell r="FT13">
            <v>0.26729265623758258</v>
          </cell>
        </row>
        <row r="14">
          <cell r="A14" t="str">
            <v xml:space="preserve">  % Change </v>
          </cell>
          <cell r="D14">
            <v>0.44725189210035143</v>
          </cell>
          <cell r="E14">
            <v>4.7669804048459774E-2</v>
          </cell>
          <cell r="F14">
            <v>-0.33162103567513879</v>
          </cell>
          <cell r="G14">
            <v>-0.23859788209977928</v>
          </cell>
          <cell r="H14">
            <v>0.23771345272803024</v>
          </cell>
          <cell r="I14">
            <v>0.25671501880806158</v>
          </cell>
          <cell r="J14">
            <v>-0.17413216027541345</v>
          </cell>
          <cell r="K14">
            <v>0.45793818969210642</v>
          </cell>
          <cell r="L14">
            <v>0.30530780166628269</v>
          </cell>
          <cell r="M14">
            <v>-0.46505019774870704</v>
          </cell>
          <cell r="N14">
            <v>-0.63938397843469552</v>
          </cell>
          <cell r="O14">
            <v>-0.32628922882826061</v>
          </cell>
          <cell r="P14">
            <v>-6.979784413048141</v>
          </cell>
          <cell r="Q14">
            <v>-0.47422845858716045</v>
          </cell>
          <cell r="R14">
            <v>-0.39401638129813032</v>
          </cell>
          <cell r="S14">
            <v>-7.6269827584088645</v>
          </cell>
          <cell r="T14">
            <v>-0.16686869913927482</v>
          </cell>
          <cell r="U14">
            <v>-0.64390230851863084</v>
          </cell>
          <cell r="V14">
            <v>1.4199659721059166</v>
          </cell>
          <cell r="W14">
            <v>-0.6514324257784736</v>
          </cell>
          <cell r="X14">
            <v>1.7307749296192032</v>
          </cell>
          <cell r="AI14">
            <v>1.7307749296192032</v>
          </cell>
          <cell r="AL14">
            <v>5.6153846153846159</v>
          </cell>
          <cell r="AM14">
            <v>-12.540000000000001</v>
          </cell>
          <cell r="AN14">
            <v>1.0847457627118646</v>
          </cell>
          <cell r="AO14">
            <v>-0.71455093989324669</v>
          </cell>
          <cell r="AQ14">
            <v>6.56538252848613E-2</v>
          </cell>
          <cell r="AR14">
            <v>-0.91472868217054271</v>
          </cell>
          <cell r="AS14">
            <v>-0.31542461005199307</v>
          </cell>
          <cell r="AT14">
            <v>1.116531165311653</v>
          </cell>
          <cell r="AU14">
            <v>4.8699186991869921</v>
          </cell>
          <cell r="AW14">
            <v>-1.3023290320773939</v>
          </cell>
          <cell r="AX14">
            <v>-2.2716823106060557</v>
          </cell>
          <cell r="AY14">
            <v>-1.4511714696202547</v>
          </cell>
          <cell r="AZ14">
            <v>-1.2791802605633813</v>
          </cell>
          <cell r="BA14">
            <v>-1.1573278012465382</v>
          </cell>
          <cell r="BL14">
            <v>-0.75221245278178106</v>
          </cell>
          <cell r="BM14">
            <v>-0.98739330732547792</v>
          </cell>
          <cell r="BN14">
            <v>-0.91230592093840923</v>
          </cell>
          <cell r="BO14">
            <v>-0.72877304856925218</v>
          </cell>
          <cell r="BP14">
            <v>-0.32332892561745374</v>
          </cell>
          <cell r="BR14">
            <v>0.72068468619605053</v>
          </cell>
          <cell r="BS14">
            <v>0.36775079911654496</v>
          </cell>
          <cell r="BT14">
            <v>0.58996883797110566</v>
          </cell>
          <cell r="BU14">
            <v>0.98486663448071909</v>
          </cell>
          <cell r="BV14">
            <v>1.2780961372577124</v>
          </cell>
          <cell r="BX14">
            <v>5.7238020208506786</v>
          </cell>
          <cell r="BY14">
            <v>1.9895038794264779</v>
          </cell>
          <cell r="BZ14">
            <v>3.5102939412014864</v>
          </cell>
          <cell r="CA14">
            <v>17.071328352350903</v>
          </cell>
          <cell r="CB14">
            <v>-5.7530929331632326</v>
          </cell>
          <cell r="CD14">
            <v>-1.5091486423142855</v>
          </cell>
          <cell r="CE14">
            <v>-3.6981607981556577</v>
          </cell>
          <cell r="CF14">
            <v>-1.6965295658541488</v>
          </cell>
          <cell r="CG14">
            <v>-1.11381895359477</v>
          </cell>
          <cell r="CH14">
            <v>-0.35657058461381042</v>
          </cell>
          <cell r="DB14">
            <v>-0.6514324257784736</v>
          </cell>
          <cell r="DC14">
            <v>-0.83728121249929555</v>
          </cell>
          <cell r="DD14">
            <v>-1.0798573700351155</v>
          </cell>
          <cell r="DE14">
            <v>-0.46781411803877793</v>
          </cell>
          <cell r="DF14">
            <v>0.66711041697484208</v>
          </cell>
          <cell r="DH14">
            <v>1.4199659721059166</v>
          </cell>
          <cell r="DI14">
            <v>1.1595273472930527</v>
          </cell>
          <cell r="DJ14">
            <v>1.755599459545099</v>
          </cell>
          <cell r="DK14">
            <v>1.0957979447868227</v>
          </cell>
          <cell r="DL14">
            <v>2.1819670318847733</v>
          </cell>
          <cell r="DN14">
            <v>-0.64390230851863084</v>
          </cell>
          <cell r="DO14">
            <v>4.334646067475374</v>
          </cell>
          <cell r="DP14">
            <v>-0.49018605863028364</v>
          </cell>
          <cell r="DQ14">
            <v>-0.78433960261868796</v>
          </cell>
          <cell r="DR14">
            <v>-0.91900487963268984</v>
          </cell>
          <cell r="DT14">
            <v>-0.16686869913927482</v>
          </cell>
          <cell r="DU14">
            <v>-0.9384202385090018</v>
          </cell>
          <cell r="DV14">
            <v>-0.4567902040570575</v>
          </cell>
          <cell r="DW14">
            <v>0.25825307613960025</v>
          </cell>
          <cell r="DX14">
            <v>2.6070612779658302</v>
          </cell>
          <cell r="DZ14">
            <v>-7.6269827584088645</v>
          </cell>
          <cell r="EA14">
            <v>14.020462900528464</v>
          </cell>
          <cell r="EB14">
            <v>-15.658343829559225</v>
          </cell>
          <cell r="EC14">
            <v>-2.8496977105707231</v>
          </cell>
          <cell r="ED14">
            <v>-3.7181740860409551</v>
          </cell>
          <cell r="EF14">
            <v>-0.39401638129813032</v>
          </cell>
          <cell r="EG14">
            <v>-1.3286028831402161</v>
          </cell>
          <cell r="EH14">
            <v>-0.66555017079064815</v>
          </cell>
          <cell r="EI14">
            <v>1.7181459792617528</v>
          </cell>
          <cell r="EJ14">
            <v>-0.43962192414816259</v>
          </cell>
          <cell r="EL14">
            <v>-0.47422845858716045</v>
          </cell>
          <cell r="EM14">
            <v>-0.30080859670269111</v>
          </cell>
          <cell r="EN14">
            <v>-0.47787889414125495</v>
          </cell>
          <cell r="EO14">
            <v>-0.70887408226514559</v>
          </cell>
          <cell r="EP14">
            <v>-0.30729016310717361</v>
          </cell>
          <cell r="ER14">
            <v>-6.979784413048141</v>
          </cell>
          <cell r="ES14">
            <v>3.7662122687439163</v>
          </cell>
          <cell r="ET14">
            <v>-23.878857958600999</v>
          </cell>
          <cell r="EU14">
            <v>-3.7152350552162008</v>
          </cell>
          <cell r="EV14">
            <v>-3.3102604966861202</v>
          </cell>
          <cell r="EX14">
            <v>-0.32628922882826061</v>
          </cell>
          <cell r="EY14">
            <v>-1.5312526941977755</v>
          </cell>
          <cell r="EZ14">
            <v>-0.81297557068482174</v>
          </cell>
          <cell r="FA14">
            <v>0.53457086244655327</v>
          </cell>
          <cell r="FB14">
            <v>2.7693324520819567</v>
          </cell>
          <cell r="FD14">
            <v>-0.63938397843469552</v>
          </cell>
          <cell r="FE14">
            <v>-0.23935995803003474</v>
          </cell>
          <cell r="FF14">
            <v>-0.57265103542700668</v>
          </cell>
          <cell r="FG14">
            <v>-0.62844854308741471</v>
          </cell>
          <cell r="FH14">
            <v>-0.89683973681519102</v>
          </cell>
          <cell r="FJ14">
            <v>-0.46505019774870704</v>
          </cell>
          <cell r="FK14">
            <v>-0.61989630589760214</v>
          </cell>
          <cell r="FL14">
            <v>-0.48040668721840163</v>
          </cell>
          <cell r="FM14">
            <v>-0.44821688189515096</v>
          </cell>
          <cell r="FN14">
            <v>-0.3291327417436648</v>
          </cell>
          <cell r="FP14">
            <v>0.30530780166628269</v>
          </cell>
        </row>
        <row r="15">
          <cell r="A15" t="str">
            <v>Production</v>
          </cell>
        </row>
        <row r="16">
          <cell r="A16" t="str">
            <v xml:space="preserve">  (000 short tons)</v>
          </cell>
          <cell r="C16">
            <v>906</v>
          </cell>
          <cell r="D16">
            <v>1063</v>
          </cell>
          <cell r="E16">
            <v>1110</v>
          </cell>
          <cell r="F16">
            <v>1058</v>
          </cell>
          <cell r="G16">
            <v>1078</v>
          </cell>
          <cell r="H16">
            <v>1130</v>
          </cell>
          <cell r="I16">
            <v>1173</v>
          </cell>
          <cell r="J16">
            <v>1225</v>
          </cell>
          <cell r="K16">
            <v>1247</v>
          </cell>
          <cell r="L16">
            <v>1240.8829999999998</v>
          </cell>
          <cell r="M16">
            <v>1271.357</v>
          </cell>
          <cell r="N16">
            <v>1263.8800000000001</v>
          </cell>
          <cell r="O16">
            <v>1286.5140000000001</v>
          </cell>
          <cell r="P16">
            <v>1799.3990000000001</v>
          </cell>
          <cell r="Q16">
            <v>1770.79</v>
          </cell>
          <cell r="R16">
            <v>1806.4860000000001</v>
          </cell>
          <cell r="S16">
            <v>1764.546</v>
          </cell>
          <cell r="T16">
            <v>1767.546</v>
          </cell>
          <cell r="U16">
            <v>1761.5</v>
          </cell>
          <cell r="V16">
            <v>1787.9225000000001</v>
          </cell>
          <cell r="W16">
            <v>1814.7413374999999</v>
          </cell>
          <cell r="X16">
            <v>1911.85</v>
          </cell>
          <cell r="AI16">
            <v>2216.4499999999998</v>
          </cell>
          <cell r="AL16">
            <v>554.11249999999995</v>
          </cell>
          <cell r="AM16">
            <v>554.11249999999995</v>
          </cell>
          <cell r="AN16">
            <v>554.11249999999995</v>
          </cell>
          <cell r="AO16">
            <v>554.11249999999995</v>
          </cell>
          <cell r="AQ16">
            <v>2216.4499999999998</v>
          </cell>
          <cell r="AR16">
            <v>554.11249999999995</v>
          </cell>
          <cell r="AS16">
            <v>554.11249999999995</v>
          </cell>
          <cell r="AT16">
            <v>554.11249999999995</v>
          </cell>
          <cell r="AU16">
            <v>554.11249999999995</v>
          </cell>
          <cell r="AW16">
            <v>2216.4499999999998</v>
          </cell>
          <cell r="AX16">
            <v>554.11249999999995</v>
          </cell>
          <cell r="AY16">
            <v>554.11249999999995</v>
          </cell>
          <cell r="AZ16">
            <v>554.11249999999995</v>
          </cell>
          <cell r="BA16">
            <v>554.11249999999995</v>
          </cell>
          <cell r="BL16">
            <v>2216.4499999999998</v>
          </cell>
          <cell r="BM16">
            <v>554.11249999999995</v>
          </cell>
          <cell r="BN16">
            <v>554.11249999999995</v>
          </cell>
          <cell r="BO16">
            <v>554.11249999999995</v>
          </cell>
          <cell r="BP16">
            <v>554.11249999999995</v>
          </cell>
          <cell r="BR16">
            <v>2216.4499999999998</v>
          </cell>
          <cell r="BS16">
            <v>554.11249999999995</v>
          </cell>
          <cell r="BT16">
            <v>554.11249999999995</v>
          </cell>
          <cell r="BU16">
            <v>554.11249999999995</v>
          </cell>
          <cell r="BV16">
            <v>554.11249999999995</v>
          </cell>
          <cell r="BX16">
            <v>2216.4499999999998</v>
          </cell>
          <cell r="BY16">
            <v>554.11249999999995</v>
          </cell>
          <cell r="BZ16">
            <v>554.11249999999995</v>
          </cell>
          <cell r="CA16">
            <v>554.11249999999995</v>
          </cell>
          <cell r="CB16">
            <v>554.11249999999995</v>
          </cell>
          <cell r="CD16">
            <v>2216.4499999999998</v>
          </cell>
          <cell r="CE16">
            <v>554.11249999999995</v>
          </cell>
          <cell r="CF16">
            <v>554.11249999999995</v>
          </cell>
          <cell r="CG16">
            <v>554.11249999999995</v>
          </cell>
          <cell r="CH16">
            <v>554.11249999999995</v>
          </cell>
          <cell r="DB16">
            <v>2216.4499999999998</v>
          </cell>
          <cell r="DC16">
            <v>554.11249999999995</v>
          </cell>
          <cell r="DD16">
            <v>554.11249999999995</v>
          </cell>
          <cell r="DE16">
            <v>554.11249999999995</v>
          </cell>
          <cell r="DF16">
            <v>554.11249999999995</v>
          </cell>
          <cell r="DH16">
            <v>2216.4499999999998</v>
          </cell>
          <cell r="DI16">
            <v>667.85</v>
          </cell>
          <cell r="DJ16">
            <v>667.85</v>
          </cell>
          <cell r="DK16">
            <v>440.375</v>
          </cell>
          <cell r="DL16">
            <v>440.375</v>
          </cell>
          <cell r="DN16">
            <v>1761.5</v>
          </cell>
          <cell r="DO16">
            <v>440.40000000000003</v>
          </cell>
          <cell r="DP16">
            <v>440.40000000000003</v>
          </cell>
          <cell r="DQ16">
            <v>447.9</v>
          </cell>
          <cell r="DR16">
            <v>432.8</v>
          </cell>
          <cell r="DT16">
            <v>1767.546</v>
          </cell>
          <cell r="DU16">
            <v>445</v>
          </cell>
          <cell r="DV16">
            <v>445</v>
          </cell>
          <cell r="DW16">
            <v>445</v>
          </cell>
          <cell r="DX16">
            <v>432.54599999999999</v>
          </cell>
          <cell r="DZ16">
            <v>1764.546</v>
          </cell>
          <cell r="EA16">
            <v>442</v>
          </cell>
          <cell r="EB16">
            <v>445</v>
          </cell>
          <cell r="EC16">
            <v>445</v>
          </cell>
          <cell r="ED16">
            <v>432.54599999999999</v>
          </cell>
          <cell r="EF16">
            <v>1806.4860000000001</v>
          </cell>
          <cell r="EG16">
            <v>448</v>
          </cell>
          <cell r="EH16">
            <v>445</v>
          </cell>
          <cell r="EI16">
            <v>454.18600000000004</v>
          </cell>
          <cell r="EJ16">
            <v>459.3</v>
          </cell>
          <cell r="EL16">
            <v>1770.79</v>
          </cell>
          <cell r="EM16">
            <v>431.44</v>
          </cell>
          <cell r="EN16">
            <v>440.43900000000002</v>
          </cell>
          <cell r="EO16">
            <v>444.73699999999997</v>
          </cell>
          <cell r="EP16">
            <v>454.17400000000004</v>
          </cell>
          <cell r="ER16">
            <v>1799.3990000000001</v>
          </cell>
          <cell r="ES16">
            <v>473.5</v>
          </cell>
          <cell r="ET16">
            <v>451.2</v>
          </cell>
          <cell r="EU16">
            <v>452.97800000000001</v>
          </cell>
          <cell r="EV16">
            <v>421.721</v>
          </cell>
          <cell r="EX16">
            <v>1286.5140000000001</v>
          </cell>
          <cell r="EY16">
            <v>319.07600000000002</v>
          </cell>
          <cell r="EZ16">
            <v>321.279</v>
          </cell>
          <cell r="FA16">
            <v>332.56299999999999</v>
          </cell>
          <cell r="FB16">
            <v>313.596</v>
          </cell>
          <cell r="FD16">
            <v>1263.8800000000001</v>
          </cell>
          <cell r="FE16">
            <v>324.83999999999997</v>
          </cell>
          <cell r="FF16">
            <v>311.29300000000001</v>
          </cell>
          <cell r="FG16">
            <v>317.74700000000001</v>
          </cell>
          <cell r="FH16">
            <v>310</v>
          </cell>
          <cell r="FJ16">
            <v>1271.357</v>
          </cell>
          <cell r="FK16">
            <v>308.79500000000002</v>
          </cell>
          <cell r="FL16">
            <v>322.197</v>
          </cell>
          <cell r="FM16">
            <v>318.923</v>
          </cell>
          <cell r="FN16">
            <v>321.44200000000001</v>
          </cell>
          <cell r="FP16">
            <v>1240.8829999999998</v>
          </cell>
          <cell r="FQ16">
            <v>303.32</v>
          </cell>
          <cell r="FR16">
            <v>294.28899999999999</v>
          </cell>
          <cell r="FS16">
            <v>318.67599999999999</v>
          </cell>
          <cell r="FT16">
            <v>324.59800000000001</v>
          </cell>
        </row>
        <row r="17">
          <cell r="A17" t="str">
            <v>Shipments</v>
          </cell>
        </row>
        <row r="18">
          <cell r="A18" t="str">
            <v xml:space="preserve">  (000 short tons)</v>
          </cell>
          <cell r="C18">
            <v>1080</v>
          </cell>
          <cell r="D18">
            <v>1161</v>
          </cell>
          <cell r="E18">
            <v>1081</v>
          </cell>
          <cell r="F18">
            <v>1006</v>
          </cell>
          <cell r="G18">
            <v>1007</v>
          </cell>
          <cell r="H18">
            <v>1106</v>
          </cell>
          <cell r="I18">
            <v>1289.1510000000001</v>
          </cell>
          <cell r="J18">
            <v>1237.1389999999999</v>
          </cell>
          <cell r="K18">
            <v>1246.25</v>
          </cell>
          <cell r="L18">
            <v>1232.8879999999999</v>
          </cell>
          <cell r="M18">
            <v>1278.375</v>
          </cell>
          <cell r="N18">
            <v>1265.45</v>
          </cell>
          <cell r="O18">
            <v>1244.3789999999999</v>
          </cell>
          <cell r="P18">
            <v>1822.1280000000002</v>
          </cell>
          <cell r="Q18">
            <v>1739.982</v>
          </cell>
          <cell r="R18">
            <v>1724.4569999999999</v>
          </cell>
          <cell r="S18">
            <v>1690.7980000000002</v>
          </cell>
          <cell r="T18">
            <v>1720.444</v>
          </cell>
          <cell r="U18">
            <v>1794.2999999999997</v>
          </cell>
          <cell r="V18">
            <v>2475.8773100000003</v>
          </cell>
          <cell r="W18">
            <v>3073.2999800000002</v>
          </cell>
          <cell r="X18">
            <v>3038.0731000000005</v>
          </cell>
          <cell r="AI18">
            <v>3038.0731000000005</v>
          </cell>
          <cell r="AL18">
            <v>826.12483000000009</v>
          </cell>
          <cell r="AM18">
            <v>793.85480000000007</v>
          </cell>
          <cell r="AN18">
            <v>714.37231000000008</v>
          </cell>
          <cell r="AO18">
            <v>703.72116000000017</v>
          </cell>
          <cell r="AQ18">
            <v>2978.2944200000002</v>
          </cell>
          <cell r="AR18">
            <v>842.99819000000002</v>
          </cell>
          <cell r="AS18">
            <v>687.90458000000001</v>
          </cell>
          <cell r="AT18">
            <v>712.92678999999998</v>
          </cell>
          <cell r="AU18">
            <v>734.46486000000004</v>
          </cell>
          <cell r="AW18">
            <v>3122.2607400000002</v>
          </cell>
          <cell r="AX18">
            <v>830.77494999999999</v>
          </cell>
          <cell r="AY18">
            <v>764.19603000000006</v>
          </cell>
          <cell r="AZ18">
            <v>775.8804100000001</v>
          </cell>
          <cell r="BA18">
            <v>751.40935000000002</v>
          </cell>
          <cell r="BL18">
            <v>3283.4169999999999</v>
          </cell>
          <cell r="BM18">
            <v>845.65600000000006</v>
          </cell>
          <cell r="BN18">
            <v>812.58699999999999</v>
          </cell>
          <cell r="BO18">
            <v>812.58699999999999</v>
          </cell>
          <cell r="BP18">
            <v>812.58699999999999</v>
          </cell>
          <cell r="BR18">
            <v>3305.4630000000002</v>
          </cell>
          <cell r="BS18">
            <v>851.16750000000002</v>
          </cell>
          <cell r="BT18">
            <v>818.09850000000006</v>
          </cell>
          <cell r="BU18">
            <v>818.09850000000006</v>
          </cell>
          <cell r="BV18">
            <v>818.09850000000006</v>
          </cell>
          <cell r="BX18">
            <v>3261.3710000000001</v>
          </cell>
          <cell r="BY18">
            <v>845.65600000000006</v>
          </cell>
          <cell r="BZ18">
            <v>823.61</v>
          </cell>
          <cell r="CA18">
            <v>801.56400000000008</v>
          </cell>
          <cell r="CB18">
            <v>790.54100000000005</v>
          </cell>
          <cell r="CD18">
            <v>3261.3710000000001</v>
          </cell>
          <cell r="CE18">
            <v>834.63300000000004</v>
          </cell>
          <cell r="CF18">
            <v>823.61</v>
          </cell>
          <cell r="CG18">
            <v>790.54100000000005</v>
          </cell>
          <cell r="CH18">
            <v>812.58699999999999</v>
          </cell>
          <cell r="DB18">
            <v>3073.2999800000002</v>
          </cell>
          <cell r="DC18">
            <v>744.25432000000001</v>
          </cell>
          <cell r="DD18">
            <v>755.70934999999997</v>
          </cell>
          <cell r="DE18">
            <v>776.02085000000011</v>
          </cell>
          <cell r="DF18">
            <v>797.31546000000014</v>
          </cell>
          <cell r="DH18">
            <v>2475.8773100000003</v>
          </cell>
          <cell r="DI18">
            <v>876.32301000000007</v>
          </cell>
          <cell r="DJ18">
            <v>742.23091000000011</v>
          </cell>
          <cell r="DK18">
            <v>440.78303000000005</v>
          </cell>
          <cell r="DL18">
            <v>416.54036000000002</v>
          </cell>
          <cell r="DN18">
            <v>1794.2999999999997</v>
          </cell>
          <cell r="DO18">
            <v>468.2</v>
          </cell>
          <cell r="DP18">
            <v>444.4</v>
          </cell>
          <cell r="DQ18">
            <v>437.1</v>
          </cell>
          <cell r="DR18">
            <v>444.6</v>
          </cell>
          <cell r="DT18">
            <v>1720.444</v>
          </cell>
          <cell r="DU18">
            <v>449.9</v>
          </cell>
          <cell r="DV18">
            <v>436.61200000000002</v>
          </cell>
          <cell r="DW18">
            <v>423.47800000000001</v>
          </cell>
          <cell r="DX18">
            <v>410.45400000000001</v>
          </cell>
          <cell r="DZ18">
            <v>1690.7980000000002</v>
          </cell>
          <cell r="EA18">
            <v>457.827</v>
          </cell>
          <cell r="EB18">
            <v>416.48699999999997</v>
          </cell>
          <cell r="EC18">
            <v>408.63300000000004</v>
          </cell>
          <cell r="ED18">
            <v>407.851</v>
          </cell>
          <cell r="EF18">
            <v>1724.4569999999999</v>
          </cell>
          <cell r="EG18">
            <v>445.12300000000005</v>
          </cell>
          <cell r="EH18">
            <v>426.84999999999997</v>
          </cell>
          <cell r="EI18">
            <v>432.87799999999993</v>
          </cell>
          <cell r="EJ18">
            <v>419.60599999999999</v>
          </cell>
          <cell r="EL18">
            <v>1739.982</v>
          </cell>
          <cell r="EM18">
            <v>427.80899999999997</v>
          </cell>
          <cell r="EN18">
            <v>440.41299999999995</v>
          </cell>
          <cell r="EO18">
            <v>415.423</v>
          </cell>
          <cell r="EP18">
            <v>456.33699999999999</v>
          </cell>
          <cell r="ER18">
            <v>1822.1280000000002</v>
          </cell>
          <cell r="ES18">
            <v>489.49</v>
          </cell>
          <cell r="ET18">
            <v>457.904</v>
          </cell>
          <cell r="EU18">
            <v>442.00400000000002</v>
          </cell>
          <cell r="EV18">
            <v>432.73</v>
          </cell>
          <cell r="EX18">
            <v>1244.3789999999999</v>
          </cell>
          <cell r="EY18">
            <v>337.46800000000002</v>
          </cell>
          <cell r="EZ18">
            <v>298.44799999999998</v>
          </cell>
          <cell r="FA18">
            <v>306.60000000000002</v>
          </cell>
          <cell r="FB18">
            <v>301.863</v>
          </cell>
          <cell r="FD18">
            <v>1265.45</v>
          </cell>
          <cell r="FE18">
            <v>332.69799999999998</v>
          </cell>
          <cell r="FF18">
            <v>313.56900000000002</v>
          </cell>
          <cell r="FG18">
            <v>314.18299999999999</v>
          </cell>
          <cell r="FH18">
            <v>305</v>
          </cell>
          <cell r="FJ18">
            <v>1278.375</v>
          </cell>
          <cell r="FK18">
            <v>340.4</v>
          </cell>
          <cell r="FL18">
            <v>318.45699999999999</v>
          </cell>
          <cell r="FM18">
            <v>310.87700000000001</v>
          </cell>
          <cell r="FN18">
            <v>308.64100000000002</v>
          </cell>
          <cell r="FP18">
            <v>1232.8879999999999</v>
          </cell>
          <cell r="FQ18">
            <v>324.31099999999998</v>
          </cell>
          <cell r="FR18">
            <v>290.488</v>
          </cell>
          <cell r="FS18">
            <v>313.64299999999997</v>
          </cell>
          <cell r="FT18">
            <v>304.44600000000003</v>
          </cell>
        </row>
        <row r="19">
          <cell r="A19" t="str">
            <v>Price per ton (prod.)</v>
          </cell>
          <cell r="C19">
            <v>495.6953642384106</v>
          </cell>
          <cell r="D19">
            <v>498.40075258701779</v>
          </cell>
          <cell r="E19">
            <v>521.98198198198202</v>
          </cell>
          <cell r="F19">
            <v>525.04725897920605</v>
          </cell>
          <cell r="G19">
            <v>472.44897959183675</v>
          </cell>
          <cell r="H19">
            <v>529.3805309734513</v>
          </cell>
          <cell r="I19">
            <v>521.9096334185848</v>
          </cell>
          <cell r="J19">
            <v>453.9591836734694</v>
          </cell>
          <cell r="K19">
            <v>486.84843624699278</v>
          </cell>
          <cell r="L19">
            <v>541.65703804791372</v>
          </cell>
          <cell r="M19">
            <v>507.85496349352627</v>
          </cell>
          <cell r="N19">
            <v>488.11516789334121</v>
          </cell>
          <cell r="O19">
            <v>466.91745700521523</v>
          </cell>
          <cell r="P19">
            <v>397.375</v>
          </cell>
          <cell r="Q19">
            <v>450.83315282845041</v>
          </cell>
          <cell r="R19">
            <v>426.32841796557744</v>
          </cell>
          <cell r="S19">
            <v>591.58049365914326</v>
          </cell>
          <cell r="T19">
            <v>604.2877245373968</v>
          </cell>
          <cell r="U19">
            <v>541.48749372890177</v>
          </cell>
          <cell r="V19">
            <v>593.34486372198853</v>
          </cell>
          <cell r="W19">
            <v>642.33652913442677</v>
          </cell>
          <cell r="X19">
            <v>685.51061381939576</v>
          </cell>
          <cell r="AI19">
            <v>685.51061381939576</v>
          </cell>
          <cell r="AL19">
            <v>794.42351508042134</v>
          </cell>
          <cell r="AM19">
            <v>730.71804010918356</v>
          </cell>
          <cell r="AN19">
            <v>632.54303052178034</v>
          </cell>
          <cell r="AO19">
            <v>584.35786956619825</v>
          </cell>
          <cell r="AQ19">
            <v>690.84324031672281</v>
          </cell>
          <cell r="AR19">
            <v>699.17119718468723</v>
          </cell>
          <cell r="AS19">
            <v>626.94849872543932</v>
          </cell>
          <cell r="AT19">
            <v>707.79850662094805</v>
          </cell>
          <cell r="AU19">
            <v>729.45475873581631</v>
          </cell>
          <cell r="AW19">
            <v>585.9847955063276</v>
          </cell>
          <cell r="AX19">
            <v>637.04392158632049</v>
          </cell>
          <cell r="AY19">
            <v>567.76196169550406</v>
          </cell>
          <cell r="AZ19">
            <v>569.74711813936688</v>
          </cell>
          <cell r="BA19">
            <v>569.38618060411909</v>
          </cell>
          <cell r="BL19">
            <v>676.44476527780921</v>
          </cell>
          <cell r="BM19">
            <v>655.10884522547315</v>
          </cell>
          <cell r="BN19">
            <v>642.63845338266151</v>
          </cell>
          <cell r="BO19">
            <v>674.94236278734013</v>
          </cell>
          <cell r="BP19">
            <v>733.08939971576172</v>
          </cell>
          <cell r="BR19">
            <v>806.33039319632746</v>
          </cell>
          <cell r="BS19">
            <v>835.53249565747024</v>
          </cell>
          <cell r="BT19">
            <v>803.1022581154549</v>
          </cell>
          <cell r="BU19">
            <v>803.1022581154549</v>
          </cell>
          <cell r="BV19">
            <v>783.58456089692982</v>
          </cell>
          <cell r="BX19">
            <v>732.89990750975653</v>
          </cell>
          <cell r="BY19">
            <v>789.73854587290487</v>
          </cell>
          <cell r="BZ19">
            <v>749.54815132306169</v>
          </cell>
          <cell r="CA19">
            <v>710.44056937896187</v>
          </cell>
          <cell r="CB19">
            <v>681.87236346409804</v>
          </cell>
          <cell r="CD19">
            <v>654.82911863565607</v>
          </cell>
          <cell r="CE19">
            <v>699.77486521238905</v>
          </cell>
          <cell r="CF19">
            <v>670.93595614608944</v>
          </cell>
          <cell r="CG19">
            <v>625.34954544429149</v>
          </cell>
          <cell r="CH19">
            <v>623.25610773985443</v>
          </cell>
          <cell r="DB19">
            <v>642.33652913442677</v>
          </cell>
          <cell r="DC19">
            <v>606.19459044869052</v>
          </cell>
          <cell r="DD19">
            <v>598.79537097611046</v>
          </cell>
          <cell r="DE19">
            <v>642.82975027634279</v>
          </cell>
          <cell r="DF19">
            <v>721.52640483656307</v>
          </cell>
          <cell r="DH19">
            <v>593.34486372198853</v>
          </cell>
          <cell r="DI19">
            <v>678.45129894437378</v>
          </cell>
          <cell r="DJ19">
            <v>596.09193681215834</v>
          </cell>
          <cell r="DK19">
            <v>562.47516321317062</v>
          </cell>
          <cell r="DL19">
            <v>536.36105591825151</v>
          </cell>
          <cell r="DN19">
            <v>541.48749372890177</v>
          </cell>
          <cell r="DO19">
            <v>586.96639418710254</v>
          </cell>
          <cell r="DP19">
            <v>542.00726612170752</v>
          </cell>
          <cell r="DQ19">
            <v>509.71198928332211</v>
          </cell>
          <cell r="DR19">
            <v>527.26432532347508</v>
          </cell>
          <cell r="DT19">
            <v>604.2877245373968</v>
          </cell>
          <cell r="DU19">
            <v>530.1595505617978</v>
          </cell>
          <cell r="DV19">
            <v>576.51460674157306</v>
          </cell>
          <cell r="DW19">
            <v>627.39101123595492</v>
          </cell>
          <cell r="DX19">
            <v>683.08572961026107</v>
          </cell>
          <cell r="DZ19">
            <v>591.58049365914326</v>
          </cell>
          <cell r="EA19">
            <v>713.56334841628973</v>
          </cell>
          <cell r="EB19">
            <v>610.22022471910111</v>
          </cell>
          <cell r="EC19">
            <v>549.23595505617982</v>
          </cell>
          <cell r="ED19">
            <v>493.30244644500237</v>
          </cell>
          <cell r="EF19">
            <v>426.32841796557744</v>
          </cell>
          <cell r="EG19">
            <v>477.07589285714295</v>
          </cell>
          <cell r="EH19">
            <v>433.45617977528087</v>
          </cell>
          <cell r="EI19">
            <v>383.10295781904324</v>
          </cell>
          <cell r="EJ19">
            <v>411.6786414108426</v>
          </cell>
          <cell r="EL19">
            <v>450.83315282845041</v>
          </cell>
          <cell r="EM19">
            <v>438.28012701650283</v>
          </cell>
          <cell r="EN19">
            <v>461.97272721080549</v>
          </cell>
          <cell r="EO19">
            <v>440.88901080863525</v>
          </cell>
          <cell r="EP19">
            <v>462.19074627785818</v>
          </cell>
          <cell r="ER19">
            <v>397.375</v>
          </cell>
          <cell r="ES19">
            <v>415</v>
          </cell>
          <cell r="ET19">
            <v>395</v>
          </cell>
          <cell r="EU19">
            <v>375</v>
          </cell>
          <cell r="EV19">
            <v>404.5</v>
          </cell>
          <cell r="EX19">
            <v>466.91745700521523</v>
          </cell>
          <cell r="EY19">
            <v>476.37553435545135</v>
          </cell>
          <cell r="EZ19">
            <v>445.61269177257151</v>
          </cell>
          <cell r="FA19">
            <v>463.59637121387527</v>
          </cell>
          <cell r="FB19">
            <v>482.08523067896272</v>
          </cell>
          <cell r="FD19">
            <v>488.11516789334121</v>
          </cell>
          <cell r="FE19">
            <v>513.40352173377664</v>
          </cell>
          <cell r="FF19">
            <v>497.75292088161314</v>
          </cell>
          <cell r="FG19">
            <v>472.91713218378146</v>
          </cell>
          <cell r="FH19">
            <v>468.38709677419354</v>
          </cell>
          <cell r="FJ19">
            <v>507.85496349352627</v>
          </cell>
          <cell r="FK19">
            <v>534.28650075292671</v>
          </cell>
          <cell r="FL19">
            <v>490.35527953394973</v>
          </cell>
          <cell r="FM19">
            <v>505.26302587144858</v>
          </cell>
          <cell r="FN19">
            <v>501.51504781578012</v>
          </cell>
          <cell r="FP19">
            <v>541.65703804791372</v>
          </cell>
          <cell r="FQ19">
            <v>580.90795199789</v>
          </cell>
          <cell r="FR19">
            <v>541.45075079258822</v>
          </cell>
          <cell r="FS19">
            <v>540.31994878811076</v>
          </cell>
          <cell r="FT19">
            <v>503.94950061306599</v>
          </cell>
        </row>
        <row r="20">
          <cell r="A20" t="str">
            <v xml:space="preserve">  % Change </v>
          </cell>
          <cell r="D20">
            <v>5.4577640700024244E-3</v>
          </cell>
          <cell r="E20">
            <v>4.7313791707902952E-2</v>
          </cell>
          <cell r="F20">
            <v>5.8723808541916167E-3</v>
          </cell>
          <cell r="G20">
            <v>-0.10017818108341447</v>
          </cell>
          <cell r="H20">
            <v>0.12050306771918406</v>
          </cell>
          <cell r="I20">
            <v>-1.4112527978935363E-2</v>
          </cell>
          <cell r="J20">
            <v>-0.13019581435971961</v>
          </cell>
          <cell r="K20">
            <v>7.2449801119521817E-2</v>
          </cell>
          <cell r="L20">
            <v>0.11257836673653165</v>
          </cell>
          <cell r="M20">
            <v>-6.2404939251241465E-2</v>
          </cell>
          <cell r="N20">
            <v>-3.8868962635306925E-2</v>
          </cell>
          <cell r="O20">
            <v>-4.3427683224049995E-2</v>
          </cell>
          <cell r="P20">
            <v>-0.14893950946117329</v>
          </cell>
          <cell r="Q20">
            <v>0.13452822353809468</v>
          </cell>
          <cell r="R20">
            <v>-5.4354331994296401E-2</v>
          </cell>
          <cell r="S20">
            <v>0.38761684356426973</v>
          </cell>
          <cell r="T20">
            <v>2.1480138399518012E-2</v>
          </cell>
          <cell r="U20">
            <v>-0.10392438611353683</v>
          </cell>
          <cell r="V20">
            <v>9.5768361400142332E-2</v>
          </cell>
          <cell r="W20">
            <v>8.2568618029519536E-2</v>
          </cell>
          <cell r="X20">
            <v>6.7214120210705941E-2</v>
          </cell>
          <cell r="AI20">
            <v>6.7214120210705941E-2</v>
          </cell>
          <cell r="AL20">
            <v>0.31050908008335787</v>
          </cell>
          <cell r="AM20">
            <v>0.22031344183242907</v>
          </cell>
          <cell r="AN20">
            <v>-1.6002245929253145E-2</v>
          </cell>
          <cell r="AO20">
            <v>-0.19010882256129713</v>
          </cell>
          <cell r="AQ20">
            <v>7.7790575227068004E-3</v>
          </cell>
          <cell r="AR20">
            <v>-0.11990118128123572</v>
          </cell>
          <cell r="AS20">
            <v>-0.14201037293158802</v>
          </cell>
          <cell r="AT20">
            <v>0.11897289586305293</v>
          </cell>
          <cell r="AU20">
            <v>0.24830142063001848</v>
          </cell>
          <cell r="AW20">
            <v>-0.15178326817285204</v>
          </cell>
          <cell r="AX20">
            <v>-8.8858459628387232E-2</v>
          </cell>
          <cell r="AY20">
            <v>-9.4404145077720214E-2</v>
          </cell>
          <cell r="AZ20">
            <v>-0.19504334523202482</v>
          </cell>
          <cell r="BA20">
            <v>-0.21943592281049007</v>
          </cell>
          <cell r="BL20">
            <v>-0.16108239130568569</v>
          </cell>
          <cell r="BM20">
            <v>-0.21593851988967105</v>
          </cell>
          <cell r="BN20">
            <v>-0.19980494776510138</v>
          </cell>
          <cell r="BO20">
            <v>-0.15958104218116931</v>
          </cell>
          <cell r="BP20">
            <v>-6.4441240551458612E-2</v>
          </cell>
          <cell r="BR20">
            <v>0.10019169730294086</v>
          </cell>
          <cell r="BS20">
            <v>5.7986215848118361E-2</v>
          </cell>
          <cell r="BT20">
            <v>7.1448520949404459E-2</v>
          </cell>
          <cell r="BU20">
            <v>0.13042848723784739</v>
          </cell>
          <cell r="BV20">
            <v>0.14916603587818988</v>
          </cell>
          <cell r="BX20">
            <v>0.11922314792103594</v>
          </cell>
          <cell r="BY20">
            <v>0.12856089169937657</v>
          </cell>
          <cell r="BZ20">
            <v>0.11716795687702763</v>
          </cell>
          <cell r="CA20">
            <v>0.13606953831591229</v>
          </cell>
          <cell r="CB20">
            <v>9.4048425673366909E-2</v>
          </cell>
          <cell r="CD20">
            <v>0.11748482837313667</v>
          </cell>
          <cell r="CE20">
            <v>9.8471928701337363E-2</v>
          </cell>
          <cell r="CF20">
            <v>0.18172051213589135</v>
          </cell>
          <cell r="CG20">
            <v>9.7591414742923988E-2</v>
          </cell>
          <cell r="CH20">
            <v>9.4610527917237563E-2</v>
          </cell>
          <cell r="DB20">
            <v>8.2568618029519536E-2</v>
          </cell>
          <cell r="DC20">
            <v>-0.10650242487280959</v>
          </cell>
          <cell r="DD20">
            <v>4.535263768890907E-3</v>
          </cell>
          <cell r="DE20">
            <v>0.14285890705669946</v>
          </cell>
          <cell r="DF20">
            <v>0.34522519275995545</v>
          </cell>
          <cell r="DH20">
            <v>9.5768361400142332E-2</v>
          </cell>
          <cell r="DI20">
            <v>0.15586054953617889</v>
          </cell>
          <cell r="DJ20">
            <v>9.9785877553726587E-2</v>
          </cell>
          <cell r="DK20">
            <v>0.10351566186237027</v>
          </cell>
          <cell r="DL20">
            <v>1.7252695010601338E-2</v>
          </cell>
          <cell r="DN20">
            <v>-0.10392438611353683</v>
          </cell>
          <cell r="DO20">
            <v>0.10715046737365741</v>
          </cell>
          <cell r="DP20">
            <v>-5.9855102050057396E-2</v>
          </cell>
          <cell r="DQ20">
            <v>-0.18756886828965902</v>
          </cell>
          <cell r="DR20">
            <v>-0.22811397974261716</v>
          </cell>
          <cell r="DT20">
            <v>2.1480138399518012E-2</v>
          </cell>
          <cell r="DU20">
            <v>-0.25702524977151009</v>
          </cell>
          <cell r="DV20">
            <v>-5.5235170209318341E-2</v>
          </cell>
          <cell r="DW20">
            <v>0.14229777832330881</v>
          </cell>
          <cell r="DX20">
            <v>0.3847199310137972</v>
          </cell>
          <cell r="DZ20">
            <v>0.38761684356426973</v>
          </cell>
          <cell r="EA20">
            <v>0.49570196084076978</v>
          </cell>
          <cell r="EB20">
            <v>0.40780141843971629</v>
          </cell>
          <cell r="EC20">
            <v>0.43365104300658697</v>
          </cell>
          <cell r="ED20">
            <v>0.1982706820893867</v>
          </cell>
          <cell r="EF20">
            <v>-5.4354331994296401E-2</v>
          </cell>
          <cell r="EG20">
            <v>8.851819521166493E-2</v>
          </cell>
          <cell r="EH20">
            <v>-6.1727772562885641E-2</v>
          </cell>
          <cell r="EI20">
            <v>-0.13106712023419798</v>
          </cell>
          <cell r="EJ20">
            <v>-0.10928843832076396</v>
          </cell>
          <cell r="EL20">
            <v>0.13452822353809468</v>
          </cell>
          <cell r="EM20">
            <v>5.6096691606030813E-2</v>
          </cell>
          <cell r="EN20">
            <v>0.16955120812862146</v>
          </cell>
          <cell r="EO20">
            <v>0.17570402882302738</v>
          </cell>
          <cell r="EP20">
            <v>0.1426223640985369</v>
          </cell>
          <cell r="ER20">
            <v>-0.14893950946117329</v>
          </cell>
          <cell r="ES20">
            <v>-0.12883855263157895</v>
          </cell>
          <cell r="ET20">
            <v>-0.11358000502912702</v>
          </cell>
          <cell r="EU20">
            <v>-0.1911066969353008</v>
          </cell>
          <cell r="EV20">
            <v>-0.16093675089297521</v>
          </cell>
          <cell r="EX20">
            <v>-4.3427683224049995E-2</v>
          </cell>
          <cell r="EY20">
            <v>-7.2122581577315326E-2</v>
          </cell>
          <cell r="EZ20">
            <v>-0.10475122680684945</v>
          </cell>
          <cell r="FA20">
            <v>-1.9709078685447246E-2</v>
          </cell>
          <cell r="FB20">
            <v>2.9245327207151783E-2</v>
          </cell>
          <cell r="FD20">
            <v>-3.8868962635306925E-2</v>
          </cell>
          <cell r="FE20">
            <v>-3.908573207393673E-2</v>
          </cell>
          <cell r="FF20">
            <v>1.508628877146867E-2</v>
          </cell>
          <cell r="FG20">
            <v>-6.4017931317809751E-2</v>
          </cell>
          <cell r="FH20">
            <v>-6.605574685319382E-2</v>
          </cell>
          <cell r="FJ20">
            <v>-6.2404939251241465E-2</v>
          </cell>
          <cell r="FK20">
            <v>-8.0256176705139404E-2</v>
          </cell>
          <cell r="FL20">
            <v>-9.4367717070931723E-2</v>
          </cell>
          <cell r="FM20">
            <v>-6.4881785311261875E-2</v>
          </cell>
          <cell r="FN20">
            <v>-4.8307475140352274E-3</v>
          </cell>
          <cell r="FP20">
            <v>0.11257836673653165</v>
          </cell>
        </row>
        <row r="21">
          <cell r="A21" t="str">
            <v>Price per ton</v>
          </cell>
          <cell r="C21">
            <v>415.83333333333331</v>
          </cell>
          <cell r="D21">
            <v>456.33074935400509</v>
          </cell>
          <cell r="E21">
            <v>535.98519888991677</v>
          </cell>
          <cell r="F21">
            <v>552.18687872763417</v>
          </cell>
          <cell r="G21">
            <v>505.75968222442901</v>
          </cell>
          <cell r="H21">
            <v>540.86799276672696</v>
          </cell>
          <cell r="I21">
            <v>474.88618478362889</v>
          </cell>
          <cell r="J21">
            <v>449.50486566182133</v>
          </cell>
          <cell r="K21">
            <v>487.14142427281848</v>
          </cell>
          <cell r="L21">
            <v>544.53545666284299</v>
          </cell>
          <cell r="M21">
            <v>505.36237123632287</v>
          </cell>
          <cell r="N21">
            <v>487.44120500382235</v>
          </cell>
          <cell r="O21">
            <v>483.44795879535593</v>
          </cell>
          <cell r="P21">
            <v>391.125</v>
          </cell>
          <cell r="Q21">
            <v>459</v>
          </cell>
          <cell r="R21">
            <v>446.15751325642492</v>
          </cell>
          <cell r="S21">
            <v>615.54488458977175</v>
          </cell>
          <cell r="T21">
            <v>622.77593226408385</v>
          </cell>
          <cell r="U21">
            <v>531.20491441998479</v>
          </cell>
          <cell r="V21">
            <v>545.60334693716209</v>
          </cell>
          <cell r="W21">
            <v>462.70784166251889</v>
          </cell>
          <cell r="X21">
            <v>498.41452375625084</v>
          </cell>
          <cell r="AI21">
            <v>498.41452375625084</v>
          </cell>
          <cell r="AL21">
            <v>532.84925475487751</v>
          </cell>
          <cell r="AM21">
            <v>510.04289449405599</v>
          </cell>
          <cell r="AN21">
            <v>490.64051768747862</v>
          </cell>
          <cell r="AO21">
            <v>460.12542808859115</v>
          </cell>
          <cell r="AQ21">
            <v>516.26113033487172</v>
          </cell>
          <cell r="AR21">
            <v>459.57334736388941</v>
          </cell>
          <cell r="AS21">
            <v>505.01190150529305</v>
          </cell>
          <cell r="AT21">
            <v>550.12661257967318</v>
          </cell>
          <cell r="AU21">
            <v>550.33265989063113</v>
          </cell>
          <cell r="AW21">
            <v>415.83942821225781</v>
          </cell>
          <cell r="AX21">
            <v>424.89726008228826</v>
          </cell>
          <cell r="AY21">
            <v>411.67970998226724</v>
          </cell>
          <cell r="AZ21">
            <v>406.89775889560082</v>
          </cell>
          <cell r="BA21">
            <v>419.88298388887489</v>
          </cell>
          <cell r="BL21">
            <v>456.90827283347613</v>
          </cell>
          <cell r="BM21">
            <v>429.2572866508367</v>
          </cell>
          <cell r="BN21">
            <v>438.22261493230883</v>
          </cell>
          <cell r="BO21">
            <v>460.25102542866176</v>
          </cell>
          <cell r="BP21">
            <v>499.90216432209724</v>
          </cell>
          <cell r="BR21">
            <v>540.64505812482741</v>
          </cell>
          <cell r="BS21">
            <v>543.93406703145979</v>
          </cell>
          <cell r="BT21">
            <v>543.95528166840541</v>
          </cell>
          <cell r="BU21">
            <v>543.95528166840541</v>
          </cell>
          <cell r="BV21">
            <v>530.73560213103917</v>
          </cell>
          <cell r="BX21">
            <v>497.70526673971949</v>
          </cell>
          <cell r="BY21">
            <v>517.47282582988817</v>
          </cell>
          <cell r="BZ21">
            <v>504.28479498791899</v>
          </cell>
          <cell r="CA21">
            <v>491.11986067238541</v>
          </cell>
          <cell r="CB21">
            <v>477.94358546868534</v>
          </cell>
          <cell r="CD21">
            <v>444.82666027458333</v>
          </cell>
          <cell r="CE21">
            <v>464.58024065667178</v>
          </cell>
          <cell r="CF21">
            <v>451.39568485083959</v>
          </cell>
          <cell r="CG21">
            <v>438.32514695632483</v>
          </cell>
          <cell r="CH21">
            <v>425.00556863449708</v>
          </cell>
          <cell r="DB21">
            <v>462.70784166251889</v>
          </cell>
          <cell r="DC21">
            <v>451.32421938780277</v>
          </cell>
          <cell r="DD21">
            <v>439.05768798546694</v>
          </cell>
          <cell r="DE21">
            <v>459.00828566655127</v>
          </cell>
          <cell r="DF21">
            <v>501.44117361025457</v>
          </cell>
          <cell r="DH21">
            <v>545.60334693716209</v>
          </cell>
          <cell r="DI21">
            <v>517.05101295925124</v>
          </cell>
          <cell r="DJ21">
            <v>536.35599735397693</v>
          </cell>
          <cell r="DK21">
            <v>561.95448359252839</v>
          </cell>
          <cell r="DL21">
            <v>567.0518938428919</v>
          </cell>
          <cell r="DN21">
            <v>531.20491441998479</v>
          </cell>
          <cell r="DO21">
            <v>552.1144809910295</v>
          </cell>
          <cell r="DP21">
            <v>537.12871287128712</v>
          </cell>
          <cell r="DQ21">
            <v>522.30610844200407</v>
          </cell>
          <cell r="DR21">
            <v>513.27035537561846</v>
          </cell>
          <cell r="DT21">
            <v>622.77593226408385</v>
          </cell>
          <cell r="DU21">
            <v>524.38541898199594</v>
          </cell>
          <cell r="DV21">
            <v>587.5903548230466</v>
          </cell>
          <cell r="DW21">
            <v>659.27627881495607</v>
          </cell>
          <cell r="DX21">
            <v>719.85167643633645</v>
          </cell>
          <cell r="DZ21">
            <v>615.54488458977175</v>
          </cell>
          <cell r="EA21">
            <v>688.89558719778438</v>
          </cell>
          <cell r="EB21">
            <v>651.99634082216267</v>
          </cell>
          <cell r="EC21">
            <v>598.11615801954315</v>
          </cell>
          <cell r="ED21">
            <v>523.17145231959717</v>
          </cell>
          <cell r="EF21">
            <v>446.15751325642492</v>
          </cell>
          <cell r="EG21">
            <v>480.15941661068962</v>
          </cell>
          <cell r="EH21">
            <v>451.88707977041122</v>
          </cell>
          <cell r="EI21">
            <v>401.9608296101905</v>
          </cell>
          <cell r="EJ21">
            <v>450.62272703440846</v>
          </cell>
          <cell r="EL21">
            <v>459</v>
          </cell>
          <cell r="EM21">
            <v>442</v>
          </cell>
          <cell r="EN21">
            <v>462</v>
          </cell>
          <cell r="EO21">
            <v>472</v>
          </cell>
          <cell r="EP21">
            <v>460</v>
          </cell>
          <cell r="ER21">
            <v>391.125</v>
          </cell>
          <cell r="ES21">
            <v>400</v>
          </cell>
          <cell r="ET21">
            <v>385</v>
          </cell>
          <cell r="EU21">
            <v>375</v>
          </cell>
          <cell r="EV21">
            <v>404.5</v>
          </cell>
          <cell r="EX21">
            <v>483.44795879535593</v>
          </cell>
          <cell r="EY21">
            <v>450.4130762027807</v>
          </cell>
          <cell r="EZ21">
            <v>479.70165656998876</v>
          </cell>
          <cell r="FA21">
            <v>502.85388127853884</v>
          </cell>
          <cell r="FB21">
            <v>500.82322113011531</v>
          </cell>
          <cell r="FD21">
            <v>487.44120500382235</v>
          </cell>
          <cell r="FE21">
            <v>501.27743479071108</v>
          </cell>
          <cell r="FF21">
            <v>494.14004573156149</v>
          </cell>
          <cell r="FG21">
            <v>478.28176572252477</v>
          </cell>
          <cell r="FH21">
            <v>476.06557377049182</v>
          </cell>
          <cell r="FJ21">
            <v>505.36237123632287</v>
          </cell>
          <cell r="FK21">
            <v>484.67978848413634</v>
          </cell>
          <cell r="FL21">
            <v>496.11407505565899</v>
          </cell>
          <cell r="FM21">
            <v>518.34005088829349</v>
          </cell>
          <cell r="FN21">
            <v>522.31557051720279</v>
          </cell>
          <cell r="FP21">
            <v>544.53545666284299</v>
          </cell>
          <cell r="FQ21">
            <v>543.30873760063639</v>
          </cell>
          <cell r="FR21">
            <v>548.53556773429534</v>
          </cell>
          <cell r="FS21">
            <v>548.9904126666305</v>
          </cell>
          <cell r="FT21">
            <v>537.30710864980983</v>
          </cell>
        </row>
        <row r="22">
          <cell r="A22" t="str">
            <v xml:space="preserve">  % Change </v>
          </cell>
          <cell r="D22">
            <v>9.7388575600813931E-2</v>
          </cell>
          <cell r="E22">
            <v>0.17455420141788114</v>
          </cell>
          <cell r="F22">
            <v>3.022784933478162E-2</v>
          </cell>
          <cell r="G22">
            <v>-8.4078775305534426E-2</v>
          </cell>
          <cell r="H22">
            <v>6.9416981574895065E-2</v>
          </cell>
          <cell r="I22">
            <v>-0.12199244337898107</v>
          </cell>
          <cell r="J22">
            <v>-5.3447162573010965E-2</v>
          </cell>
          <cell r="K22">
            <v>8.3728923724960325E-2</v>
          </cell>
          <cell r="L22">
            <v>0.11781800834470113</v>
          </cell>
          <cell r="M22">
            <v>-7.1938539441656069E-2</v>
          </cell>
          <cell r="N22">
            <v>-3.546201152384576E-2</v>
          </cell>
          <cell r="O22">
            <v>-8.1922623025583174E-3</v>
          </cell>
          <cell r="P22">
            <v>-0.19096772903003678</v>
          </cell>
          <cell r="Q22">
            <v>0.17353787152444866</v>
          </cell>
          <cell r="R22">
            <v>-2.7979273951143968E-2</v>
          </cell>
          <cell r="S22">
            <v>0.3796582289896191</v>
          </cell>
          <cell r="T22">
            <v>1.1747393009579055E-2</v>
          </cell>
          <cell r="U22">
            <v>-0.14703686045026709</v>
          </cell>
          <cell r="V22">
            <v>2.710523213607452E-2</v>
          </cell>
          <cell r="W22">
            <v>-0.1519336450921559</v>
          </cell>
          <cell r="X22">
            <v>7.7168958203597926E-2</v>
          </cell>
          <cell r="AI22">
            <v>7.7168958203597926E-2</v>
          </cell>
          <cell r="AL22">
            <v>0.18063518833015224</v>
          </cell>
          <cell r="AM22">
            <v>0.16167626362333221</v>
          </cell>
          <cell r="AN22">
            <v>6.8914294161362299E-2</v>
          </cell>
          <cell r="AO22">
            <v>-8.2394002918029452E-2</v>
          </cell>
          <cell r="AQ22">
            <v>3.5806754675047792E-2</v>
          </cell>
          <cell r="AR22">
            <v>-0.13751714342679644</v>
          </cell>
          <cell r="AS22">
            <v>-9.8638625164134686E-3</v>
          </cell>
          <cell r="AT22">
            <v>0.12124170904712184</v>
          </cell>
          <cell r="AU22">
            <v>0.19604922113687606</v>
          </cell>
          <cell r="AW22">
            <v>-0.19451726310961193</v>
          </cell>
          <cell r="AX22">
            <v>-7.5452781325338059E-2</v>
          </cell>
          <cell r="AY22">
            <v>-0.18481186531412386</v>
          </cell>
          <cell r="AZ22">
            <v>-0.26035616239766801</v>
          </cell>
          <cell r="BA22">
            <v>-0.23703786002393679</v>
          </cell>
          <cell r="BL22">
            <v>-0.15488310497423918</v>
          </cell>
          <cell r="BM22">
            <v>-0.21082845758581703</v>
          </cell>
          <cell r="BN22">
            <v>-0.19437749811307303</v>
          </cell>
          <cell r="BO22">
            <v>-0.15388076752009494</v>
          </cell>
          <cell r="BP22">
            <v>-5.8095665120519113E-2</v>
          </cell>
          <cell r="BR22">
            <v>8.627554147937877E-2</v>
          </cell>
          <cell r="BS22">
            <v>5.1135518390042822E-2</v>
          </cell>
          <cell r="BT22">
            <v>7.8666830875669724E-2</v>
          </cell>
          <cell r="BU22">
            <v>0.10758151976115116</v>
          </cell>
          <cell r="BV22">
            <v>0.11045658581354201</v>
          </cell>
          <cell r="BX22">
            <v>0.11887463407093257</v>
          </cell>
          <cell r="BY22">
            <v>0.11385026857460434</v>
          </cell>
          <cell r="BZ22">
            <v>0.11716795687702741</v>
          </cell>
          <cell r="CA22">
            <v>0.12044646327654362</v>
          </cell>
          <cell r="CB22">
            <v>0.12455840756221881</v>
          </cell>
          <cell r="CD22">
            <v>6.9707752790409971E-2</v>
          </cell>
          <cell r="CE22">
            <v>9.3394296227512275E-2</v>
          </cell>
          <cell r="CF22">
            <v>9.6472995645773052E-2</v>
          </cell>
          <cell r="CG22">
            <v>7.7236572022475691E-2</v>
          </cell>
          <cell r="CH22">
            <v>1.2200029394327405E-2</v>
          </cell>
          <cell r="DB22">
            <v>-0.1519336450921559</v>
          </cell>
          <cell r="DC22">
            <v>-0.12711858583406044</v>
          </cell>
          <cell r="DD22">
            <v>-0.18140621126362899</v>
          </cell>
          <cell r="DE22">
            <v>-0.18319312494465856</v>
          </cell>
          <cell r="DF22">
            <v>-0.11570496623862003</v>
          </cell>
          <cell r="DH22">
            <v>2.710523213607452E-2</v>
          </cell>
          <cell r="DI22">
            <v>-6.3507604380961591E-2</v>
          </cell>
          <cell r="DJ22">
            <v>-1.438604004577515E-3</v>
          </cell>
          <cell r="DK22">
            <v>7.5910226799361213E-2</v>
          </cell>
          <cell r="DL22">
            <v>0.104782085900744</v>
          </cell>
          <cell r="DN22">
            <v>-0.14703686045026709</v>
          </cell>
          <cell r="DO22">
            <v>5.2879162931083634E-2</v>
          </cell>
          <cell r="DP22">
            <v>-8.5878948722628468E-2</v>
          </cell>
          <cell r="DQ22">
            <v>-0.20775837804926756</v>
          </cell>
          <cell r="DR22">
            <v>-0.2869776202834029</v>
          </cell>
          <cell r="DT22">
            <v>1.1747393009579055E-2</v>
          </cell>
          <cell r="DU22">
            <v>-0.23880276093067354</v>
          </cell>
          <cell r="DV22">
            <v>-9.8782741507261518E-2</v>
          </cell>
          <cell r="DW22">
            <v>0.10225458713224489</v>
          </cell>
          <cell r="DX22">
            <v>0.37593837210481129</v>
          </cell>
          <cell r="DZ22">
            <v>0.3796582289896191</v>
          </cell>
          <cell r="EA22">
            <v>0.43472264286828888</v>
          </cell>
          <cell r="EB22">
            <v>0.4428302335030696</v>
          </cell>
          <cell r="EC22">
            <v>0.48799612788036639</v>
          </cell>
          <cell r="ED22">
            <v>0.16099659633822472</v>
          </cell>
          <cell r="EF22">
            <v>-2.7979273951143968E-2</v>
          </cell>
          <cell r="EG22">
            <v>8.6333521743641617E-2</v>
          </cell>
          <cell r="EH22">
            <v>-2.1889437726382632E-2</v>
          </cell>
          <cell r="EI22">
            <v>-0.14838807285976585</v>
          </cell>
          <cell r="EJ22">
            <v>-2.0385376012155509E-2</v>
          </cell>
          <cell r="EL22">
            <v>0.17353787152444866</v>
          </cell>
          <cell r="EM22">
            <v>0.10499999999999998</v>
          </cell>
          <cell r="EN22">
            <v>0.19999999999999996</v>
          </cell>
          <cell r="EO22">
            <v>0.2586666666666666</v>
          </cell>
          <cell r="EP22">
            <v>0.13720642768850433</v>
          </cell>
          <cell r="ER22">
            <v>-0.19096772903003678</v>
          </cell>
          <cell r="ES22">
            <v>-0.11192631578947365</v>
          </cell>
          <cell r="ET22">
            <v>-0.19741782266739316</v>
          </cell>
          <cell r="EU22">
            <v>-0.25425652667423382</v>
          </cell>
          <cell r="EV22">
            <v>-0.19232978237862153</v>
          </cell>
          <cell r="EX22">
            <v>-8.1922623025583174E-3</v>
          </cell>
          <cell r="EY22">
            <v>-0.10146947589844502</v>
          </cell>
          <cell r="EZ22">
            <v>-2.9219224967280466E-2</v>
          </cell>
          <cell r="FA22">
            <v>5.1375815088609444E-2</v>
          </cell>
          <cell r="FB22">
            <v>5.2004700032266982E-2</v>
          </cell>
          <cell r="FD22">
            <v>-3.546201152384576E-2</v>
          </cell>
          <cell r="FE22">
            <v>3.4244560431299975E-2</v>
          </cell>
          <cell r="FF22">
            <v>-3.9789827044839354E-3</v>
          </cell>
          <cell r="FG22">
            <v>-7.7281863705341181E-2</v>
          </cell>
          <cell r="FH22">
            <v>-8.8547995421453196E-2</v>
          </cell>
          <cell r="FJ22">
            <v>-7.1938539441656069E-2</v>
          </cell>
          <cell r="FK22">
            <v>-0.10791092625422816</v>
          </cell>
          <cell r="FL22">
            <v>-9.5566259987773017E-2</v>
          </cell>
          <cell r="FM22">
            <v>-5.5830413557602765E-2</v>
          </cell>
          <cell r="FN22">
            <v>-2.7901246589271844E-2</v>
          </cell>
          <cell r="FP22">
            <v>0.11781800834470113</v>
          </cell>
        </row>
        <row r="23">
          <cell r="A23" t="str">
            <v>Cost per short ton</v>
          </cell>
          <cell r="C23">
            <v>399.53046357615892</v>
          </cell>
          <cell r="D23">
            <v>379.78137347130757</v>
          </cell>
          <cell r="E23">
            <v>402.97009009009003</v>
          </cell>
          <cell r="F23">
            <v>441.59262759924388</v>
          </cell>
          <cell r="G23">
            <v>410.08534322820037</v>
          </cell>
          <cell r="H23">
            <v>455.74424778761062</v>
          </cell>
          <cell r="I23">
            <v>432.76214833759593</v>
          </cell>
          <cell r="J23">
            <v>383.46040816326536</v>
          </cell>
          <cell r="K23">
            <v>385.87890938251809</v>
          </cell>
          <cell r="L23">
            <v>409.56445544412549</v>
          </cell>
          <cell r="M23">
            <v>438.86405254935175</v>
          </cell>
          <cell r="N23">
            <v>462.64253768934469</v>
          </cell>
          <cell r="O23">
            <v>465.39439425323388</v>
          </cell>
          <cell r="P23">
            <v>461.44719712661697</v>
          </cell>
          <cell r="Q23">
            <v>497.5</v>
          </cell>
          <cell r="R23">
            <v>470</v>
          </cell>
          <cell r="S23">
            <v>458.12812500000001</v>
          </cell>
          <cell r="T23">
            <v>489.26250000000005</v>
          </cell>
          <cell r="U23">
            <v>487</v>
          </cell>
          <cell r="V23">
            <v>469.625</v>
          </cell>
          <cell r="W23">
            <v>441.21867876499897</v>
          </cell>
          <cell r="X23">
            <v>439.53802127334421</v>
          </cell>
          <cell r="AI23">
            <v>439.53802127334421</v>
          </cell>
          <cell r="AL23">
            <v>439.15881332364739</v>
          </cell>
          <cell r="AM23">
            <v>437.35957759529828</v>
          </cell>
          <cell r="AN23">
            <v>438.98677987672841</v>
          </cell>
          <cell r="AO23">
            <v>442.64691429770272</v>
          </cell>
          <cell r="AQ23">
            <v>445.04978481413764</v>
          </cell>
          <cell r="AR23">
            <v>440</v>
          </cell>
          <cell r="AS23">
            <v>447.59114701634923</v>
          </cell>
          <cell r="AT23">
            <v>440.57819737704068</v>
          </cell>
          <cell r="AU23">
            <v>452.02979486316065</v>
          </cell>
          <cell r="AW23">
            <v>435</v>
          </cell>
          <cell r="AX23">
            <v>435</v>
          </cell>
          <cell r="AY23">
            <v>435</v>
          </cell>
          <cell r="AZ23">
            <v>435</v>
          </cell>
          <cell r="BA23">
            <v>435</v>
          </cell>
          <cell r="BL23">
            <v>430.25792079670231</v>
          </cell>
          <cell r="BM23">
            <v>427.87688991544263</v>
          </cell>
          <cell r="BN23">
            <v>428.61596112170145</v>
          </cell>
          <cell r="BO23">
            <v>430.53883214966521</v>
          </cell>
          <cell r="BP23">
            <v>434</v>
          </cell>
          <cell r="BR23">
            <v>434.85946252193349</v>
          </cell>
          <cell r="BS23">
            <v>435.14595002924466</v>
          </cell>
          <cell r="BT23">
            <v>435.14595002924466</v>
          </cell>
          <cell r="BU23">
            <v>435.14595002924466</v>
          </cell>
          <cell r="BV23">
            <v>434</v>
          </cell>
          <cell r="BX23">
            <v>435.72348377736085</v>
          </cell>
          <cell r="BY23">
            <v>437.41647673213015</v>
          </cell>
          <cell r="BZ23">
            <v>436.30786992274193</v>
          </cell>
          <cell r="CA23">
            <v>435.16958845457134</v>
          </cell>
          <cell r="CB23">
            <v>434</v>
          </cell>
          <cell r="CD23">
            <v>435.73937533961276</v>
          </cell>
          <cell r="CE23">
            <v>437.44742639696398</v>
          </cell>
          <cell r="CF23">
            <v>436.32417821482886</v>
          </cell>
          <cell r="CG23">
            <v>435.18589674665827</v>
          </cell>
          <cell r="CH23">
            <v>434</v>
          </cell>
          <cell r="DB23">
            <v>441.21867876499897</v>
          </cell>
          <cell r="DC23">
            <v>435.60378661960601</v>
          </cell>
          <cell r="DD23">
            <v>445.67398828663431</v>
          </cell>
          <cell r="DE23">
            <v>436.19962015195853</v>
          </cell>
          <cell r="DF23">
            <v>447.39732000179697</v>
          </cell>
          <cell r="DH23">
            <v>469.625</v>
          </cell>
          <cell r="DI23">
            <v>435</v>
          </cell>
          <cell r="DJ23">
            <v>452</v>
          </cell>
          <cell r="DK23">
            <v>486.5</v>
          </cell>
          <cell r="DL23">
            <v>505</v>
          </cell>
          <cell r="DN23">
            <v>487</v>
          </cell>
          <cell r="DO23">
            <v>481</v>
          </cell>
          <cell r="DP23">
            <v>486</v>
          </cell>
          <cell r="DQ23">
            <v>486</v>
          </cell>
          <cell r="DR23">
            <v>495</v>
          </cell>
          <cell r="DT23">
            <v>489.26250000000005</v>
          </cell>
          <cell r="DU23">
            <v>510.51250000000005</v>
          </cell>
          <cell r="DV23">
            <v>485.51250000000005</v>
          </cell>
          <cell r="DW23">
            <v>485.51250000000005</v>
          </cell>
          <cell r="DX23">
            <v>475.51250000000005</v>
          </cell>
          <cell r="DZ23">
            <v>458.12812500000001</v>
          </cell>
          <cell r="EA23">
            <v>467.51250000000005</v>
          </cell>
          <cell r="EB23">
            <v>455</v>
          </cell>
          <cell r="EC23">
            <v>455</v>
          </cell>
          <cell r="ED23">
            <v>455</v>
          </cell>
          <cell r="EF23">
            <v>470</v>
          </cell>
          <cell r="EG23">
            <v>465</v>
          </cell>
          <cell r="EH23">
            <v>465</v>
          </cell>
          <cell r="EI23">
            <v>475</v>
          </cell>
          <cell r="EJ23">
            <v>475</v>
          </cell>
          <cell r="EL23">
            <v>497.5</v>
          </cell>
          <cell r="EM23">
            <v>490</v>
          </cell>
          <cell r="EN23">
            <v>500</v>
          </cell>
          <cell r="EO23">
            <v>500</v>
          </cell>
          <cell r="EP23">
            <v>500</v>
          </cell>
          <cell r="ER23">
            <v>461.44719712661697</v>
          </cell>
          <cell r="ES23">
            <v>460</v>
          </cell>
          <cell r="ET23">
            <v>455</v>
          </cell>
          <cell r="EU23">
            <v>465.39439425323388</v>
          </cell>
          <cell r="EV23">
            <v>465.39439425323388</v>
          </cell>
          <cell r="EX23">
            <v>465.39439425323388</v>
          </cell>
          <cell r="EY23">
            <v>468.6725852525276</v>
          </cell>
          <cell r="EZ23">
            <v>475.00737146839651</v>
          </cell>
          <cell r="FA23">
            <v>454.85975212002609</v>
          </cell>
          <cell r="FB23">
            <v>463.03786817198528</v>
          </cell>
          <cell r="FD23">
            <v>462.64253768934469</v>
          </cell>
          <cell r="FE23">
            <v>466.41398505551587</v>
          </cell>
          <cell r="FF23">
            <v>470.25056686088237</v>
          </cell>
          <cell r="FG23">
            <v>447.76133654589842</v>
          </cell>
          <cell r="FH23">
            <v>466.14426229508189</v>
          </cell>
          <cell r="FJ23">
            <v>438.86405254935175</v>
          </cell>
          <cell r="FK23">
            <v>484.90422448550021</v>
          </cell>
          <cell r="FL23">
            <v>435.95067613913238</v>
          </cell>
          <cell r="FM23">
            <v>424.34067157276206</v>
          </cell>
          <cell r="FN23">
            <v>410.26063800001242</v>
          </cell>
          <cell r="FP23">
            <v>409.56445544412549</v>
          </cell>
          <cell r="FQ23">
            <v>448.64499538441248</v>
          </cell>
          <cell r="FR23">
            <v>426.81513750089198</v>
          </cell>
          <cell r="FS23">
            <v>393.55018890660114</v>
          </cell>
          <cell r="FT23">
            <v>369.24749998459635</v>
          </cell>
        </row>
        <row r="24">
          <cell r="A24" t="str">
            <v xml:space="preserve">  % Change </v>
          </cell>
          <cell r="D24">
            <v>-4.9430749105034755E-2</v>
          </cell>
          <cell r="E24">
            <v>6.1058067189633691E-2</v>
          </cell>
          <cell r="F24">
            <v>9.5844675470874829E-2</v>
          </cell>
          <cell r="G24">
            <v>-7.1349208301632161E-2</v>
          </cell>
          <cell r="H24">
            <v>0.11134000596066751</v>
          </cell>
          <cell r="I24">
            <v>-5.0427623742000494E-2</v>
          </cell>
          <cell r="J24">
            <v>-0.11392341119415672</v>
          </cell>
          <cell r="K24">
            <v>6.3070428335407769E-3</v>
          </cell>
          <cell r="L24">
            <v>6.1380773827491408E-2</v>
          </cell>
          <cell r="M24">
            <v>7.1538427506982361E-2</v>
          </cell>
          <cell r="N24">
            <v>5.4181893007331672E-2</v>
          </cell>
          <cell r="O24">
            <v>5.9481269872703191E-3</v>
          </cell>
          <cell r="P24">
            <v>-8.4814023876470523E-3</v>
          </cell>
          <cell r="Q24">
            <v>7.8129855588851882E-2</v>
          </cell>
          <cell r="R24">
            <v>-5.5276381909547756E-2</v>
          </cell>
          <cell r="S24">
            <v>-2.525930851063829E-2</v>
          </cell>
          <cell r="T24">
            <v>6.7959972987906125E-2</v>
          </cell>
          <cell r="U24">
            <v>-4.6243069926675817E-3</v>
          </cell>
          <cell r="V24">
            <v>-3.5677618069815176E-2</v>
          </cell>
          <cell r="W24">
            <v>-6.0487242448764467E-2</v>
          </cell>
          <cell r="X24">
            <v>-3.809125888230791E-3</v>
          </cell>
          <cell r="AI24">
            <v>-3.809125888230791E-3</v>
          </cell>
          <cell r="AL24">
            <v>8.1611473849418914E-3</v>
          </cell>
          <cell r="AM24">
            <v>-1.8655813239853325E-2</v>
          </cell>
          <cell r="AN24">
            <v>6.3896427140375245E-3</v>
          </cell>
          <cell r="AO24">
            <v>-1.0617868037464229E-2</v>
          </cell>
          <cell r="AQ24">
            <v>1.2539901610390425E-2</v>
          </cell>
          <cell r="AR24">
            <v>1.9154498346198867E-3</v>
          </cell>
          <cell r="AS24">
            <v>2.3393953042726068E-2</v>
          </cell>
          <cell r="AT24">
            <v>3.6252059817363236E-3</v>
          </cell>
          <cell r="AU24">
            <v>2.119721218512205E-2</v>
          </cell>
          <cell r="AW24">
            <v>-2.2581259798461928E-2</v>
          </cell>
          <cell r="AX24">
            <v>-1.1363636363636354E-2</v>
          </cell>
          <cell r="AY24">
            <v>-2.8130911659629665E-2</v>
          </cell>
          <cell r="AZ24">
            <v>-1.2661083572110932E-2</v>
          </cell>
          <cell r="BA24">
            <v>-3.7674053915662697E-2</v>
          </cell>
          <cell r="BL24">
            <v>-1.0581675510853317E-2</v>
          </cell>
          <cell r="BM24">
            <v>-1.6704878244445331E-2</v>
          </cell>
          <cell r="BN24">
            <v>-1.5006433834680921E-2</v>
          </cell>
          <cell r="BO24">
            <v>-1.0587523287921674E-2</v>
          </cell>
          <cell r="BP24">
            <v>0</v>
          </cell>
          <cell r="BR24">
            <v>-1.9829577417701527E-3</v>
          </cell>
          <cell r="BS24">
            <v>-5.1907662917689557E-3</v>
          </cell>
          <cell r="BT24">
            <v>-2.6630734249717403E-3</v>
          </cell>
          <cell r="BU24">
            <v>-5.4320030521082252E-5</v>
          </cell>
          <cell r="BV24">
            <v>0</v>
          </cell>
          <cell r="BX24">
            <v>-3.6470337893002025E-5</v>
          </cell>
          <cell r="BY24">
            <v>-7.0750593022639308E-5</v>
          </cell>
          <cell r="BZ24">
            <v>-3.7376549137491111E-5</v>
          </cell>
          <cell r="CA24">
            <v>-3.7474312032714785E-5</v>
          </cell>
          <cell r="CB24">
            <v>0</v>
          </cell>
          <cell r="CD24">
            <v>1.6997134243972312E-3</v>
          </cell>
          <cell r="CE24">
            <v>5.6262675792275729E-3</v>
          </cell>
          <cell r="CF24">
            <v>3.0440878501813984E-3</v>
          </cell>
          <cell r="CG24">
            <v>4.2734884289252761E-4</v>
          </cell>
          <cell r="CH24">
            <v>-2.2988505747126853E-3</v>
          </cell>
          <cell r="DB24">
            <v>-6.0487242448764467E-2</v>
          </cell>
          <cell r="DC24">
            <v>1.3880152174849947E-3</v>
          </cell>
          <cell r="DD24">
            <v>-1.3995601135764812E-2</v>
          </cell>
          <cell r="DE24">
            <v>-0.10339235323338436</v>
          </cell>
          <cell r="DF24">
            <v>-0.11406471286772879</v>
          </cell>
          <cell r="DH24">
            <v>-3.5677618069815176E-2</v>
          </cell>
          <cell r="DI24">
            <v>-9.5634095634095639E-2</v>
          </cell>
          <cell r="DJ24">
            <v>-6.9958847736625529E-2</v>
          </cell>
          <cell r="DK24">
            <v>1.0288065843622185E-3</v>
          </cell>
          <cell r="DL24">
            <v>2.020202020202011E-2</v>
          </cell>
          <cell r="DN24">
            <v>-4.6243069926675817E-3</v>
          </cell>
          <cell r="DO24">
            <v>-5.7809554124531815E-2</v>
          </cell>
          <cell r="DP24">
            <v>1.0040936124198208E-3</v>
          </cell>
          <cell r="DQ24">
            <v>1.0040936124198208E-3</v>
          </cell>
          <cell r="DR24">
            <v>4.0982098262400957E-2</v>
          </cell>
          <cell r="DT24">
            <v>6.7959972987906125E-2</v>
          </cell>
          <cell r="DU24">
            <v>9.1976150370310927E-2</v>
          </cell>
          <cell r="DV24">
            <v>6.7060439560439722E-2</v>
          </cell>
          <cell r="DW24">
            <v>6.7060439560439722E-2</v>
          </cell>
          <cell r="DX24">
            <v>4.50824175824176E-2</v>
          </cell>
          <cell r="DZ24">
            <v>-2.525930851063829E-2</v>
          </cell>
          <cell r="EA24">
            <v>5.4032258064518057E-3</v>
          </cell>
          <cell r="EB24">
            <v>-2.1505376344086002E-2</v>
          </cell>
          <cell r="EC24">
            <v>-4.2105263157894757E-2</v>
          </cell>
          <cell r="ED24">
            <v>-4.2105263157894757E-2</v>
          </cell>
          <cell r="EF24">
            <v>-5.5276381909547756E-2</v>
          </cell>
          <cell r="EG24">
            <v>-5.1020408163265252E-2</v>
          </cell>
          <cell r="EH24">
            <v>-6.9999999999999951E-2</v>
          </cell>
          <cell r="EI24">
            <v>-5.0000000000000044E-2</v>
          </cell>
          <cell r="EJ24">
            <v>-5.0000000000000044E-2</v>
          </cell>
          <cell r="EL24">
            <v>7.8129855588851882E-2</v>
          </cell>
          <cell r="EM24">
            <v>6.5217391304347894E-2</v>
          </cell>
          <cell r="EN24">
            <v>9.8901098901098994E-2</v>
          </cell>
          <cell r="EO24">
            <v>7.4357590409514618E-2</v>
          </cell>
          <cell r="EP24">
            <v>7.4357590409514618E-2</v>
          </cell>
          <cell r="ER24">
            <v>-8.4814023876470523E-3</v>
          </cell>
          <cell r="ES24">
            <v>-1.8504571262376479E-2</v>
          </cell>
          <cell r="ET24">
            <v>-4.2120128381476385E-2</v>
          </cell>
          <cell r="EU24">
            <v>2.3160198465807413E-2</v>
          </cell>
          <cell r="EV24">
            <v>5.0892729153058092E-3</v>
          </cell>
          <cell r="EX24">
            <v>5.9481269872703191E-3</v>
          </cell>
          <cell r="EY24">
            <v>4.8424795768997608E-3</v>
          </cell>
          <cell r="EZ24">
            <v>1.011546809877939E-2</v>
          </cell>
          <cell r="FA24">
            <v>1.5853123069727193E-2</v>
          </cell>
          <cell r="FB24">
            <v>-6.6640187906682469E-3</v>
          </cell>
          <cell r="FD24">
            <v>5.4181893007331672E-2</v>
          </cell>
          <cell r="FE24">
            <v>-3.8131735085630836E-2</v>
          </cell>
          <cell r="FF24">
            <v>7.8678374869186607E-2</v>
          </cell>
          <cell r="FG24">
            <v>5.5193071374305847E-2</v>
          </cell>
          <cell r="FH24">
            <v>0.1362149305073419</v>
          </cell>
          <cell r="FJ24">
            <v>7.1538427506982361E-2</v>
          </cell>
          <cell r="FK24">
            <v>8.081942175688317E-2</v>
          </cell>
          <cell r="FL24">
            <v>2.1403970561426844E-2</v>
          </cell>
          <cell r="FM24">
            <v>7.8237753491380513E-2</v>
          </cell>
          <cell r="FN24">
            <v>0.11107221583660554</v>
          </cell>
          <cell r="FP24">
            <v>6.1380773827491408E-2</v>
          </cell>
        </row>
        <row r="25">
          <cell r="A25" t="str">
            <v xml:space="preserve">Operating profit/ton </v>
          </cell>
          <cell r="C25">
            <v>96.164900662251668</v>
          </cell>
          <cell r="D25">
            <v>118.61937911571025</v>
          </cell>
          <cell r="E25">
            <v>119.01189189189188</v>
          </cell>
          <cell r="F25">
            <v>83.454631379962194</v>
          </cell>
          <cell r="G25">
            <v>62.363636363636367</v>
          </cell>
          <cell r="H25">
            <v>73.636283185840711</v>
          </cell>
          <cell r="I25">
            <v>89.147485080988915</v>
          </cell>
          <cell r="J25">
            <v>70.498775510204084</v>
          </cell>
          <cell r="K25">
            <v>100.96952686447474</v>
          </cell>
          <cell r="L25">
            <v>132.09258260378829</v>
          </cell>
          <cell r="M25">
            <v>68.990910944174573</v>
          </cell>
          <cell r="N25">
            <v>24.927585713179607</v>
          </cell>
          <cell r="O25">
            <v>16.416893801393751</v>
          </cell>
          <cell r="P25">
            <v>-70.938691543902223</v>
          </cell>
          <cell r="Q25">
            <v>-37.984680299420795</v>
          </cell>
          <cell r="R25">
            <v>-22.349776281175963</v>
          </cell>
          <cell r="S25">
            <v>152.34596413279093</v>
          </cell>
          <cell r="T25">
            <v>127.84974906841525</v>
          </cell>
          <cell r="U25">
            <v>45.348950049338278</v>
          </cell>
          <cell r="V25">
            <v>83.908135388784785</v>
          </cell>
          <cell r="W25">
            <v>30.449592817343046</v>
          </cell>
          <cell r="X25">
            <v>83.150984682713343</v>
          </cell>
          <cell r="AI25">
            <v>83.150984682713343</v>
          </cell>
          <cell r="AL25">
            <v>139.682826140901</v>
          </cell>
          <cell r="AM25">
            <v>104.13047891899208</v>
          </cell>
          <cell r="AN25">
            <v>66.592975253220246</v>
          </cell>
          <cell r="AO25">
            <v>22.19765841774008</v>
          </cell>
          <cell r="AQ25">
            <v>88.610164903336425</v>
          </cell>
          <cell r="AR25">
            <v>11.910938663177603</v>
          </cell>
          <cell r="AS25">
            <v>71.285163211441713</v>
          </cell>
          <cell r="AT25">
            <v>140.94610751426831</v>
          </cell>
          <cell r="AU25">
            <v>130.29845022445804</v>
          </cell>
          <cell r="AW25">
            <v>-26.789425387443963</v>
          </cell>
          <cell r="AX25">
            <v>-15.146930000676697</v>
          </cell>
          <cell r="AY25">
            <v>-32.161831848225873</v>
          </cell>
          <cell r="AZ25">
            <v>-39.349371021227782</v>
          </cell>
          <cell r="BA25">
            <v>-20.499568679645499</v>
          </cell>
          <cell r="BL25">
            <v>39.102423597043177</v>
          </cell>
          <cell r="BM25">
            <v>2.1066855226446606</v>
          </cell>
          <cell r="BN25">
            <v>14.087828735139418</v>
          </cell>
          <cell r="BO25">
            <v>43.571913645694643</v>
          </cell>
          <cell r="BP25">
            <v>96.643266484693996</v>
          </cell>
          <cell r="BR25">
            <v>157.80624989441804</v>
          </cell>
          <cell r="BS25">
            <v>167.10850157410795</v>
          </cell>
          <cell r="BT25">
            <v>160.64743350853843</v>
          </cell>
          <cell r="BU25">
            <v>160.64743350853843</v>
          </cell>
          <cell r="BV25">
            <v>142.82163098648741</v>
          </cell>
          <cell r="BX25">
            <v>91.711311875090388</v>
          </cell>
          <cell r="BY25">
            <v>122.17759381463813</v>
          </cell>
          <cell r="BZ25">
            <v>101.03810192502517</v>
          </cell>
          <cell r="CA25">
            <v>80.93613481016925</v>
          </cell>
          <cell r="CB25">
            <v>62.693416950529041</v>
          </cell>
          <cell r="CD25">
            <v>13.639799564396945</v>
          </cell>
          <cell r="CE25">
            <v>40.868852740233713</v>
          </cell>
          <cell r="CF25">
            <v>22.401666774318901</v>
          </cell>
          <cell r="CG25">
            <v>4.478704234248517</v>
          </cell>
          <cell r="CH25">
            <v>-13.190025491213344</v>
          </cell>
          <cell r="DB25">
            <v>30.449592817343046</v>
          </cell>
          <cell r="DC25">
            <v>21.114845811996663</v>
          </cell>
          <cell r="DD25">
            <v>-9.0234383811951542</v>
          </cell>
          <cell r="DE25">
            <v>31.942971869430846</v>
          </cell>
          <cell r="DF25">
            <v>77.763991969139838</v>
          </cell>
          <cell r="DH25">
            <v>83.908135388784785</v>
          </cell>
          <cell r="DI25">
            <v>107.66368293778551</v>
          </cell>
          <cell r="DJ25">
            <v>93.751034932993804</v>
          </cell>
          <cell r="DK25">
            <v>75.524396037467994</v>
          </cell>
          <cell r="DL25">
            <v>58.69342764689182</v>
          </cell>
          <cell r="DN25">
            <v>45.348950049338278</v>
          </cell>
          <cell r="DO25">
            <v>75.603542234332451</v>
          </cell>
          <cell r="DP25">
            <v>51.593097184377825</v>
          </cell>
          <cell r="DQ25">
            <v>35.430676490287979</v>
          </cell>
          <cell r="DR25">
            <v>18.768484288354877</v>
          </cell>
          <cell r="DT25">
            <v>127.84974906841525</v>
          </cell>
          <cell r="DU25">
            <v>14.025676966292112</v>
          </cell>
          <cell r="DV25">
            <v>100.15374460674153</v>
          </cell>
          <cell r="DW25">
            <v>165.35985960674142</v>
          </cell>
          <cell r="DX25">
            <v>231.85971509388594</v>
          </cell>
          <cell r="DZ25">
            <v>152.34596413279093</v>
          </cell>
          <cell r="EA25">
            <v>229.31030466628968</v>
          </cell>
          <cell r="EB25">
            <v>184.37396629213484</v>
          </cell>
          <cell r="EC25">
            <v>131.42019101123591</v>
          </cell>
          <cell r="ED25">
            <v>64.279394561503295</v>
          </cell>
          <cell r="EF25">
            <v>-22.349776281175963</v>
          </cell>
          <cell r="EG25">
            <v>15.062064732142792</v>
          </cell>
          <cell r="EH25">
            <v>-12.578089887640392</v>
          </cell>
          <cell r="EI25">
            <v>-69.612559612141155</v>
          </cell>
          <cell r="EJ25">
            <v>-22.270520357065088</v>
          </cell>
          <cell r="EL25">
            <v>-37.984680299420795</v>
          </cell>
          <cell r="EM25">
            <v>-47.596031893194876</v>
          </cell>
          <cell r="EN25">
            <v>-37.99775678357274</v>
          </cell>
          <cell r="EO25">
            <v>-26.154432844580064</v>
          </cell>
          <cell r="EP25">
            <v>-40.190499676335484</v>
          </cell>
          <cell r="ER25">
            <v>-70.938691543902223</v>
          </cell>
          <cell r="ES25">
            <v>-62.026187961985251</v>
          </cell>
          <cell r="ET25">
            <v>-71.040070921985816</v>
          </cell>
          <cell r="EU25">
            <v>-88.204468732491179</v>
          </cell>
          <cell r="EV25">
            <v>-62.484038559146654</v>
          </cell>
          <cell r="EX25">
            <v>16.416893801393751</v>
          </cell>
          <cell r="EY25">
            <v>-19.312013438804549</v>
          </cell>
          <cell r="EZ25">
            <v>4.3606958437993146</v>
          </cell>
          <cell r="FA25">
            <v>44.247255407246143</v>
          </cell>
          <cell r="FB25">
            <v>36.371637393334098</v>
          </cell>
          <cell r="FD25">
            <v>24.927585713179607</v>
          </cell>
          <cell r="FE25">
            <v>35.706809506218448</v>
          </cell>
          <cell r="FF25">
            <v>24.064145355019225</v>
          </cell>
          <cell r="FG25">
            <v>30.178097668900101</v>
          </cell>
          <cell r="FH25">
            <v>9.7612903225806456</v>
          </cell>
          <cell r="FJ25">
            <v>68.990910944174573</v>
          </cell>
          <cell r="FK25">
            <v>49.382276267426612</v>
          </cell>
          <cell r="FL25">
            <v>54.404603394817457</v>
          </cell>
          <cell r="FM25">
            <v>80.922354298686514</v>
          </cell>
          <cell r="FN25">
            <v>91.254409815767701</v>
          </cell>
          <cell r="FP25">
            <v>132.09258260378829</v>
          </cell>
          <cell r="FQ25">
            <v>132.26295661347751</v>
          </cell>
          <cell r="FR25">
            <v>114.63561329169626</v>
          </cell>
          <cell r="FS25">
            <v>146.76975988150974</v>
          </cell>
          <cell r="FT25">
            <v>134.70200062846968</v>
          </cell>
        </row>
        <row r="26">
          <cell r="A26" t="str">
            <v xml:space="preserve">  % Change </v>
          </cell>
          <cell r="D26">
            <v>0.23349973117866285</v>
          </cell>
          <cell r="E26">
            <v>3.3090105437050266E-3</v>
          </cell>
          <cell r="F26">
            <v>-0.29877065179527784</v>
          </cell>
          <cell r="G26">
            <v>-0.25272408094764964</v>
          </cell>
          <cell r="H26">
            <v>0.18075672746974902</v>
          </cell>
          <cell r="I26">
            <v>0.21064618180145733</v>
          </cell>
          <cell r="J26">
            <v>-0.20918940734943681</v>
          </cell>
          <cell r="K26">
            <v>0.4322167460888775</v>
          </cell>
          <cell r="L26">
            <v>0.30824206773879537</v>
          </cell>
          <cell r="M26">
            <v>-0.47770791073778296</v>
          </cell>
          <cell r="N26">
            <v>-0.63868304720095259</v>
          </cell>
          <cell r="O26">
            <v>-0.34141661409617052</v>
          </cell>
          <cell r="P26">
            <v>-5.3210787864071891</v>
          </cell>
          <cell r="Q26">
            <v>-0.46454213528997779</v>
          </cell>
          <cell r="R26">
            <v>-0.4116107834790238</v>
          </cell>
          <cell r="S26">
            <v>-7.8164424652923215</v>
          </cell>
          <cell r="T26">
            <v>-0.16079333117760697</v>
          </cell>
          <cell r="U26">
            <v>-0.64529496240879558</v>
          </cell>
          <cell r="V26">
            <v>0.85027735587031872</v>
          </cell>
          <cell r="W26">
            <v>-0.63710797914581052</v>
          </cell>
          <cell r="X26">
            <v>1.7307749296192028</v>
          </cell>
          <cell r="AI26">
            <v>1.7307749296192028</v>
          </cell>
          <cell r="AL26">
            <v>5.615384615384615</v>
          </cell>
          <cell r="AM26">
            <v>-12.540000000000001</v>
          </cell>
          <cell r="AN26">
            <v>1.0847457627118646</v>
          </cell>
          <cell r="AO26">
            <v>-0.71455093989324669</v>
          </cell>
          <cell r="AQ26">
            <v>6.5653825284861744E-2</v>
          </cell>
          <cell r="AR26">
            <v>-0.91472868217054271</v>
          </cell>
          <cell r="AS26">
            <v>-0.31542461005199318</v>
          </cell>
          <cell r="AT26">
            <v>1.116531165311653</v>
          </cell>
          <cell r="AU26">
            <v>4.8699186991869921</v>
          </cell>
          <cell r="AW26">
            <v>-1.3023290320773939</v>
          </cell>
          <cell r="AX26">
            <v>-2.2716823106060557</v>
          </cell>
          <cell r="AY26">
            <v>-1.4511714696202547</v>
          </cell>
          <cell r="AZ26">
            <v>-1.2791802605633813</v>
          </cell>
          <cell r="BA26">
            <v>-1.1573278012465382</v>
          </cell>
          <cell r="BL26">
            <v>-0.75221245278178106</v>
          </cell>
          <cell r="BM26">
            <v>-0.98739330732547792</v>
          </cell>
          <cell r="BN26">
            <v>-0.91230592093840923</v>
          </cell>
          <cell r="BO26">
            <v>-0.72877304856925218</v>
          </cell>
          <cell r="BP26">
            <v>-0.32332892561745374</v>
          </cell>
          <cell r="BR26">
            <v>0.72068468619605075</v>
          </cell>
          <cell r="BS26">
            <v>0.36775079911654496</v>
          </cell>
          <cell r="BT26">
            <v>0.58996883797110589</v>
          </cell>
          <cell r="BU26">
            <v>0.98486663448071932</v>
          </cell>
          <cell r="BV26">
            <v>1.2780961372577124</v>
          </cell>
          <cell r="BX26">
            <v>5.7238020208506786</v>
          </cell>
          <cell r="BY26">
            <v>1.9895038794264779</v>
          </cell>
          <cell r="BZ26">
            <v>3.5102939412014855</v>
          </cell>
          <cell r="CA26">
            <v>17.0713283523509</v>
          </cell>
          <cell r="CB26">
            <v>-5.7530929331632326</v>
          </cell>
          <cell r="CD26">
            <v>-1.5091486423142855</v>
          </cell>
          <cell r="CE26">
            <v>-3.6981607981556577</v>
          </cell>
          <cell r="CF26">
            <v>-1.6965295658541488</v>
          </cell>
          <cell r="CG26">
            <v>-1.11381895359477</v>
          </cell>
          <cell r="CH26">
            <v>-0.35657058461381053</v>
          </cell>
          <cell r="DB26">
            <v>-0.63710797914581052</v>
          </cell>
          <cell r="DC26">
            <v>-0.80388144603786149</v>
          </cell>
          <cell r="DD26">
            <v>-1.0962489468798338</v>
          </cell>
          <cell r="DE26">
            <v>-0.57705094584822914</v>
          </cell>
          <cell r="DF26">
            <v>0.32491822486461852</v>
          </cell>
          <cell r="DH26">
            <v>0.85027735587031872</v>
          </cell>
          <cell r="DI26">
            <v>0.42405606610445523</v>
          </cell>
          <cell r="DJ26">
            <v>0.81712360857028044</v>
          </cell>
          <cell r="DK26">
            <v>1.1316103308998415</v>
          </cell>
          <cell r="DL26">
            <v>2.1272332248645585</v>
          </cell>
          <cell r="DN26">
            <v>-0.64529496240879558</v>
          </cell>
          <cell r="DO26">
            <v>4.3903667121401933</v>
          </cell>
          <cell r="DP26">
            <v>-0.4848610265451323</v>
          </cell>
          <cell r="DQ26">
            <v>-0.78573593026415745</v>
          </cell>
          <cell r="DR26">
            <v>-0.91905241373752644</v>
          </cell>
          <cell r="DT26">
            <v>-0.16079333117760697</v>
          </cell>
          <cell r="DU26">
            <v>-0.93883538296849167</v>
          </cell>
          <cell r="DV26">
            <v>-0.4567902040570575</v>
          </cell>
          <cell r="DW26">
            <v>0.25825307613960025</v>
          </cell>
          <cell r="DX26">
            <v>2.6070612779658306</v>
          </cell>
          <cell r="DZ26">
            <v>-7.8164424652923215</v>
          </cell>
          <cell r="EA26">
            <v>14.224360586960978</v>
          </cell>
          <cell r="EB26">
            <v>-15.658343829559227</v>
          </cell>
          <cell r="EC26">
            <v>-2.8878804592657854</v>
          </cell>
          <cell r="ED26">
            <v>-3.8862996252851962</v>
          </cell>
          <cell r="EF26">
            <v>-0.4116107834790238</v>
          </cell>
          <cell r="EG26">
            <v>-1.3164563122812831</v>
          </cell>
          <cell r="EH26">
            <v>-0.66897809364688143</v>
          </cell>
          <cell r="EI26">
            <v>1.6615969853296528</v>
          </cell>
          <cell r="EJ26">
            <v>-0.44587600212947431</v>
          </cell>
          <cell r="EL26">
            <v>-0.46454213528997779</v>
          </cell>
          <cell r="EM26">
            <v>-0.23264618611794041</v>
          </cell>
          <cell r="EN26">
            <v>-0.46512220088714729</v>
          </cell>
          <cell r="EO26">
            <v>-0.70347950369836809</v>
          </cell>
          <cell r="EP26">
            <v>-0.35678773966744115</v>
          </cell>
          <cell r="ER26">
            <v>-5.3210787864071891</v>
          </cell>
          <cell r="ES26">
            <v>2.2117929162866612</v>
          </cell>
          <cell r="ET26">
            <v>-17.290994251066866</v>
          </cell>
          <cell r="EU26">
            <v>-2.993444970104211</v>
          </cell>
          <cell r="EV26">
            <v>-2.7179330664557386</v>
          </cell>
          <cell r="EX26">
            <v>-0.34141661409617052</v>
          </cell>
          <cell r="EY26">
            <v>-1.5408495944013509</v>
          </cell>
          <cell r="EZ26">
            <v>-0.81878866756056334</v>
          </cell>
          <cell r="FA26">
            <v>0.46620426153782879</v>
          </cell>
          <cell r="FB26">
            <v>2.7261095809430169</v>
          </cell>
          <cell r="FD26">
            <v>-0.63868304720095259</v>
          </cell>
          <cell r="FE26">
            <v>-0.27693066814396183</v>
          </cell>
          <cell r="FF26">
            <v>-0.55768181636424619</v>
          </cell>
          <cell r="FG26">
            <v>-0.62707340968464709</v>
          </cell>
          <cell r="FH26">
            <v>-0.89303212477854399</v>
          </cell>
          <cell r="FJ26">
            <v>-0.47770791073778296</v>
          </cell>
          <cell r="FK26">
            <v>-0.62663562397338257</v>
          </cell>
          <cell r="FL26">
            <v>-0.52541272443510101</v>
          </cell>
          <cell r="FM26">
            <v>-0.44864422777541635</v>
          </cell>
          <cell r="FN26">
            <v>-0.32254599493690961</v>
          </cell>
          <cell r="FP26">
            <v>0.30824206773879537</v>
          </cell>
        </row>
        <row r="27">
          <cell r="A27" t="str">
            <v>ONP Usage (000 short tons)</v>
          </cell>
          <cell r="W27">
            <v>1000</v>
          </cell>
          <cell r="X27">
            <v>1000</v>
          </cell>
          <cell r="AI27">
            <v>1000</v>
          </cell>
          <cell r="AL27">
            <v>250</v>
          </cell>
          <cell r="AM27">
            <v>250</v>
          </cell>
          <cell r="AN27">
            <v>250</v>
          </cell>
          <cell r="AO27">
            <v>250</v>
          </cell>
          <cell r="AQ27">
            <v>1000</v>
          </cell>
          <cell r="AR27">
            <v>250</v>
          </cell>
          <cell r="AS27">
            <v>250</v>
          </cell>
          <cell r="AT27">
            <v>250</v>
          </cell>
          <cell r="AU27">
            <v>250</v>
          </cell>
          <cell r="AW27">
            <v>1000</v>
          </cell>
          <cell r="AX27">
            <v>250</v>
          </cell>
          <cell r="AY27">
            <v>250</v>
          </cell>
          <cell r="AZ27">
            <v>250</v>
          </cell>
          <cell r="BA27">
            <v>250</v>
          </cell>
          <cell r="BL27">
            <v>1000</v>
          </cell>
          <cell r="BM27">
            <v>250</v>
          </cell>
          <cell r="BN27">
            <v>250</v>
          </cell>
          <cell r="BO27">
            <v>250</v>
          </cell>
          <cell r="BP27">
            <v>250</v>
          </cell>
          <cell r="BR27">
            <v>1000</v>
          </cell>
          <cell r="BS27">
            <v>250</v>
          </cell>
          <cell r="BT27">
            <v>250</v>
          </cell>
          <cell r="BU27">
            <v>250</v>
          </cell>
          <cell r="BV27">
            <v>250</v>
          </cell>
          <cell r="BX27">
            <v>1000</v>
          </cell>
          <cell r="BY27">
            <v>250</v>
          </cell>
          <cell r="BZ27">
            <v>250</v>
          </cell>
          <cell r="CA27">
            <v>250</v>
          </cell>
          <cell r="CB27">
            <v>250</v>
          </cell>
          <cell r="CD27">
            <v>1000</v>
          </cell>
          <cell r="CE27">
            <v>250</v>
          </cell>
          <cell r="CF27">
            <v>250</v>
          </cell>
          <cell r="CG27">
            <v>250</v>
          </cell>
          <cell r="CH27">
            <v>250</v>
          </cell>
          <cell r="DB27">
            <v>1000</v>
          </cell>
          <cell r="DC27">
            <v>250</v>
          </cell>
          <cell r="DD27">
            <v>250</v>
          </cell>
          <cell r="DE27">
            <v>250</v>
          </cell>
          <cell r="DF27">
            <v>250</v>
          </cell>
        </row>
        <row r="28">
          <cell r="A28" t="str">
            <v>Change in Cost due to ONP Price Change</v>
          </cell>
          <cell r="W28">
            <v>0</v>
          </cell>
          <cell r="X28">
            <v>9.0625</v>
          </cell>
          <cell r="AI28">
            <v>9.0625</v>
          </cell>
          <cell r="AL28">
            <v>1.5625</v>
          </cell>
          <cell r="AM28">
            <v>2.5</v>
          </cell>
          <cell r="AN28">
            <v>3.75</v>
          </cell>
          <cell r="AO28">
            <v>1.25</v>
          </cell>
          <cell r="AQ28">
            <v>-6.875</v>
          </cell>
          <cell r="AR28">
            <v>-3.75</v>
          </cell>
          <cell r="AS28">
            <v>-3.125</v>
          </cell>
          <cell r="AT28">
            <v>0</v>
          </cell>
          <cell r="AU28">
            <v>0</v>
          </cell>
          <cell r="AW28">
            <v>-2.5</v>
          </cell>
          <cell r="AX28">
            <v>0</v>
          </cell>
          <cell r="AY28">
            <v>0</v>
          </cell>
          <cell r="AZ28">
            <v>0</v>
          </cell>
          <cell r="BA28">
            <v>-2.5</v>
          </cell>
          <cell r="BL28">
            <v>-8.125</v>
          </cell>
          <cell r="BM28">
            <v>-0.625</v>
          </cell>
          <cell r="BN28">
            <v>-1.5625</v>
          </cell>
          <cell r="BO28">
            <v>-2.8125</v>
          </cell>
          <cell r="BP28">
            <v>-3.125</v>
          </cell>
          <cell r="BR28">
            <v>1.875</v>
          </cell>
          <cell r="BS28">
            <v>0</v>
          </cell>
          <cell r="BT28">
            <v>0</v>
          </cell>
          <cell r="BU28">
            <v>0.9375</v>
          </cell>
          <cell r="BV28">
            <v>0.9375</v>
          </cell>
          <cell r="BX28">
            <v>3.75</v>
          </cell>
          <cell r="BY28">
            <v>0.9375</v>
          </cell>
          <cell r="BZ28">
            <v>0.9375</v>
          </cell>
          <cell r="CA28">
            <v>0.9375</v>
          </cell>
          <cell r="CB28">
            <v>0.9375</v>
          </cell>
          <cell r="CD28">
            <v>2.8125</v>
          </cell>
          <cell r="CE28">
            <v>0.9375</v>
          </cell>
          <cell r="CF28">
            <v>0.9375</v>
          </cell>
          <cell r="CG28">
            <v>0.9375</v>
          </cell>
          <cell r="CH28">
            <v>0</v>
          </cell>
          <cell r="DC28">
            <v>2.5</v>
          </cell>
        </row>
        <row r="30">
          <cell r="A30" t="str">
            <v>Newsprint</v>
          </cell>
        </row>
        <row r="31">
          <cell r="A31" t="str">
            <v>Sales</v>
          </cell>
          <cell r="P31">
            <v>662.26900000000001</v>
          </cell>
          <cell r="Q31">
            <v>607.58800000000008</v>
          </cell>
          <cell r="R31">
            <v>603.976</v>
          </cell>
          <cell r="S31">
            <v>841.61800000000005</v>
          </cell>
          <cell r="T31">
            <v>845.28499999999997</v>
          </cell>
          <cell r="U31">
            <v>730.9</v>
          </cell>
          <cell r="V31">
            <v>1112.4037000000001</v>
          </cell>
          <cell r="W31">
            <v>1282.2067999999999</v>
          </cell>
          <cell r="X31">
            <v>1421.5</v>
          </cell>
          <cell r="Y31">
            <v>1434.7000000000003</v>
          </cell>
          <cell r="Z31">
            <v>1199.2</v>
          </cell>
          <cell r="AA31">
            <v>1348.2800000000002</v>
          </cell>
          <cell r="AB31">
            <v>1515.08</v>
          </cell>
          <cell r="AC31">
            <v>1672.7649999999999</v>
          </cell>
          <cell r="AD31">
            <v>1394.76</v>
          </cell>
          <cell r="AI31">
            <v>1421.5</v>
          </cell>
          <cell r="AL31">
            <v>409.4</v>
          </cell>
          <cell r="AM31">
            <v>377.4</v>
          </cell>
          <cell r="AN31">
            <v>327.60000000000002</v>
          </cell>
          <cell r="AO31">
            <v>307.10000000000002</v>
          </cell>
          <cell r="AQ31">
            <v>1434.7000000000003</v>
          </cell>
          <cell r="AR31">
            <v>365.8</v>
          </cell>
          <cell r="AS31">
            <v>322.89999999999998</v>
          </cell>
          <cell r="AT31">
            <v>366.6</v>
          </cell>
          <cell r="AU31">
            <v>379.4</v>
          </cell>
          <cell r="AW31">
            <v>1199.2</v>
          </cell>
          <cell r="AX31">
            <v>327.8</v>
          </cell>
          <cell r="AY31">
            <v>289.8</v>
          </cell>
          <cell r="AZ31">
            <v>290.89999999999998</v>
          </cell>
          <cell r="BA31">
            <v>290.7</v>
          </cell>
          <cell r="BL31">
            <v>1394.76</v>
          </cell>
          <cell r="BM31">
            <v>337.68</v>
          </cell>
          <cell r="BN31">
            <v>330.51</v>
          </cell>
          <cell r="BO31">
            <v>347.76</v>
          </cell>
          <cell r="BP31">
            <v>378.81</v>
          </cell>
          <cell r="BR31">
            <v>1672.7649999999999</v>
          </cell>
          <cell r="BS31">
            <v>434.27499999999998</v>
          </cell>
          <cell r="BT31">
            <v>416.30500000000001</v>
          </cell>
          <cell r="BU31">
            <v>416.30500000000001</v>
          </cell>
          <cell r="BV31">
            <v>405.88</v>
          </cell>
          <cell r="BX31">
            <v>1515.08</v>
          </cell>
          <cell r="BY31">
            <v>409.68</v>
          </cell>
          <cell r="BZ31">
            <v>387.8</v>
          </cell>
          <cell r="CA31">
            <v>366.52</v>
          </cell>
          <cell r="CB31">
            <v>351.08</v>
          </cell>
          <cell r="CD31">
            <v>1348.2800000000002</v>
          </cell>
          <cell r="CE31">
            <v>361.39</v>
          </cell>
          <cell r="CF31">
            <v>345.8</v>
          </cell>
          <cell r="CG31">
            <v>320.93</v>
          </cell>
          <cell r="CH31">
            <v>320.16000000000003</v>
          </cell>
          <cell r="DB31">
            <v>1282.2067999999999</v>
          </cell>
          <cell r="DC31">
            <v>326</v>
          </cell>
          <cell r="DD31">
            <v>298</v>
          </cell>
          <cell r="DE31">
            <v>311</v>
          </cell>
          <cell r="DF31">
            <v>347.20680000000004</v>
          </cell>
          <cell r="DH31">
            <v>1112.4037000000001</v>
          </cell>
          <cell r="DI31">
            <v>396.00370000000004</v>
          </cell>
          <cell r="DJ31">
            <v>335.9</v>
          </cell>
          <cell r="DK31">
            <v>197</v>
          </cell>
          <cell r="DL31">
            <v>183.5</v>
          </cell>
          <cell r="DN31">
            <v>730.9</v>
          </cell>
          <cell r="DO31">
            <v>201.1</v>
          </cell>
          <cell r="DP31">
            <v>184.5</v>
          </cell>
          <cell r="DQ31">
            <v>178.2</v>
          </cell>
          <cell r="DR31">
            <v>167.1</v>
          </cell>
          <cell r="DT31">
            <v>845.28499999999997</v>
          </cell>
          <cell r="DU31">
            <v>183</v>
          </cell>
          <cell r="DV31">
            <v>201.41300000000001</v>
          </cell>
          <cell r="DW31">
            <v>225.18899999999999</v>
          </cell>
          <cell r="DX31">
            <v>235.68299999999999</v>
          </cell>
          <cell r="DZ31">
            <v>841.61800000000005</v>
          </cell>
          <cell r="EA31">
            <v>256.77800000000002</v>
          </cell>
          <cell r="EB31">
            <v>219.154</v>
          </cell>
          <cell r="EC31">
            <v>197.173</v>
          </cell>
          <cell r="ED31">
            <v>168.51300000000001</v>
          </cell>
          <cell r="EF31">
            <v>603.976</v>
          </cell>
          <cell r="EG31">
            <v>162.79400000000001</v>
          </cell>
          <cell r="EH31">
            <v>156.071</v>
          </cell>
          <cell r="EI31">
            <v>146.81800000000001</v>
          </cell>
          <cell r="EJ31">
            <v>138.29300000000001</v>
          </cell>
          <cell r="EL31">
            <v>607.58800000000008</v>
          </cell>
          <cell r="EM31">
            <v>148.042</v>
          </cell>
          <cell r="EN31">
            <v>153.55600000000001</v>
          </cell>
          <cell r="EO31">
            <v>149.203</v>
          </cell>
          <cell r="EP31">
            <v>156.78700000000001</v>
          </cell>
          <cell r="ER31">
            <v>662.26900000000001</v>
          </cell>
          <cell r="ES31">
            <v>182.768</v>
          </cell>
          <cell r="ET31">
            <v>161.98099999999999</v>
          </cell>
          <cell r="EU31">
            <v>158.97999999999999</v>
          </cell>
          <cell r="EV31">
            <v>158.54</v>
          </cell>
        </row>
        <row r="32">
          <cell r="A32" t="str">
            <v>Production</v>
          </cell>
          <cell r="X32">
            <v>0</v>
          </cell>
          <cell r="Y32">
            <v>0</v>
          </cell>
          <cell r="Z32">
            <v>0</v>
          </cell>
          <cell r="AA32">
            <v>0</v>
          </cell>
          <cell r="AB32">
            <v>0</v>
          </cell>
          <cell r="AC32">
            <v>0</v>
          </cell>
          <cell r="AD32">
            <v>0</v>
          </cell>
          <cell r="AW32">
            <v>0</v>
          </cell>
          <cell r="BL32">
            <v>0</v>
          </cell>
          <cell r="BR32">
            <v>0</v>
          </cell>
          <cell r="BX32">
            <v>0</v>
          </cell>
          <cell r="CD32">
            <v>0</v>
          </cell>
        </row>
        <row r="33">
          <cell r="A33" t="str">
            <v xml:space="preserve">  (000 short tons)</v>
          </cell>
          <cell r="P33">
            <v>1599.316</v>
          </cell>
          <cell r="Q33">
            <v>1441.527</v>
          </cell>
          <cell r="R33">
            <v>1450.46</v>
          </cell>
          <cell r="S33">
            <v>1395.9390000000001</v>
          </cell>
          <cell r="T33">
            <v>1456.335</v>
          </cell>
          <cell r="U33">
            <v>1456.9</v>
          </cell>
          <cell r="V33">
            <v>1478.7535</v>
          </cell>
          <cell r="W33">
            <v>1500.9348024999999</v>
          </cell>
          <cell r="X33">
            <v>1911.85</v>
          </cell>
          <cell r="Y33">
            <v>1911.85</v>
          </cell>
          <cell r="Z33">
            <v>1911.85</v>
          </cell>
          <cell r="AA33">
            <v>1911.85</v>
          </cell>
          <cell r="AB33">
            <v>1911.85</v>
          </cell>
          <cell r="AC33">
            <v>1911.85</v>
          </cell>
          <cell r="AD33">
            <v>1911.85</v>
          </cell>
          <cell r="AI33">
            <v>1911.85</v>
          </cell>
          <cell r="AL33">
            <v>477.96249999999998</v>
          </cell>
          <cell r="AM33">
            <v>477.96249999999998</v>
          </cell>
          <cell r="AN33">
            <v>477.96249999999998</v>
          </cell>
          <cell r="AO33">
            <v>477.96249999999998</v>
          </cell>
          <cell r="AQ33">
            <v>1911.85</v>
          </cell>
          <cell r="AR33">
            <v>477.96249999999998</v>
          </cell>
          <cell r="AS33">
            <v>477.96249999999998</v>
          </cell>
          <cell r="AT33">
            <v>477.96249999999998</v>
          </cell>
          <cell r="AU33">
            <v>477.96249999999998</v>
          </cell>
          <cell r="AW33">
            <v>1911.85</v>
          </cell>
          <cell r="AX33">
            <v>477.96249999999998</v>
          </cell>
          <cell r="AY33">
            <v>477.96249999999998</v>
          </cell>
          <cell r="AZ33">
            <v>477.96249999999998</v>
          </cell>
          <cell r="BA33">
            <v>477.96249999999998</v>
          </cell>
          <cell r="BL33">
            <v>1911.85</v>
          </cell>
          <cell r="BM33">
            <v>477.96249999999998</v>
          </cell>
          <cell r="BN33">
            <v>477.96249999999998</v>
          </cell>
          <cell r="BO33">
            <v>477.96249999999998</v>
          </cell>
          <cell r="BP33">
            <v>477.96249999999998</v>
          </cell>
          <cell r="BR33">
            <v>1911.85</v>
          </cell>
          <cell r="BS33">
            <v>477.96249999999998</v>
          </cell>
          <cell r="BT33">
            <v>477.96249999999998</v>
          </cell>
          <cell r="BU33">
            <v>477.96249999999998</v>
          </cell>
          <cell r="BV33">
            <v>477.96249999999998</v>
          </cell>
          <cell r="BX33">
            <v>1911.85</v>
          </cell>
          <cell r="BY33">
            <v>477.96249999999998</v>
          </cell>
          <cell r="BZ33">
            <v>477.96249999999998</v>
          </cell>
          <cell r="CA33">
            <v>477.96249999999998</v>
          </cell>
          <cell r="CB33">
            <v>477.96249999999998</v>
          </cell>
          <cell r="CD33">
            <v>1911.85</v>
          </cell>
          <cell r="CE33">
            <v>477.96249999999998</v>
          </cell>
          <cell r="CF33">
            <v>477.96249999999998</v>
          </cell>
          <cell r="CG33">
            <v>477.96249999999998</v>
          </cell>
          <cell r="CH33">
            <v>477.96249999999998</v>
          </cell>
          <cell r="DB33">
            <v>1911.85</v>
          </cell>
          <cell r="DC33">
            <v>477.96249999999998</v>
          </cell>
          <cell r="DD33">
            <v>477.96249999999998</v>
          </cell>
          <cell r="DE33">
            <v>477.96249999999998</v>
          </cell>
          <cell r="DF33">
            <v>477.96249999999998</v>
          </cell>
          <cell r="DH33">
            <v>1911.85</v>
          </cell>
          <cell r="DI33">
            <v>591.70000000000005</v>
          </cell>
          <cell r="DJ33">
            <v>591.70000000000005</v>
          </cell>
          <cell r="DK33">
            <v>364.22500000000002</v>
          </cell>
          <cell r="DL33">
            <v>364.22500000000002</v>
          </cell>
          <cell r="DN33">
            <v>1456.9</v>
          </cell>
          <cell r="DO33">
            <v>363.1</v>
          </cell>
          <cell r="DP33">
            <v>363.1</v>
          </cell>
          <cell r="DQ33">
            <v>372.2</v>
          </cell>
          <cell r="DR33">
            <v>358.5</v>
          </cell>
          <cell r="DT33">
            <v>1456.335</v>
          </cell>
          <cell r="DU33">
            <v>369</v>
          </cell>
          <cell r="DV33">
            <v>369.23899999999998</v>
          </cell>
          <cell r="DW33">
            <v>351.56799999999998</v>
          </cell>
          <cell r="DX33">
            <v>366.52800000000002</v>
          </cell>
          <cell r="DZ33">
            <v>1395.9390000000001</v>
          </cell>
          <cell r="EA33">
            <v>357.33499999999998</v>
          </cell>
          <cell r="EB33">
            <v>357.93099999999998</v>
          </cell>
          <cell r="EC33">
            <v>345.12700000000001</v>
          </cell>
          <cell r="ED33">
            <v>335.54599999999999</v>
          </cell>
          <cell r="EF33">
            <v>1450.46</v>
          </cell>
          <cell r="EG33">
            <v>348.00099999999998</v>
          </cell>
          <cell r="EH33">
            <v>355.79</v>
          </cell>
          <cell r="EI33">
            <v>371.59500000000003</v>
          </cell>
          <cell r="EJ33">
            <v>375.07400000000001</v>
          </cell>
          <cell r="EL33">
            <v>1441.527</v>
          </cell>
          <cell r="EM33">
            <v>350.33</v>
          </cell>
          <cell r="EN33">
            <v>355.827</v>
          </cell>
          <cell r="EO33">
            <v>361.53699999999998</v>
          </cell>
          <cell r="EP33">
            <v>373.83300000000003</v>
          </cell>
          <cell r="ER33">
            <v>1599.316</v>
          </cell>
          <cell r="ES33">
            <v>421.745</v>
          </cell>
          <cell r="ET33">
            <v>397.74400000000003</v>
          </cell>
          <cell r="EU33">
            <v>408.435</v>
          </cell>
          <cell r="EV33">
            <v>371.392</v>
          </cell>
        </row>
        <row r="34">
          <cell r="A34" t="str">
            <v>Operating Income</v>
          </cell>
          <cell r="X34">
            <v>169.3</v>
          </cell>
          <cell r="Y34">
            <v>189.1</v>
          </cell>
          <cell r="Z34">
            <v>-50.1</v>
          </cell>
          <cell r="AA34">
            <v>70.930000000000007</v>
          </cell>
          <cell r="AB34">
            <v>260.69374999999997</v>
          </cell>
          <cell r="AC34">
            <v>390.07937499999991</v>
          </cell>
          <cell r="AD34">
            <v>118.14375000000007</v>
          </cell>
          <cell r="AI34">
            <v>169.3</v>
          </cell>
          <cell r="AL34">
            <v>68.900000000000006</v>
          </cell>
          <cell r="AM34">
            <v>52.4</v>
          </cell>
          <cell r="AN34">
            <v>36.1</v>
          </cell>
          <cell r="AO34">
            <v>11.9</v>
          </cell>
          <cell r="AQ34">
            <v>189.1</v>
          </cell>
          <cell r="AR34">
            <v>6.6</v>
          </cell>
          <cell r="AS34">
            <v>38.4</v>
          </cell>
          <cell r="AT34">
            <v>75</v>
          </cell>
          <cell r="AU34">
            <v>69.099999999999994</v>
          </cell>
          <cell r="AW34">
            <v>-50.1</v>
          </cell>
          <cell r="AX34">
            <v>-4.5999999999999996</v>
          </cell>
          <cell r="AY34">
            <v>-22.4</v>
          </cell>
          <cell r="AZ34">
            <v>-17.100000000000001</v>
          </cell>
          <cell r="BA34">
            <v>-6</v>
          </cell>
          <cell r="BL34">
            <v>118.14375000000007</v>
          </cell>
          <cell r="BM34">
            <v>9.9000000000000341</v>
          </cell>
          <cell r="BN34">
            <v>15.870000000000005</v>
          </cell>
          <cell r="BO34">
            <v>31.826250000000016</v>
          </cell>
          <cell r="BP34">
            <v>60.547500000000014</v>
          </cell>
          <cell r="BR34">
            <v>390.07937499999991</v>
          </cell>
          <cell r="BS34">
            <v>103.13124999999997</v>
          </cell>
          <cell r="BT34">
            <v>98.863749999999982</v>
          </cell>
          <cell r="BU34">
            <v>98.863749999999982</v>
          </cell>
          <cell r="BV34">
            <v>89.220624999999984</v>
          </cell>
          <cell r="BX34">
            <v>260.69374999999997</v>
          </cell>
          <cell r="BY34">
            <v>82.44</v>
          </cell>
          <cell r="BZ34">
            <v>70.4375</v>
          </cell>
          <cell r="CA34">
            <v>58.990000000000009</v>
          </cell>
          <cell r="CB34">
            <v>48.826249999999959</v>
          </cell>
          <cell r="CD34">
            <v>70.930000000000007</v>
          </cell>
          <cell r="CE34">
            <v>41.889999999999986</v>
          </cell>
          <cell r="CF34">
            <v>23.800000000000011</v>
          </cell>
          <cell r="CG34">
            <v>9.3799999999999955</v>
          </cell>
          <cell r="CH34">
            <v>-4.1399999999999864</v>
          </cell>
        </row>
        <row r="35">
          <cell r="A35" t="str">
            <v>Shipments</v>
          </cell>
        </row>
        <row r="36">
          <cell r="A36" t="str">
            <v xml:space="preserve">  (000 metric tons)</v>
          </cell>
          <cell r="P36">
            <v>1475.3678671867915</v>
          </cell>
          <cell r="Q36">
            <v>1303.8655538419666</v>
          </cell>
          <cell r="R36">
            <v>1324.052435816021</v>
          </cell>
          <cell r="S36">
            <v>1272.0112492062051</v>
          </cell>
          <cell r="T36">
            <v>1311.2274335480358</v>
          </cell>
          <cell r="U36">
            <v>1344.9151773564365</v>
          </cell>
          <cell r="V36">
            <v>1959.7</v>
          </cell>
          <cell r="W36">
            <v>2582.6000000000004</v>
          </cell>
          <cell r="X36">
            <v>2597</v>
          </cell>
          <cell r="Y36">
            <v>2545.4</v>
          </cell>
          <cell r="Z36">
            <v>2643.8</v>
          </cell>
          <cell r="AA36">
            <v>2770</v>
          </cell>
          <cell r="AB36">
            <v>2770</v>
          </cell>
          <cell r="AC36">
            <v>2810</v>
          </cell>
          <cell r="AD36">
            <v>2790</v>
          </cell>
          <cell r="AI36">
            <v>2597</v>
          </cell>
          <cell r="AL36">
            <v>702.1</v>
          </cell>
          <cell r="AM36">
            <v>676</v>
          </cell>
          <cell r="AN36">
            <v>609.70000000000005</v>
          </cell>
          <cell r="AO36">
            <v>609.20000000000005</v>
          </cell>
          <cell r="AQ36">
            <v>2545.4</v>
          </cell>
          <cell r="AR36">
            <v>725.3</v>
          </cell>
          <cell r="AS36">
            <v>584.6</v>
          </cell>
          <cell r="AT36">
            <v>607.29999999999995</v>
          </cell>
          <cell r="AU36">
            <v>628.20000000000005</v>
          </cell>
          <cell r="AW36">
            <v>2643.8</v>
          </cell>
          <cell r="AX36">
            <v>706.5</v>
          </cell>
          <cell r="AY36">
            <v>646.1</v>
          </cell>
          <cell r="AZ36">
            <v>656.7</v>
          </cell>
          <cell r="BA36">
            <v>634.5</v>
          </cell>
          <cell r="BL36">
            <v>2790</v>
          </cell>
          <cell r="BM36">
            <v>720</v>
          </cell>
          <cell r="BN36">
            <v>690</v>
          </cell>
          <cell r="BO36">
            <v>690</v>
          </cell>
          <cell r="BP36">
            <v>690</v>
          </cell>
          <cell r="BR36">
            <v>2810</v>
          </cell>
          <cell r="BS36">
            <v>725</v>
          </cell>
          <cell r="BT36">
            <v>695</v>
          </cell>
          <cell r="BU36">
            <v>695</v>
          </cell>
          <cell r="BV36">
            <v>695</v>
          </cell>
          <cell r="BX36">
            <v>2770</v>
          </cell>
          <cell r="BY36">
            <v>720</v>
          </cell>
          <cell r="BZ36">
            <v>700</v>
          </cell>
          <cell r="CA36">
            <v>680</v>
          </cell>
          <cell r="CB36">
            <v>670</v>
          </cell>
          <cell r="CD36">
            <v>2770</v>
          </cell>
          <cell r="CE36">
            <v>710</v>
          </cell>
          <cell r="CF36">
            <v>700</v>
          </cell>
          <cell r="CG36">
            <v>670</v>
          </cell>
          <cell r="CH36">
            <v>690</v>
          </cell>
          <cell r="DB36">
            <v>2582.6000000000004</v>
          </cell>
          <cell r="DC36">
            <v>658.4</v>
          </cell>
          <cell r="DD36">
            <v>634.5</v>
          </cell>
          <cell r="DE36">
            <v>639.5</v>
          </cell>
          <cell r="DF36">
            <v>650.20000000000005</v>
          </cell>
          <cell r="DH36">
            <v>1959.7</v>
          </cell>
          <cell r="DI36">
            <v>718.7</v>
          </cell>
          <cell r="DJ36">
            <v>591.70000000000005</v>
          </cell>
          <cell r="DK36">
            <v>336.1</v>
          </cell>
          <cell r="DL36">
            <v>313.2</v>
          </cell>
          <cell r="DN36">
            <v>1344.9151773564365</v>
          </cell>
          <cell r="DO36">
            <v>352.89848498593847</v>
          </cell>
          <cell r="DP36">
            <v>332.48661888778008</v>
          </cell>
          <cell r="DQ36">
            <v>330.8536695999274</v>
          </cell>
          <cell r="DR36">
            <v>328.67640388279051</v>
          </cell>
          <cell r="DT36">
            <v>1311.2274335480358</v>
          </cell>
          <cell r="DU36">
            <v>342.91935044906103</v>
          </cell>
          <cell r="DV36">
            <v>332.10831896942756</v>
          </cell>
          <cell r="DW36">
            <v>325.50938945840517</v>
          </cell>
          <cell r="DX36">
            <v>310.69037467114214</v>
          </cell>
          <cell r="DZ36">
            <v>1272.0112492062051</v>
          </cell>
          <cell r="EA36">
            <v>340.78109407602284</v>
          </cell>
          <cell r="EB36">
            <v>311.81166651546761</v>
          </cell>
          <cell r="EC36">
            <v>310.00725755239046</v>
          </cell>
          <cell r="ED36">
            <v>309.41123106232425</v>
          </cell>
          <cell r="EF36">
            <v>1324.052435816021</v>
          </cell>
          <cell r="EG36">
            <v>329.638029574526</v>
          </cell>
          <cell r="EH36">
            <v>333.02458495872264</v>
          </cell>
          <cell r="EI36">
            <v>337.4017962442166</v>
          </cell>
          <cell r="EJ36">
            <v>323.98802503855575</v>
          </cell>
          <cell r="EL36">
            <v>1303.8655538419666</v>
          </cell>
          <cell r="EM36">
            <v>330.7366415676313</v>
          </cell>
          <cell r="EN36">
            <v>328.14569536423835</v>
          </cell>
          <cell r="EO36">
            <v>307.01623877347362</v>
          </cell>
          <cell r="EP36">
            <v>337.96697813662342</v>
          </cell>
          <cell r="ER36">
            <v>1475.3678671867915</v>
          </cell>
          <cell r="ES36">
            <v>399.57452599110951</v>
          </cell>
          <cell r="ET36">
            <v>367.68574798149325</v>
          </cell>
          <cell r="EU36">
            <v>361.86972693459131</v>
          </cell>
          <cell r="EV36">
            <v>346.2378662795972</v>
          </cell>
        </row>
        <row r="37">
          <cell r="A37" t="str">
            <v>Price per metric ton</v>
          </cell>
          <cell r="P37">
            <v>448.79279274427938</v>
          </cell>
          <cell r="Q37">
            <v>466.36333830689006</v>
          </cell>
          <cell r="R37">
            <v>456.12321749542372</v>
          </cell>
          <cell r="S37">
            <v>659.24776163584761</v>
          </cell>
          <cell r="T37">
            <v>647.62606878785027</v>
          </cell>
          <cell r="U37">
            <v>542.94282254540292</v>
          </cell>
          <cell r="V37">
            <v>571</v>
          </cell>
          <cell r="W37">
            <v>496.27957967349846</v>
          </cell>
          <cell r="X37">
            <v>545.5</v>
          </cell>
          <cell r="Y37">
            <v>567.75</v>
          </cell>
          <cell r="Z37">
            <v>453.5</v>
          </cell>
          <cell r="AA37">
            <v>486.5</v>
          </cell>
          <cell r="AB37">
            <v>546.5</v>
          </cell>
          <cell r="AC37">
            <v>595.25</v>
          </cell>
          <cell r="AD37">
            <v>500.25</v>
          </cell>
          <cell r="AI37">
            <v>545.5</v>
          </cell>
          <cell r="AL37">
            <v>583</v>
          </cell>
          <cell r="AM37">
            <v>558</v>
          </cell>
          <cell r="AN37">
            <v>537</v>
          </cell>
          <cell r="AO37">
            <v>504</v>
          </cell>
          <cell r="AQ37">
            <v>567.75</v>
          </cell>
          <cell r="AR37">
            <v>504</v>
          </cell>
          <cell r="AS37">
            <v>559</v>
          </cell>
          <cell r="AT37">
            <v>604</v>
          </cell>
          <cell r="AU37">
            <v>604</v>
          </cell>
          <cell r="AW37">
            <v>453.5</v>
          </cell>
          <cell r="AX37">
            <v>464</v>
          </cell>
          <cell r="AY37">
            <v>449</v>
          </cell>
          <cell r="AZ37">
            <v>443</v>
          </cell>
          <cell r="BA37">
            <v>458</v>
          </cell>
          <cell r="BL37">
            <v>500.25</v>
          </cell>
          <cell r="BM37">
            <v>469</v>
          </cell>
          <cell r="BN37">
            <v>479</v>
          </cell>
          <cell r="BO37">
            <v>504</v>
          </cell>
          <cell r="BP37">
            <v>549</v>
          </cell>
          <cell r="BR37">
            <v>595.25</v>
          </cell>
          <cell r="BS37">
            <v>599</v>
          </cell>
          <cell r="BT37">
            <v>599</v>
          </cell>
          <cell r="BU37">
            <v>599</v>
          </cell>
          <cell r="BV37">
            <v>584</v>
          </cell>
          <cell r="BX37">
            <v>546.5</v>
          </cell>
          <cell r="BY37">
            <v>569</v>
          </cell>
          <cell r="BZ37">
            <v>554</v>
          </cell>
          <cell r="CA37">
            <v>539</v>
          </cell>
          <cell r="CB37">
            <v>524</v>
          </cell>
          <cell r="CD37">
            <v>486.5</v>
          </cell>
          <cell r="CE37">
            <v>509</v>
          </cell>
          <cell r="CF37">
            <v>494</v>
          </cell>
          <cell r="CG37">
            <v>479</v>
          </cell>
          <cell r="CH37">
            <v>464</v>
          </cell>
          <cell r="DB37">
            <v>496.27957967349846</v>
          </cell>
          <cell r="DC37">
            <v>495.1397326852977</v>
          </cell>
          <cell r="DD37">
            <v>469.66115051221436</v>
          </cell>
          <cell r="DE37">
            <v>486.31743549648166</v>
          </cell>
          <cell r="DF37">
            <v>534</v>
          </cell>
          <cell r="DH37">
            <v>571</v>
          </cell>
          <cell r="DI37">
            <v>551</v>
          </cell>
          <cell r="DJ37">
            <v>561</v>
          </cell>
          <cell r="DK37">
            <v>586</v>
          </cell>
          <cell r="DL37">
            <v>586</v>
          </cell>
          <cell r="DN37">
            <v>542.94282254540292</v>
          </cell>
          <cell r="DO37">
            <v>569.85226221079699</v>
          </cell>
          <cell r="DP37">
            <v>554.9095497953615</v>
          </cell>
          <cell r="DQ37">
            <v>538.60669043049086</v>
          </cell>
          <cell r="DR37">
            <v>508.40278774496272</v>
          </cell>
          <cell r="DT37">
            <v>647.62606878785027</v>
          </cell>
          <cell r="DU37">
            <v>533.65317460317465</v>
          </cell>
          <cell r="DV37">
            <v>606.46779528139803</v>
          </cell>
          <cell r="DW37">
            <v>691.80492880613349</v>
          </cell>
          <cell r="DX37">
            <v>758.57837646069481</v>
          </cell>
          <cell r="DZ37">
            <v>659.24776163584761</v>
          </cell>
          <cell r="EA37">
            <v>753.49837318943787</v>
          </cell>
          <cell r="EB37">
            <v>702.84092461668274</v>
          </cell>
          <cell r="EC37">
            <v>636.02704516257415</v>
          </cell>
          <cell r="ED37">
            <v>544.62470357469556</v>
          </cell>
          <cell r="EF37">
            <v>456.12321749542372</v>
          </cell>
          <cell r="EG37">
            <v>493.85685325847646</v>
          </cell>
          <cell r="EH37">
            <v>468.64708207456965</v>
          </cell>
          <cell r="EI37">
            <v>435.14291160954838</v>
          </cell>
          <cell r="EJ37">
            <v>426.84602303910043</v>
          </cell>
          <cell r="EL37">
            <v>466.36333830689006</v>
          </cell>
          <cell r="EM37">
            <v>447.61293849483371</v>
          </cell>
          <cell r="EN37">
            <v>467.95067608476296</v>
          </cell>
          <cell r="EO37">
            <v>485.97755153298829</v>
          </cell>
          <cell r="EP37">
            <v>463.91218711497532</v>
          </cell>
          <cell r="ER37">
            <v>448.79279274427938</v>
          </cell>
          <cell r="ES37">
            <v>457.40653648192421</v>
          </cell>
          <cell r="ET37">
            <v>440.54195978287686</v>
          </cell>
          <cell r="EU37">
            <v>439.32937233165114</v>
          </cell>
          <cell r="EV37">
            <v>457.89330238066543</v>
          </cell>
        </row>
        <row r="38">
          <cell r="A38" t="str">
            <v xml:space="preserve"> Y/Y % Change </v>
          </cell>
          <cell r="Q38">
            <v>3.9150685676501817E-2</v>
          </cell>
          <cell r="R38">
            <v>-2.1957388092817554E-2</v>
          </cell>
          <cell r="S38">
            <v>0.44532822787619186</v>
          </cell>
          <cell r="T38">
            <v>-1.762871794840748E-2</v>
          </cell>
          <cell r="U38">
            <v>-0.16164149543637274</v>
          </cell>
          <cell r="V38">
            <v>5.1676118164819984E-2</v>
          </cell>
          <cell r="W38">
            <v>-0.13085887973117605</v>
          </cell>
          <cell r="X38">
            <v>9.9178814407160587E-2</v>
          </cell>
          <cell r="Y38">
            <v>4.0788267644362941E-2</v>
          </cell>
          <cell r="Z38">
            <v>-0.2012329370321444</v>
          </cell>
          <cell r="AA38">
            <v>7.2767364939360535E-2</v>
          </cell>
          <cell r="AB38">
            <v>0.12332990750256934</v>
          </cell>
          <cell r="AC38">
            <v>8.9204025617566352E-2</v>
          </cell>
          <cell r="AD38">
            <v>-0.15959680806383869</v>
          </cell>
          <cell r="AI38">
            <v>9.9178814407160587E-2</v>
          </cell>
          <cell r="AL38">
            <v>0.17744539877300602</v>
          </cell>
          <cell r="AM38">
            <v>0.18809060402684552</v>
          </cell>
          <cell r="AN38">
            <v>0.10421704180064295</v>
          </cell>
          <cell r="AO38">
            <v>-5.6179775280898903E-2</v>
          </cell>
          <cell r="AQ38">
            <v>4.0788267644362941E-2</v>
          </cell>
          <cell r="AR38">
            <v>-0.13550600343053176</v>
          </cell>
          <cell r="AS38">
            <v>1.7921146953405742E-3</v>
          </cell>
          <cell r="AT38">
            <v>0.12476722532588447</v>
          </cell>
          <cell r="AU38">
            <v>0.19841269841269837</v>
          </cell>
          <cell r="AW38">
            <v>-0.2012329370321444</v>
          </cell>
          <cell r="AX38">
            <v>-7.9365079365079416E-2</v>
          </cell>
          <cell r="AY38">
            <v>-0.19677996422182464</v>
          </cell>
          <cell r="AZ38">
            <v>-0.26655629139072845</v>
          </cell>
          <cell r="BA38">
            <v>-0.24172185430463577</v>
          </cell>
          <cell r="BL38">
            <v>-0.15959680806383869</v>
          </cell>
          <cell r="BM38">
            <v>-0.21702838063439067</v>
          </cell>
          <cell r="BN38">
            <v>-0.20033388981636058</v>
          </cell>
          <cell r="BO38">
            <v>-0.15859766277128551</v>
          </cell>
          <cell r="BP38">
            <v>-5.993150684931503E-2</v>
          </cell>
          <cell r="BR38">
            <v>8.9204025617566352E-2</v>
          </cell>
          <cell r="BS38">
            <v>5.2724077328646812E-2</v>
          </cell>
          <cell r="BT38">
            <v>8.1227436823104737E-2</v>
          </cell>
          <cell r="BU38">
            <v>0.11131725417439697</v>
          </cell>
          <cell r="BV38">
            <v>0.11450381679389321</v>
          </cell>
          <cell r="BX38">
            <v>0.12332990750256934</v>
          </cell>
          <cell r="BY38">
            <v>0.11787819253438103</v>
          </cell>
          <cell r="BZ38">
            <v>0.12145748987854255</v>
          </cell>
          <cell r="CA38">
            <v>0.12526096033402934</v>
          </cell>
          <cell r="CB38">
            <v>0.1293103448275863</v>
          </cell>
          <cell r="CD38">
            <v>7.2767364939360535E-2</v>
          </cell>
          <cell r="CE38">
            <v>9.6982758620689724E-2</v>
          </cell>
          <cell r="CF38">
            <v>0.10022271714922049</v>
          </cell>
          <cell r="CG38">
            <v>8.1264108352144371E-2</v>
          </cell>
          <cell r="CH38">
            <v>1.3100436681222627E-2</v>
          </cell>
          <cell r="DB38">
            <v>-0.13085887973117605</v>
          </cell>
          <cell r="DC38">
            <v>-0.10137979548947784</v>
          </cell>
          <cell r="DD38">
            <v>-0.16281434846307596</v>
          </cell>
          <cell r="DE38">
            <v>-0.17010676536436575</v>
          </cell>
          <cell r="DF38">
            <v>-8.8737201365187701E-2</v>
          </cell>
          <cell r="DH38">
            <v>5.1676118164819984E-2</v>
          </cell>
          <cell r="DI38">
            <v>-3.308271890973602E-2</v>
          </cell>
          <cell r="DJ38">
            <v>1.0975572878290762E-2</v>
          </cell>
          <cell r="DK38">
            <v>8.799242640604632E-2</v>
          </cell>
          <cell r="DL38">
            <v>0.15262939961289801</v>
          </cell>
          <cell r="DN38">
            <v>-0.16164149543637274</v>
          </cell>
          <cell r="DO38">
            <v>6.7832609886636641E-2</v>
          </cell>
          <cell r="DP38">
            <v>-8.5013987366161392E-2</v>
          </cell>
          <cell r="DQ38">
            <v>-0.2214471623381189</v>
          </cell>
          <cell r="DR38">
            <v>-0.32979530722056483</v>
          </cell>
          <cell r="DT38">
            <v>-1.762871794840748E-2</v>
          </cell>
          <cell r="DU38">
            <v>-0.29176598969377165</v>
          </cell>
          <cell r="DV38">
            <v>-0.13711940491775565</v>
          </cell>
          <cell r="DW38">
            <v>8.7697345683314554E-2</v>
          </cell>
          <cell r="DX38">
            <v>0.39284606717560577</v>
          </cell>
          <cell r="EA38">
            <v>0.52574246609689013</v>
          </cell>
          <cell r="EB38">
            <v>0.49972324911402932</v>
          </cell>
          <cell r="EC38">
            <v>0.4616509385617158</v>
          </cell>
          <cell r="ED38">
            <v>0.27592779170583071</v>
          </cell>
          <cell r="EF38">
            <v>-2.1957388092817554E-2</v>
          </cell>
          <cell r="EG38">
            <v>0.10331228341867171</v>
          </cell>
          <cell r="EH38">
            <v>1.4882038330050751E-3</v>
          </cell>
          <cell r="EI38">
            <v>-0.10460285616709031</v>
          </cell>
          <cell r="EJ38">
            <v>-7.9899095357648942E-2</v>
          </cell>
          <cell r="EL38">
            <v>3.9150685676501817E-2</v>
          </cell>
          <cell r="EM38">
            <v>-2.141114567888891E-2</v>
          </cell>
          <cell r="EN38">
            <v>6.2215904054620852E-2</v>
          </cell>
          <cell r="EO38">
            <v>0.10618042439038722</v>
          </cell>
          <cell r="EP38">
            <v>1.3144731977988489E-2</v>
          </cell>
        </row>
        <row r="39">
          <cell r="A39" t="str">
            <v>Cost per metric ton</v>
          </cell>
          <cell r="X39">
            <v>482.17173661917599</v>
          </cell>
          <cell r="Y39">
            <v>489.35334328592768</v>
          </cell>
          <cell r="Z39">
            <v>472.57981876653042</v>
          </cell>
          <cell r="AA39">
            <v>461.25</v>
          </cell>
          <cell r="AB39">
            <v>452.8125</v>
          </cell>
          <cell r="AC39">
            <v>456.46875</v>
          </cell>
          <cell r="AD39">
            <v>457.59375</v>
          </cell>
          <cell r="AI39">
            <v>482.17173661917599</v>
          </cell>
          <cell r="AL39">
            <v>484.97365047713998</v>
          </cell>
          <cell r="AM39">
            <v>480.76923076923077</v>
          </cell>
          <cell r="AN39">
            <v>478.10398556667212</v>
          </cell>
          <cell r="AO39">
            <v>484.56992777413006</v>
          </cell>
          <cell r="AQ39">
            <v>489.35334328592768</v>
          </cell>
          <cell r="AR39">
            <v>495.24334758031165</v>
          </cell>
          <cell r="AS39">
            <v>486.65754361956891</v>
          </cell>
          <cell r="AT39">
            <v>480.15807673308092</v>
          </cell>
          <cell r="AU39">
            <v>493.95097102833478</v>
          </cell>
          <cell r="AW39">
            <v>472.57981876653042</v>
          </cell>
          <cell r="AX39">
            <v>470.48832271762217</v>
          </cell>
          <cell r="AY39">
            <v>483.20693391115918</v>
          </cell>
          <cell r="AZ39">
            <v>469.01172529313226</v>
          </cell>
          <cell r="BA39">
            <v>467.61229314420802</v>
          </cell>
          <cell r="BL39">
            <v>457.59375</v>
          </cell>
          <cell r="BM39">
            <v>455.25</v>
          </cell>
          <cell r="BN39">
            <v>456</v>
          </cell>
          <cell r="BO39">
            <v>457.875</v>
          </cell>
          <cell r="BP39">
            <v>461.25</v>
          </cell>
          <cell r="BR39">
            <v>456.46875</v>
          </cell>
          <cell r="BS39">
            <v>456.75</v>
          </cell>
          <cell r="BT39">
            <v>456.75</v>
          </cell>
          <cell r="BU39">
            <v>456.75</v>
          </cell>
          <cell r="BV39">
            <v>455.625</v>
          </cell>
          <cell r="BX39">
            <v>452.8125</v>
          </cell>
          <cell r="BY39">
            <v>454.5</v>
          </cell>
          <cell r="BZ39">
            <v>453.375</v>
          </cell>
          <cell r="CA39">
            <v>452.25</v>
          </cell>
          <cell r="CB39">
            <v>451.125</v>
          </cell>
          <cell r="CD39">
            <v>461.25</v>
          </cell>
          <cell r="CE39">
            <v>450</v>
          </cell>
          <cell r="CF39">
            <v>460</v>
          </cell>
          <cell r="CG39">
            <v>465</v>
          </cell>
          <cell r="CH39">
            <v>470</v>
          </cell>
        </row>
        <row r="40">
          <cell r="A40" t="str">
            <v>ONP Usage</v>
          </cell>
          <cell r="AQ40">
            <v>1000</v>
          </cell>
          <cell r="AR40">
            <v>250</v>
          </cell>
          <cell r="AS40">
            <v>250</v>
          </cell>
          <cell r="AT40">
            <v>250</v>
          </cell>
          <cell r="AU40">
            <v>250</v>
          </cell>
          <cell r="AW40">
            <v>1000</v>
          </cell>
          <cell r="AX40">
            <v>250</v>
          </cell>
          <cell r="AY40">
            <v>250</v>
          </cell>
          <cell r="AZ40">
            <v>250</v>
          </cell>
          <cell r="BA40">
            <v>250</v>
          </cell>
          <cell r="BL40">
            <v>1000</v>
          </cell>
          <cell r="BM40">
            <v>250</v>
          </cell>
          <cell r="BN40">
            <v>250</v>
          </cell>
          <cell r="BO40">
            <v>250</v>
          </cell>
          <cell r="BP40">
            <v>250</v>
          </cell>
          <cell r="BR40">
            <v>1000</v>
          </cell>
          <cell r="BS40">
            <v>250</v>
          </cell>
          <cell r="BT40">
            <v>250</v>
          </cell>
          <cell r="BU40">
            <v>250</v>
          </cell>
          <cell r="BV40">
            <v>250</v>
          </cell>
          <cell r="BX40">
            <v>1000</v>
          </cell>
          <cell r="BY40">
            <v>250</v>
          </cell>
          <cell r="BZ40">
            <v>250</v>
          </cell>
          <cell r="CA40">
            <v>250</v>
          </cell>
          <cell r="CB40">
            <v>250</v>
          </cell>
          <cell r="CD40">
            <v>1000</v>
          </cell>
          <cell r="CE40">
            <v>250</v>
          </cell>
          <cell r="CF40">
            <v>250</v>
          </cell>
          <cell r="CG40">
            <v>250</v>
          </cell>
          <cell r="CH40">
            <v>250</v>
          </cell>
        </row>
        <row r="42">
          <cell r="A42" t="str">
            <v>Coated and Specialty Papers</v>
          </cell>
        </row>
        <row r="43">
          <cell r="A43" t="str">
            <v>Sales</v>
          </cell>
          <cell r="X43">
            <v>428.3</v>
          </cell>
          <cell r="Y43">
            <v>479.59999999999997</v>
          </cell>
          <cell r="Z43">
            <v>613.1</v>
          </cell>
          <cell r="AA43">
            <v>697.47</v>
          </cell>
          <cell r="AB43">
            <v>782.08</v>
          </cell>
          <cell r="AC43">
            <v>782.07999999999993</v>
          </cell>
          <cell r="AD43">
            <v>702.08</v>
          </cell>
          <cell r="AI43">
            <v>428.3</v>
          </cell>
          <cell r="AL43">
            <v>114.5</v>
          </cell>
          <cell r="AM43">
            <v>116.6</v>
          </cell>
          <cell r="AN43">
            <v>106.6</v>
          </cell>
          <cell r="AO43">
            <v>90.6</v>
          </cell>
          <cell r="AQ43">
            <v>479.59999999999997</v>
          </cell>
          <cell r="AR43">
            <v>166.5</v>
          </cell>
          <cell r="AS43">
            <v>109.5</v>
          </cell>
          <cell r="AT43">
            <v>99.9</v>
          </cell>
          <cell r="AU43">
            <v>103.7</v>
          </cell>
          <cell r="AW43">
            <v>613.1</v>
          </cell>
          <cell r="AX43">
            <v>153.69999999999999</v>
          </cell>
          <cell r="AY43">
            <v>153.30000000000001</v>
          </cell>
          <cell r="AZ43">
            <v>153.30000000000001</v>
          </cell>
          <cell r="BA43">
            <v>152.80000000000001</v>
          </cell>
          <cell r="BL43">
            <v>702.08</v>
          </cell>
          <cell r="BM43">
            <v>171.52</v>
          </cell>
          <cell r="BN43">
            <v>174.72</v>
          </cell>
          <cell r="BO43">
            <v>174.72</v>
          </cell>
          <cell r="BP43">
            <v>181.12</v>
          </cell>
          <cell r="BR43">
            <v>782.07999999999993</v>
          </cell>
          <cell r="BS43">
            <v>187.52</v>
          </cell>
          <cell r="BT43">
            <v>193.92</v>
          </cell>
          <cell r="BU43">
            <v>200.32</v>
          </cell>
          <cell r="BV43">
            <v>200.32</v>
          </cell>
          <cell r="BX43">
            <v>782.08</v>
          </cell>
          <cell r="BY43">
            <v>200.32</v>
          </cell>
          <cell r="BZ43">
            <v>197.12</v>
          </cell>
          <cell r="CA43">
            <v>193.92</v>
          </cell>
          <cell r="CB43">
            <v>190.72</v>
          </cell>
          <cell r="CD43">
            <v>697.47</v>
          </cell>
          <cell r="CE43">
            <v>193.38</v>
          </cell>
          <cell r="CF43">
            <v>181.44</v>
          </cell>
          <cell r="CG43">
            <v>166.97</v>
          </cell>
          <cell r="CH43">
            <v>155.68</v>
          </cell>
        </row>
        <row r="44">
          <cell r="A44" t="str">
            <v>Operating Income</v>
          </cell>
          <cell r="X44">
            <v>78.5</v>
          </cell>
          <cell r="Y44">
            <v>33.4</v>
          </cell>
          <cell r="Z44">
            <v>-29.9</v>
          </cell>
          <cell r="AA44">
            <v>-35.90500000000003</v>
          </cell>
          <cell r="AB44">
            <v>37.759999999999934</v>
          </cell>
          <cell r="AC44">
            <v>26.879999999999939</v>
          </cell>
          <cell r="AD44">
            <v>-53.120000000000033</v>
          </cell>
          <cell r="AI44">
            <v>78.5</v>
          </cell>
          <cell r="AL44">
            <v>21.8</v>
          </cell>
          <cell r="AM44">
            <v>24.9</v>
          </cell>
          <cell r="AN44">
            <v>19.100000000000001</v>
          </cell>
          <cell r="AO44">
            <v>12.7</v>
          </cell>
          <cell r="AQ44">
            <v>33.4</v>
          </cell>
          <cell r="AR44">
            <v>6.7</v>
          </cell>
          <cell r="AS44">
            <v>5.4</v>
          </cell>
          <cell r="AT44">
            <v>0.5</v>
          </cell>
          <cell r="AU44">
            <v>12.8</v>
          </cell>
          <cell r="AW44">
            <v>-29.9</v>
          </cell>
          <cell r="AX44">
            <v>-11.2</v>
          </cell>
          <cell r="AY44">
            <v>-13.2</v>
          </cell>
          <cell r="AZ44">
            <v>-5.6</v>
          </cell>
          <cell r="BA44">
            <v>0.1</v>
          </cell>
          <cell r="BL44">
            <v>-53.120000000000033</v>
          </cell>
          <cell r="BM44">
            <v>-17.28</v>
          </cell>
          <cell r="BN44">
            <v>-14.080000000000013</v>
          </cell>
          <cell r="BO44">
            <v>-14.080000000000013</v>
          </cell>
          <cell r="BP44">
            <v>-7.6800000000000068</v>
          </cell>
          <cell r="BR44">
            <v>26.879999999999939</v>
          </cell>
          <cell r="BS44">
            <v>-1.2800000000000011</v>
          </cell>
          <cell r="BT44">
            <v>5.1199999999999761</v>
          </cell>
          <cell r="BU44">
            <v>11.519999999999982</v>
          </cell>
          <cell r="BV44">
            <v>11.519999999999982</v>
          </cell>
          <cell r="BX44">
            <v>37.759999999999934</v>
          </cell>
          <cell r="BY44">
            <v>14.239999999999981</v>
          </cell>
          <cell r="BZ44">
            <v>11.039999999999992</v>
          </cell>
          <cell r="CA44">
            <v>7.839999999999975</v>
          </cell>
          <cell r="CB44">
            <v>4.6399999999999864</v>
          </cell>
          <cell r="CD44">
            <v>-35.90500000000003</v>
          </cell>
          <cell r="CE44">
            <v>0.32999999999998408</v>
          </cell>
          <cell r="CF44">
            <v>-2.835000000000008</v>
          </cell>
          <cell r="CG44">
            <v>-7.0800000000000125</v>
          </cell>
          <cell r="CH44">
            <v>-26.319999999999993</v>
          </cell>
        </row>
        <row r="45">
          <cell r="A45" t="str">
            <v>Shipments (000s short tons)</v>
          </cell>
          <cell r="X45">
            <v>579.5</v>
          </cell>
          <cell r="Y45">
            <v>699.7</v>
          </cell>
          <cell r="Z45">
            <v>1081.9000000000001</v>
          </cell>
          <cell r="AA45">
            <v>1220</v>
          </cell>
          <cell r="AB45">
            <v>1280</v>
          </cell>
          <cell r="AC45">
            <v>1280</v>
          </cell>
          <cell r="AD45">
            <v>1280</v>
          </cell>
          <cell r="AI45">
            <v>579.5</v>
          </cell>
          <cell r="AL45">
            <v>152.80000000000001</v>
          </cell>
          <cell r="AM45">
            <v>155.30000000000001</v>
          </cell>
          <cell r="AN45">
            <v>144.1</v>
          </cell>
          <cell r="AO45">
            <v>127.3</v>
          </cell>
          <cell r="AQ45">
            <v>699.7</v>
          </cell>
          <cell r="AR45">
            <v>260.3</v>
          </cell>
          <cell r="AS45">
            <v>159.30000000000001</v>
          </cell>
          <cell r="AT45">
            <v>139.6</v>
          </cell>
          <cell r="AU45">
            <v>140.5</v>
          </cell>
          <cell r="AW45">
            <v>1081.9000000000001</v>
          </cell>
          <cell r="AX45">
            <v>278.8</v>
          </cell>
          <cell r="AY45">
            <v>276.2</v>
          </cell>
          <cell r="AZ45">
            <v>268.3</v>
          </cell>
          <cell r="BA45">
            <v>258.60000000000002</v>
          </cell>
          <cell r="BL45">
            <v>1280</v>
          </cell>
          <cell r="BM45">
            <v>320</v>
          </cell>
          <cell r="BN45">
            <v>320</v>
          </cell>
          <cell r="BO45">
            <v>320</v>
          </cell>
          <cell r="BP45">
            <v>320</v>
          </cell>
          <cell r="BR45">
            <v>1280</v>
          </cell>
          <cell r="BS45">
            <v>320</v>
          </cell>
          <cell r="BT45">
            <v>320</v>
          </cell>
          <cell r="BU45">
            <v>320</v>
          </cell>
          <cell r="BV45">
            <v>320</v>
          </cell>
          <cell r="BX45">
            <v>1280</v>
          </cell>
          <cell r="BY45">
            <v>320</v>
          </cell>
          <cell r="BZ45">
            <v>320</v>
          </cell>
          <cell r="CA45">
            <v>320</v>
          </cell>
          <cell r="CB45">
            <v>320</v>
          </cell>
          <cell r="CD45">
            <v>1220</v>
          </cell>
          <cell r="CE45">
            <v>330</v>
          </cell>
          <cell r="CF45">
            <v>315</v>
          </cell>
          <cell r="CG45">
            <v>295</v>
          </cell>
          <cell r="CH45">
            <v>280</v>
          </cell>
        </row>
        <row r="46">
          <cell r="A46" t="str">
            <v>Price per ton</v>
          </cell>
          <cell r="X46">
            <v>739</v>
          </cell>
          <cell r="Y46">
            <v>685</v>
          </cell>
          <cell r="Z46">
            <v>567</v>
          </cell>
          <cell r="AA46">
            <v>571</v>
          </cell>
          <cell r="AB46">
            <v>611</v>
          </cell>
          <cell r="AC46">
            <v>611</v>
          </cell>
          <cell r="AD46">
            <v>548.5</v>
          </cell>
          <cell r="AI46">
            <v>739</v>
          </cell>
          <cell r="AL46">
            <v>749</v>
          </cell>
          <cell r="AM46">
            <v>751</v>
          </cell>
          <cell r="AN46">
            <v>740</v>
          </cell>
          <cell r="AO46">
            <v>712</v>
          </cell>
          <cell r="AQ46">
            <v>685</v>
          </cell>
          <cell r="AR46">
            <v>640</v>
          </cell>
          <cell r="AS46">
            <v>687</v>
          </cell>
          <cell r="AT46">
            <v>716</v>
          </cell>
          <cell r="AU46">
            <v>738</v>
          </cell>
          <cell r="AW46">
            <v>567</v>
          </cell>
          <cell r="AX46">
            <v>551</v>
          </cell>
          <cell r="AY46">
            <v>555</v>
          </cell>
          <cell r="AZ46">
            <v>571</v>
          </cell>
          <cell r="BA46">
            <v>591</v>
          </cell>
          <cell r="BL46">
            <v>548.5</v>
          </cell>
          <cell r="BM46">
            <v>536</v>
          </cell>
          <cell r="BN46">
            <v>546</v>
          </cell>
          <cell r="BO46">
            <v>546</v>
          </cell>
          <cell r="BP46">
            <v>566</v>
          </cell>
          <cell r="BR46">
            <v>611</v>
          </cell>
          <cell r="BS46">
            <v>586</v>
          </cell>
          <cell r="BT46">
            <v>606</v>
          </cell>
          <cell r="BU46">
            <v>626</v>
          </cell>
          <cell r="BV46">
            <v>626</v>
          </cell>
          <cell r="BX46">
            <v>611</v>
          </cell>
          <cell r="BY46">
            <v>626</v>
          </cell>
          <cell r="BZ46">
            <v>616</v>
          </cell>
          <cell r="CA46">
            <v>606</v>
          </cell>
          <cell r="CB46">
            <v>596</v>
          </cell>
          <cell r="CD46">
            <v>571</v>
          </cell>
          <cell r="CE46">
            <v>586</v>
          </cell>
          <cell r="CF46">
            <v>576</v>
          </cell>
          <cell r="CG46">
            <v>566</v>
          </cell>
          <cell r="CH46">
            <v>556</v>
          </cell>
        </row>
        <row r="47">
          <cell r="A47" t="str">
            <v>Cost per ton</v>
          </cell>
          <cell r="X47">
            <v>603.62381363244174</v>
          </cell>
          <cell r="Y47">
            <v>637.70187223095604</v>
          </cell>
          <cell r="Z47">
            <v>594.25554458077829</v>
          </cell>
          <cell r="AA47">
            <v>602.5</v>
          </cell>
          <cell r="AB47">
            <v>581.5</v>
          </cell>
          <cell r="AC47">
            <v>590</v>
          </cell>
          <cell r="AD47">
            <v>590</v>
          </cell>
          <cell r="AI47">
            <v>603.62381363244174</v>
          </cell>
          <cell r="AL47">
            <v>606.67539267015707</v>
          </cell>
          <cell r="AM47">
            <v>590.4700579523502</v>
          </cell>
          <cell r="AN47">
            <v>607.21721027064541</v>
          </cell>
          <cell r="AO47">
            <v>611.94029850746267</v>
          </cell>
          <cell r="AQ47">
            <v>637.70187223095604</v>
          </cell>
          <cell r="AR47">
            <v>613.90703034959654</v>
          </cell>
          <cell r="AS47">
            <v>653.48399246704321</v>
          </cell>
          <cell r="AT47">
            <v>712.03438395415469</v>
          </cell>
          <cell r="AU47">
            <v>646.9750889679716</v>
          </cell>
          <cell r="AW47">
            <v>594.25554458077829</v>
          </cell>
          <cell r="AX47">
            <v>591.46341463414615</v>
          </cell>
          <cell r="AY47">
            <v>602.82404055032589</v>
          </cell>
          <cell r="AZ47">
            <v>592.24748415952286</v>
          </cell>
          <cell r="BA47">
            <v>590.48723897911839</v>
          </cell>
          <cell r="BL47">
            <v>590</v>
          </cell>
          <cell r="BM47">
            <v>590</v>
          </cell>
          <cell r="BN47">
            <v>590</v>
          </cell>
          <cell r="BO47">
            <v>590</v>
          </cell>
          <cell r="BP47">
            <v>590</v>
          </cell>
          <cell r="BR47">
            <v>590</v>
          </cell>
          <cell r="BS47">
            <v>590</v>
          </cell>
          <cell r="BT47">
            <v>590</v>
          </cell>
          <cell r="BU47">
            <v>590</v>
          </cell>
          <cell r="BV47">
            <v>590</v>
          </cell>
          <cell r="BX47">
            <v>581.5</v>
          </cell>
          <cell r="BY47">
            <v>581.5</v>
          </cell>
          <cell r="BZ47">
            <v>581.5</v>
          </cell>
          <cell r="CA47">
            <v>581.5</v>
          </cell>
          <cell r="CB47">
            <v>581.5</v>
          </cell>
          <cell r="CD47">
            <v>602.5</v>
          </cell>
          <cell r="CE47">
            <v>585</v>
          </cell>
          <cell r="CF47">
            <v>585</v>
          </cell>
          <cell r="CG47">
            <v>590</v>
          </cell>
          <cell r="CH47">
            <v>650</v>
          </cell>
        </row>
        <row r="49">
          <cell r="A49" t="str">
            <v>Uncoated Groundwood papers</v>
          </cell>
          <cell r="AC49">
            <v>0</v>
          </cell>
          <cell r="AD49">
            <v>0</v>
          </cell>
        </row>
        <row r="50">
          <cell r="A50" t="str">
            <v>Sales</v>
          </cell>
          <cell r="P50">
            <v>124.60500000000002</v>
          </cell>
          <cell r="Q50">
            <v>190.12899999999999</v>
          </cell>
          <cell r="R50">
            <v>165.90800000000002</v>
          </cell>
          <cell r="S50">
            <v>203.624</v>
          </cell>
          <cell r="T50">
            <v>221.88200000000001</v>
          </cell>
          <cell r="U50">
            <v>222.8</v>
          </cell>
          <cell r="V50">
            <v>222.7</v>
          </cell>
          <cell r="W50">
            <v>141.5</v>
          </cell>
          <cell r="AC50">
            <v>114.42599999999999</v>
          </cell>
          <cell r="AD50">
            <v>104.54599999999999</v>
          </cell>
          <cell r="AI50">
            <v>97.899999999999991</v>
          </cell>
          <cell r="AL50">
            <v>30.8</v>
          </cell>
          <cell r="AM50">
            <v>27.5</v>
          </cell>
          <cell r="AN50">
            <v>22.9</v>
          </cell>
          <cell r="AO50">
            <v>16.7</v>
          </cell>
          <cell r="AQ50">
            <v>96.519500000000008</v>
          </cell>
          <cell r="AR50">
            <v>21.619499999999999</v>
          </cell>
          <cell r="AS50">
            <v>24.5</v>
          </cell>
          <cell r="AT50">
            <v>25.6</v>
          </cell>
          <cell r="AU50">
            <v>24.8</v>
          </cell>
          <cell r="AW50">
            <v>99.605999999999995</v>
          </cell>
          <cell r="AX50">
            <v>25.193999999999999</v>
          </cell>
          <cell r="AY50">
            <v>24.803999999999998</v>
          </cell>
          <cell r="AZ50">
            <v>24.803999999999998</v>
          </cell>
          <cell r="BA50">
            <v>24.803999999999998</v>
          </cell>
          <cell r="BL50">
            <v>104.54599999999999</v>
          </cell>
          <cell r="BM50">
            <v>25.324000000000002</v>
          </cell>
          <cell r="BN50">
            <v>25.584</v>
          </cell>
          <cell r="BO50">
            <v>26.234000000000002</v>
          </cell>
          <cell r="BP50">
            <v>27.404</v>
          </cell>
          <cell r="BR50">
            <v>114.42599999999999</v>
          </cell>
          <cell r="BS50">
            <v>28.704000000000001</v>
          </cell>
          <cell r="BT50">
            <v>28.704000000000001</v>
          </cell>
          <cell r="BU50">
            <v>28.704000000000001</v>
          </cell>
          <cell r="BV50">
            <v>28.314</v>
          </cell>
          <cell r="BX50">
            <v>109.35600000000001</v>
          </cell>
          <cell r="BY50">
            <v>27.923999999999999</v>
          </cell>
          <cell r="BZ50">
            <v>27.533999999999999</v>
          </cell>
          <cell r="CA50">
            <v>27.143999999999998</v>
          </cell>
          <cell r="CB50">
            <v>26.754000000000001</v>
          </cell>
          <cell r="CD50">
            <v>103.116</v>
          </cell>
          <cell r="CE50">
            <v>26.364000000000001</v>
          </cell>
          <cell r="CF50">
            <v>25.974</v>
          </cell>
          <cell r="CG50">
            <v>25.584</v>
          </cell>
          <cell r="CH50">
            <v>25.193999999999999</v>
          </cell>
          <cell r="DB50">
            <v>141.5</v>
          </cell>
          <cell r="DC50">
            <v>9.9</v>
          </cell>
          <cell r="DD50">
            <v>33.799999999999997</v>
          </cell>
          <cell r="DE50">
            <v>45.2</v>
          </cell>
          <cell r="DF50">
            <v>52.599999999999994</v>
          </cell>
          <cell r="DH50">
            <v>222.7</v>
          </cell>
          <cell r="DI50">
            <v>57.1</v>
          </cell>
          <cell r="DJ50">
            <v>62.2</v>
          </cell>
          <cell r="DK50">
            <v>50.7</v>
          </cell>
          <cell r="DL50">
            <v>52.7</v>
          </cell>
          <cell r="DN50">
            <v>222.8</v>
          </cell>
          <cell r="DO50">
            <v>57.400000000000006</v>
          </cell>
          <cell r="DP50">
            <v>54.2</v>
          </cell>
          <cell r="DQ50">
            <v>50.1</v>
          </cell>
          <cell r="DR50">
            <v>61.1</v>
          </cell>
          <cell r="DT50">
            <v>221.88200000000001</v>
          </cell>
          <cell r="DU50">
            <v>52.920999999999999</v>
          </cell>
          <cell r="DV50">
            <v>55.136000000000003</v>
          </cell>
          <cell r="DW50">
            <v>54.042000000000002</v>
          </cell>
          <cell r="DX50">
            <v>59.783000000000001</v>
          </cell>
          <cell r="DZ50">
            <v>203.624</v>
          </cell>
          <cell r="EA50">
            <v>58.616999999999997</v>
          </cell>
          <cell r="EB50">
            <v>52.393999999999998</v>
          </cell>
          <cell r="EC50">
            <v>47.237000000000002</v>
          </cell>
          <cell r="ED50">
            <v>45.375999999999998</v>
          </cell>
          <cell r="EF50">
            <v>165.90800000000002</v>
          </cell>
          <cell r="EG50">
            <v>50.936</v>
          </cell>
          <cell r="EH50">
            <v>36.817</v>
          </cell>
          <cell r="EI50">
            <v>38.057000000000002</v>
          </cell>
          <cell r="EJ50">
            <v>40.097999999999999</v>
          </cell>
          <cell r="EL50">
            <v>190.12899999999999</v>
          </cell>
          <cell r="EM50">
            <v>41.271000000000001</v>
          </cell>
          <cell r="EN50">
            <v>50.183</v>
          </cell>
          <cell r="EO50">
            <v>46.189</v>
          </cell>
          <cell r="EP50">
            <v>52.485999999999997</v>
          </cell>
          <cell r="ER50">
            <v>124.60500000000002</v>
          </cell>
          <cell r="ES50">
            <v>32.395000000000003</v>
          </cell>
          <cell r="ET50">
            <v>34.237000000000002</v>
          </cell>
          <cell r="EU50">
            <v>27.4</v>
          </cell>
          <cell r="EV50">
            <v>30.573</v>
          </cell>
        </row>
        <row r="51">
          <cell r="A51" t="str">
            <v>Production</v>
          </cell>
          <cell r="AC51">
            <v>0</v>
          </cell>
          <cell r="AD51">
            <v>0</v>
          </cell>
        </row>
        <row r="52">
          <cell r="A52" t="str">
            <v xml:space="preserve">  (000 short tons)</v>
          </cell>
          <cell r="P52">
            <v>200.107</v>
          </cell>
          <cell r="Q52">
            <v>329.61</v>
          </cell>
          <cell r="R52">
            <v>355.30200000000002</v>
          </cell>
          <cell r="S52">
            <v>372.46299999999997</v>
          </cell>
          <cell r="T52">
            <v>328.42700000000002</v>
          </cell>
          <cell r="U52">
            <v>304.60000000000002</v>
          </cell>
          <cell r="V52">
            <v>309.16899999999998</v>
          </cell>
          <cell r="W52">
            <v>313.80653499999994</v>
          </cell>
          <cell r="AC52">
            <v>304.60000000000002</v>
          </cell>
          <cell r="AD52">
            <v>304.60000000000002</v>
          </cell>
          <cell r="AI52">
            <v>304.60000000000002</v>
          </cell>
          <cell r="AL52">
            <v>76.150000000000006</v>
          </cell>
          <cell r="AM52">
            <v>76.150000000000006</v>
          </cell>
          <cell r="AN52">
            <v>76.150000000000006</v>
          </cell>
          <cell r="AO52">
            <v>76.150000000000006</v>
          </cell>
          <cell r="AQ52">
            <v>304.60000000000002</v>
          </cell>
          <cell r="AR52">
            <v>76.150000000000006</v>
          </cell>
          <cell r="AS52">
            <v>76.150000000000006</v>
          </cell>
          <cell r="AT52">
            <v>76.150000000000006</v>
          </cell>
          <cell r="AU52">
            <v>76.150000000000006</v>
          </cell>
          <cell r="AW52">
            <v>304.60000000000002</v>
          </cell>
          <cell r="AX52">
            <v>76.150000000000006</v>
          </cell>
          <cell r="AY52">
            <v>76.150000000000006</v>
          </cell>
          <cell r="AZ52">
            <v>76.150000000000006</v>
          </cell>
          <cell r="BA52">
            <v>76.150000000000006</v>
          </cell>
          <cell r="BL52">
            <v>304.60000000000002</v>
          </cell>
          <cell r="BM52">
            <v>76.150000000000006</v>
          </cell>
          <cell r="BN52">
            <v>76.150000000000006</v>
          </cell>
          <cell r="BO52">
            <v>76.150000000000006</v>
          </cell>
          <cell r="BP52">
            <v>76.150000000000006</v>
          </cell>
          <cell r="BR52">
            <v>304.60000000000002</v>
          </cell>
          <cell r="BS52">
            <v>76.150000000000006</v>
          </cell>
          <cell r="BT52">
            <v>76.150000000000006</v>
          </cell>
          <cell r="BU52">
            <v>76.150000000000006</v>
          </cell>
          <cell r="BV52">
            <v>76.150000000000006</v>
          </cell>
          <cell r="BX52">
            <v>304.60000000000002</v>
          </cell>
          <cell r="BY52">
            <v>76.150000000000006</v>
          </cell>
          <cell r="BZ52">
            <v>76.150000000000006</v>
          </cell>
          <cell r="CA52">
            <v>76.150000000000006</v>
          </cell>
          <cell r="CB52">
            <v>76.150000000000006</v>
          </cell>
          <cell r="CD52">
            <v>304.60000000000002</v>
          </cell>
          <cell r="CE52">
            <v>76.150000000000006</v>
          </cell>
          <cell r="CF52">
            <v>76.150000000000006</v>
          </cell>
          <cell r="CG52">
            <v>76.150000000000006</v>
          </cell>
          <cell r="CH52">
            <v>76.150000000000006</v>
          </cell>
          <cell r="DB52">
            <v>304.60000000000002</v>
          </cell>
          <cell r="DC52">
            <v>76.150000000000006</v>
          </cell>
          <cell r="DD52">
            <v>76.150000000000006</v>
          </cell>
          <cell r="DE52">
            <v>76.150000000000006</v>
          </cell>
          <cell r="DF52">
            <v>76.150000000000006</v>
          </cell>
          <cell r="DH52">
            <v>304.60000000000002</v>
          </cell>
          <cell r="DI52">
            <v>76.150000000000006</v>
          </cell>
          <cell r="DJ52">
            <v>76.150000000000006</v>
          </cell>
          <cell r="DK52">
            <v>76.150000000000006</v>
          </cell>
          <cell r="DL52">
            <v>76.150000000000006</v>
          </cell>
          <cell r="DN52">
            <v>304.60000000000002</v>
          </cell>
          <cell r="DO52">
            <v>77.3</v>
          </cell>
          <cell r="DP52">
            <v>77.3</v>
          </cell>
          <cell r="DQ52">
            <v>75.7</v>
          </cell>
          <cell r="DR52">
            <v>74.3</v>
          </cell>
          <cell r="DT52">
            <v>328.42700000000002</v>
          </cell>
          <cell r="DU52">
            <v>76.522000000000006</v>
          </cell>
          <cell r="DV52">
            <v>79.507000000000005</v>
          </cell>
          <cell r="DW52">
            <v>87.284999999999997</v>
          </cell>
          <cell r="DX52">
            <v>85.113</v>
          </cell>
          <cell r="DZ52">
            <v>372.46299999999997</v>
          </cell>
          <cell r="EA52">
            <v>91.730999999999995</v>
          </cell>
          <cell r="EB52">
            <v>82.6</v>
          </cell>
          <cell r="EC52">
            <v>101.13200000000001</v>
          </cell>
          <cell r="ED52">
            <v>97</v>
          </cell>
          <cell r="EF52">
            <v>355.30200000000002</v>
          </cell>
          <cell r="EG52">
            <v>100.19199999999999</v>
          </cell>
          <cell r="EH52">
            <v>88.162000000000006</v>
          </cell>
          <cell r="EI52">
            <v>82.590999999999994</v>
          </cell>
          <cell r="EJ52">
            <v>84.356999999999999</v>
          </cell>
          <cell r="EL52">
            <v>329.61</v>
          </cell>
          <cell r="EM52">
            <v>81.441999999999993</v>
          </cell>
          <cell r="EN52">
            <v>84.622</v>
          </cell>
          <cell r="EO52">
            <v>83.204999999999998</v>
          </cell>
          <cell r="EP52">
            <v>80.340999999999994</v>
          </cell>
          <cell r="ER52">
            <v>200.107</v>
          </cell>
          <cell r="ES52">
            <v>51.779000000000003</v>
          </cell>
          <cell r="ET52">
            <v>53.465000000000003</v>
          </cell>
          <cell r="EU52">
            <v>44.533999999999999</v>
          </cell>
          <cell r="EV52">
            <v>50.329000000000001</v>
          </cell>
        </row>
        <row r="53">
          <cell r="A53" t="str">
            <v>Shipments</v>
          </cell>
          <cell r="AC53">
            <v>0</v>
          </cell>
          <cell r="AD53">
            <v>0</v>
          </cell>
        </row>
        <row r="54">
          <cell r="A54" t="str">
            <v xml:space="preserve">  (000 short tons)</v>
          </cell>
          <cell r="P54">
            <v>195.83</v>
          </cell>
          <cell r="Q54">
            <v>302.73099999999999</v>
          </cell>
          <cell r="R54">
            <v>264.95400000000001</v>
          </cell>
          <cell r="S54">
            <v>288.66000000000003</v>
          </cell>
          <cell r="T54">
            <v>275.07800000000003</v>
          </cell>
          <cell r="U54">
            <v>311.8</v>
          </cell>
          <cell r="V54">
            <v>315.7</v>
          </cell>
          <cell r="W54">
            <v>226.49999999999997</v>
          </cell>
          <cell r="AC54">
            <v>208</v>
          </cell>
          <cell r="AD54">
            <v>208</v>
          </cell>
          <cell r="AI54">
            <v>175.39999999999998</v>
          </cell>
          <cell r="AL54">
            <v>52.2</v>
          </cell>
          <cell r="AM54">
            <v>48.7</v>
          </cell>
          <cell r="AN54">
            <v>42.3</v>
          </cell>
          <cell r="AO54">
            <v>32.200000000000003</v>
          </cell>
          <cell r="AQ54">
            <v>172.5</v>
          </cell>
          <cell r="AR54">
            <v>43.5</v>
          </cell>
          <cell r="AS54">
            <v>43.5</v>
          </cell>
          <cell r="AT54">
            <v>43.5</v>
          </cell>
          <cell r="AU54">
            <v>42</v>
          </cell>
          <cell r="AW54">
            <v>208</v>
          </cell>
          <cell r="AX54">
            <v>52</v>
          </cell>
          <cell r="AY54">
            <v>52</v>
          </cell>
          <cell r="AZ54">
            <v>52</v>
          </cell>
          <cell r="BA54">
            <v>52</v>
          </cell>
          <cell r="BL54">
            <v>208</v>
          </cell>
          <cell r="BM54">
            <v>52</v>
          </cell>
          <cell r="BN54">
            <v>52</v>
          </cell>
          <cell r="BO54">
            <v>52</v>
          </cell>
          <cell r="BP54">
            <v>52</v>
          </cell>
          <cell r="BR54">
            <v>208</v>
          </cell>
          <cell r="BS54">
            <v>52</v>
          </cell>
          <cell r="BT54">
            <v>52</v>
          </cell>
          <cell r="BU54">
            <v>52</v>
          </cell>
          <cell r="BV54">
            <v>52</v>
          </cell>
          <cell r="BX54">
            <v>208</v>
          </cell>
          <cell r="BY54">
            <v>52</v>
          </cell>
          <cell r="BZ54">
            <v>52</v>
          </cell>
          <cell r="CA54">
            <v>52</v>
          </cell>
          <cell r="CB54">
            <v>52</v>
          </cell>
          <cell r="CD54">
            <v>208</v>
          </cell>
          <cell r="CE54">
            <v>52</v>
          </cell>
          <cell r="CF54">
            <v>52</v>
          </cell>
          <cell r="CG54">
            <v>52</v>
          </cell>
          <cell r="CH54">
            <v>52</v>
          </cell>
          <cell r="DB54">
            <v>226.49999999999997</v>
          </cell>
          <cell r="DC54">
            <v>18.5</v>
          </cell>
          <cell r="DD54">
            <v>56.3</v>
          </cell>
          <cell r="DE54">
            <v>71.099999999999994</v>
          </cell>
          <cell r="DF54">
            <v>80.599999999999994</v>
          </cell>
          <cell r="DH54">
            <v>315.7</v>
          </cell>
          <cell r="DI54">
            <v>84.1</v>
          </cell>
          <cell r="DJ54">
            <v>90</v>
          </cell>
          <cell r="DK54">
            <v>70.3</v>
          </cell>
          <cell r="DL54">
            <v>71.3</v>
          </cell>
          <cell r="DN54">
            <v>311.8</v>
          </cell>
          <cell r="DO54">
            <v>79.199999999999989</v>
          </cell>
          <cell r="DP54">
            <v>77.900000000000006</v>
          </cell>
          <cell r="DQ54">
            <v>72.400000000000006</v>
          </cell>
          <cell r="DR54">
            <v>82.3</v>
          </cell>
          <cell r="DT54">
            <v>275.07800000000003</v>
          </cell>
          <cell r="DU54">
            <v>71.900000000000006</v>
          </cell>
          <cell r="DV54">
            <v>70.528999999999996</v>
          </cell>
          <cell r="DW54">
            <v>64.668999999999997</v>
          </cell>
          <cell r="DX54">
            <v>67.98</v>
          </cell>
          <cell r="DZ54">
            <v>288.66000000000003</v>
          </cell>
          <cell r="EA54">
            <v>82.183999999999997</v>
          </cell>
          <cell r="EB54">
            <v>72.777000000000001</v>
          </cell>
          <cell r="EC54">
            <v>66.912000000000006</v>
          </cell>
          <cell r="ED54">
            <v>66.787000000000006</v>
          </cell>
          <cell r="EF54">
            <v>264.95400000000001</v>
          </cell>
          <cell r="EG54">
            <v>81.763000000000005</v>
          </cell>
          <cell r="EH54">
            <v>59.756999999999998</v>
          </cell>
          <cell r="EI54">
            <v>60.96</v>
          </cell>
          <cell r="EJ54">
            <v>62.473999999999997</v>
          </cell>
          <cell r="EL54">
            <v>302.73099999999999</v>
          </cell>
          <cell r="EM54">
            <v>63.238</v>
          </cell>
          <cell r="EN54">
            <v>78.697999999999993</v>
          </cell>
          <cell r="EO54">
            <v>76.998999999999995</v>
          </cell>
          <cell r="EP54">
            <v>83.796000000000006</v>
          </cell>
          <cell r="ER54">
            <v>195.83</v>
          </cell>
          <cell r="ES54">
            <v>49.039000000000001</v>
          </cell>
          <cell r="ET54">
            <v>52.603999999999999</v>
          </cell>
          <cell r="EU54">
            <v>43.115000000000002</v>
          </cell>
          <cell r="EV54">
            <v>51.072000000000003</v>
          </cell>
        </row>
        <row r="55">
          <cell r="A55" t="str">
            <v>Price per ton</v>
          </cell>
          <cell r="P55">
            <v>636.39396589149237</v>
          </cell>
          <cell r="Q55">
            <v>629.12866682165122</v>
          </cell>
          <cell r="R55">
            <v>626.30320333750899</v>
          </cell>
          <cell r="S55">
            <v>704.63425188981955</v>
          </cell>
          <cell r="T55">
            <v>808.21920207267522</v>
          </cell>
          <cell r="U55">
            <v>716.48059552088546</v>
          </cell>
          <cell r="V55">
            <v>707.59751290457348</v>
          </cell>
          <cell r="W55">
            <v>605.95504147648171</v>
          </cell>
          <cell r="AC55">
            <v>550.125</v>
          </cell>
          <cell r="AD55">
            <v>502.625</v>
          </cell>
          <cell r="AI55">
            <v>554.5</v>
          </cell>
          <cell r="AL55">
            <v>590</v>
          </cell>
          <cell r="AM55">
            <v>565</v>
          </cell>
          <cell r="AN55">
            <v>543</v>
          </cell>
          <cell r="AO55">
            <v>520</v>
          </cell>
          <cell r="AQ55">
            <v>558</v>
          </cell>
          <cell r="AR55">
            <v>497</v>
          </cell>
          <cell r="AS55">
            <v>557</v>
          </cell>
          <cell r="AT55">
            <v>588</v>
          </cell>
          <cell r="AU55">
            <v>590</v>
          </cell>
          <cell r="AW55">
            <v>478.875</v>
          </cell>
          <cell r="AX55">
            <v>484.5</v>
          </cell>
          <cell r="AY55">
            <v>477</v>
          </cell>
          <cell r="AZ55">
            <v>477</v>
          </cell>
          <cell r="BA55">
            <v>477</v>
          </cell>
          <cell r="BL55">
            <v>502.625</v>
          </cell>
          <cell r="BM55">
            <v>487</v>
          </cell>
          <cell r="BN55">
            <v>492</v>
          </cell>
          <cell r="BO55">
            <v>504.5</v>
          </cell>
          <cell r="BP55">
            <v>527</v>
          </cell>
          <cell r="BR55">
            <v>550.125</v>
          </cell>
          <cell r="BS55">
            <v>552</v>
          </cell>
          <cell r="BT55">
            <v>552</v>
          </cell>
          <cell r="BU55">
            <v>552</v>
          </cell>
          <cell r="BV55">
            <v>544.5</v>
          </cell>
          <cell r="BX55">
            <v>525.75</v>
          </cell>
          <cell r="BY55">
            <v>537</v>
          </cell>
          <cell r="BZ55">
            <v>529.5</v>
          </cell>
          <cell r="CA55">
            <v>522</v>
          </cell>
          <cell r="CB55">
            <v>514.5</v>
          </cell>
          <cell r="CD55">
            <v>495.75</v>
          </cell>
          <cell r="CE55">
            <v>507</v>
          </cell>
          <cell r="CF55">
            <v>499.5</v>
          </cell>
          <cell r="CG55">
            <v>492</v>
          </cell>
          <cell r="CH55">
            <v>484.5</v>
          </cell>
          <cell r="DB55">
            <v>605.95504147648171</v>
          </cell>
          <cell r="DC55">
            <v>535.1351351351351</v>
          </cell>
          <cell r="DD55">
            <v>600.35523978685615</v>
          </cell>
          <cell r="DE55">
            <v>635.72433192686367</v>
          </cell>
          <cell r="DF55">
            <v>652.60545905707193</v>
          </cell>
          <cell r="DH55">
            <v>707.59751290457348</v>
          </cell>
          <cell r="DI55">
            <v>678.95362663495837</v>
          </cell>
          <cell r="DJ55">
            <v>691.11111111111109</v>
          </cell>
          <cell r="DK55">
            <v>721.19487908961594</v>
          </cell>
          <cell r="DL55">
            <v>739.13043478260875</v>
          </cell>
          <cell r="DN55">
            <v>716.48059552088546</v>
          </cell>
          <cell r="DO55">
            <v>735.76379974326051</v>
          </cell>
          <cell r="DP55">
            <v>695.76379974326051</v>
          </cell>
          <cell r="DQ55">
            <v>691.98895027624303</v>
          </cell>
          <cell r="DR55">
            <v>742.40583232077768</v>
          </cell>
          <cell r="DT55">
            <v>808.21920207267522</v>
          </cell>
          <cell r="DU55">
            <v>736.03616133518767</v>
          </cell>
          <cell r="DV55">
            <v>781.74935133065844</v>
          </cell>
          <cell r="DW55">
            <v>835.67087785492288</v>
          </cell>
          <cell r="DX55">
            <v>879.42041776993233</v>
          </cell>
          <cell r="DZ55">
            <v>704.63425188981955</v>
          </cell>
          <cell r="EA55">
            <v>713.24102014990751</v>
          </cell>
          <cell r="EB55">
            <v>719.92525110955387</v>
          </cell>
          <cell r="EC55">
            <v>705.95707795313251</v>
          </cell>
          <cell r="ED55">
            <v>679.41365834668409</v>
          </cell>
          <cell r="EF55">
            <v>626.30320333750899</v>
          </cell>
          <cell r="EG55">
            <v>622.97127062363165</v>
          </cell>
          <cell r="EH55">
            <v>616.11191994243359</v>
          </cell>
          <cell r="EI55">
            <v>624.29461942257217</v>
          </cell>
          <cell r="EJ55">
            <v>641.83500336139844</v>
          </cell>
          <cell r="EL55">
            <v>629.12866682165122</v>
          </cell>
          <cell r="EM55">
            <v>652.62974793636738</v>
          </cell>
          <cell r="EN55">
            <v>637.66550611197238</v>
          </cell>
          <cell r="EO55">
            <v>599.86493331082227</v>
          </cell>
          <cell r="EP55">
            <v>626.35447992744275</v>
          </cell>
          <cell r="ER55">
            <v>636.39396589149237</v>
          </cell>
          <cell r="ES55">
            <v>660.59666795815588</v>
          </cell>
          <cell r="ET55">
            <v>650.84404227815378</v>
          </cell>
          <cell r="EU55">
            <v>635.50968340484746</v>
          </cell>
          <cell r="EV55">
            <v>598.62546992481202</v>
          </cell>
        </row>
        <row r="56">
          <cell r="A56" t="str">
            <v xml:space="preserve">  % Change </v>
          </cell>
          <cell r="Q56">
            <v>-1.1416354427031039E-2</v>
          </cell>
          <cell r="R56">
            <v>-4.4910741365775664E-3</v>
          </cell>
          <cell r="S56">
            <v>0.12506889336489424</v>
          </cell>
          <cell r="T56">
            <v>0.14700527245878581</v>
          </cell>
          <cell r="U56">
            <v>-0.1135070860931372</v>
          </cell>
          <cell r="V56">
            <v>-1.2398218000382766E-2</v>
          </cell>
          <cell r="W56">
            <v>-0.1436444724217103</v>
          </cell>
          <cell r="AC56">
            <v>4.636233951497859E-2</v>
          </cell>
          <cell r="AD56">
            <v>-8.6344012724380859E-2</v>
          </cell>
          <cell r="AI56">
            <v>-8.4915609169791462E-2</v>
          </cell>
          <cell r="AL56">
            <v>0.10252525252525269</v>
          </cell>
          <cell r="AM56">
            <v>-5.8890532544378704E-2</v>
          </cell>
          <cell r="AN56">
            <v>-0.14585619469026567</v>
          </cell>
          <cell r="AO56">
            <v>-0.20319391634980988</v>
          </cell>
          <cell r="AQ56">
            <v>6.3119927862940184E-3</v>
          </cell>
          <cell r="AR56">
            <v>-0.15762711864406775</v>
          </cell>
          <cell r="AS56">
            <v>-1.415929203539823E-2</v>
          </cell>
          <cell r="AT56">
            <v>8.287292817679548E-2</v>
          </cell>
          <cell r="AU56">
            <v>0.13461538461538458</v>
          </cell>
          <cell r="AW56">
            <v>-0.14180107526881724</v>
          </cell>
          <cell r="AX56">
            <v>-2.5150905432595572E-2</v>
          </cell>
          <cell r="AY56">
            <v>-0.14362657091561937</v>
          </cell>
          <cell r="AZ56">
            <v>-0.18877551020408168</v>
          </cell>
          <cell r="BA56">
            <v>-0.19152542372881354</v>
          </cell>
          <cell r="BL56">
            <v>-8.6344012724380859E-2</v>
          </cell>
          <cell r="BM56">
            <v>-0.11775362318840576</v>
          </cell>
          <cell r="BN56">
            <v>-0.10869565217391308</v>
          </cell>
          <cell r="BO56">
            <v>-8.6050724637681153E-2</v>
          </cell>
          <cell r="BP56">
            <v>-3.2139577594123003E-2</v>
          </cell>
          <cell r="BR56">
            <v>4.636233951497859E-2</v>
          </cell>
          <cell r="BS56">
            <v>2.7932960893854775E-2</v>
          </cell>
          <cell r="BT56">
            <v>4.2492917847025469E-2</v>
          </cell>
          <cell r="BU56">
            <v>5.7471264367816133E-2</v>
          </cell>
          <cell r="BV56">
            <v>5.8309037900874605E-2</v>
          </cell>
          <cell r="BX56">
            <v>6.051437216338873E-2</v>
          </cell>
          <cell r="BY56">
            <v>5.9171597633136175E-2</v>
          </cell>
          <cell r="BZ56">
            <v>6.0060060060060039E-2</v>
          </cell>
          <cell r="CA56">
            <v>6.0975609756097615E-2</v>
          </cell>
          <cell r="CB56">
            <v>6.1919504643962897E-2</v>
          </cell>
          <cell r="CD56">
            <v>3.5238841033672585E-2</v>
          </cell>
          <cell r="CE56">
            <v>4.6439628482972228E-2</v>
          </cell>
          <cell r="CF56">
            <v>4.7169811320754818E-2</v>
          </cell>
          <cell r="CG56">
            <v>3.1446540880503138E-2</v>
          </cell>
          <cell r="CH56">
            <v>1.572327044025168E-2</v>
          </cell>
          <cell r="DB56">
            <v>-0.1436444724217103</v>
          </cell>
          <cell r="DC56">
            <v>-0.21182373266436316</v>
          </cell>
          <cell r="DD56">
            <v>-0.13131878487432391</v>
          </cell>
          <cell r="DE56">
            <v>-0.11851241549391489</v>
          </cell>
          <cell r="DF56">
            <v>-0.11706320245219681</v>
          </cell>
          <cell r="DH56">
            <v>-1.2398218000382766E-2</v>
          </cell>
          <cell r="DI56">
            <v>-7.7212514570743518E-2</v>
          </cell>
          <cell r="DJ56">
            <v>-6.6871668716685928E-3</v>
          </cell>
          <cell r="DK56">
            <v>4.2205773375013855E-2</v>
          </cell>
          <cell r="DL56">
            <v>-4.4118693517398722E-3</v>
          </cell>
          <cell r="DN56">
            <v>-0.1135070860931372</v>
          </cell>
          <cell r="DO56">
            <v>-3.7003832995530228E-4</v>
          </cell>
          <cell r="DP56">
            <v>-0.1099912029872967</v>
          </cell>
          <cell r="DQ56">
            <v>-0.17193602336304437</v>
          </cell>
          <cell r="DR56">
            <v>-0.15580100561754229</v>
          </cell>
          <cell r="DT56">
            <v>0.14700527245878581</v>
          </cell>
          <cell r="DU56">
            <v>3.1959941368051359E-2</v>
          </cell>
          <cell r="DV56">
            <v>8.5875721299983443E-2</v>
          </cell>
          <cell r="DW56">
            <v>0.18374176554456456</v>
          </cell>
          <cell r="DX56">
            <v>0.29438142281383284</v>
          </cell>
          <cell r="EA56">
            <v>0.14490194617788776</v>
          </cell>
          <cell r="EB56">
            <v>0.16849752099719173</v>
          </cell>
          <cell r="EC56">
            <v>0.13080756423320183</v>
          </cell>
          <cell r="ED56">
            <v>5.8548777783199446E-2</v>
          </cell>
          <cell r="EG56">
            <v>-4.544456854214296E-2</v>
          </cell>
          <cell r="EH56">
            <v>-3.3800771663120233E-2</v>
          </cell>
          <cell r="EI56">
            <v>4.0725311241174955E-2</v>
          </cell>
          <cell r="EJ56">
            <v>2.4715275343363041E-2</v>
          </cell>
          <cell r="EM56">
            <v>-1.206018802125286E-2</v>
          </cell>
          <cell r="EN56">
            <v>-2.0248377967865383E-2</v>
          </cell>
          <cell r="EO56">
            <v>-5.6088445266565534E-2</v>
          </cell>
          <cell r="EP56">
            <v>4.6321132988400127E-2</v>
          </cell>
        </row>
        <row r="57">
          <cell r="AC57">
            <v>0</v>
          </cell>
          <cell r="AD57">
            <v>0</v>
          </cell>
        </row>
        <row r="58">
          <cell r="A58" t="str">
            <v>Coated Groundwood Paper</v>
          </cell>
          <cell r="AC58">
            <v>0</v>
          </cell>
          <cell r="AD58">
            <v>0</v>
          </cell>
        </row>
        <row r="59">
          <cell r="A59" t="str">
            <v>Sales</v>
          </cell>
          <cell r="C59">
            <v>64.8</v>
          </cell>
          <cell r="D59">
            <v>71.3</v>
          </cell>
          <cell r="E59">
            <v>76.599999999999994</v>
          </cell>
          <cell r="F59">
            <v>80.5</v>
          </cell>
          <cell r="G59">
            <v>78</v>
          </cell>
          <cell r="H59">
            <v>95.6</v>
          </cell>
          <cell r="I59">
            <v>103.7</v>
          </cell>
          <cell r="J59">
            <v>126.4</v>
          </cell>
          <cell r="K59">
            <v>203.7</v>
          </cell>
          <cell r="L59">
            <v>269.66999999999996</v>
          </cell>
          <cell r="M59">
            <v>279.197</v>
          </cell>
          <cell r="N59">
            <v>279.05500000000001</v>
          </cell>
          <cell r="O59">
            <v>259.89499999999998</v>
          </cell>
          <cell r="P59">
            <v>315.96290499999998</v>
          </cell>
          <cell r="Q59">
            <v>316.19299999999998</v>
          </cell>
          <cell r="R59">
            <v>307.03299999999996</v>
          </cell>
          <cell r="S59">
            <v>463.85139645801627</v>
          </cell>
          <cell r="T59">
            <v>356.31299999999999</v>
          </cell>
          <cell r="U59">
            <v>337.7</v>
          </cell>
          <cell r="V59">
            <v>390.98127946127948</v>
          </cell>
          <cell r="W59">
            <v>311.7</v>
          </cell>
          <cell r="AC59">
            <v>312.84000000000003</v>
          </cell>
          <cell r="AD59">
            <v>285.33999999999997</v>
          </cell>
          <cell r="AI59">
            <v>330.29999999999995</v>
          </cell>
          <cell r="AL59">
            <v>83.7</v>
          </cell>
          <cell r="AM59">
            <v>89.1</v>
          </cell>
          <cell r="AN59">
            <v>83.6</v>
          </cell>
          <cell r="AO59">
            <v>73.900000000000006</v>
          </cell>
          <cell r="AQ59">
            <v>308.66369999999995</v>
          </cell>
          <cell r="AR59">
            <v>75.863699999999994</v>
          </cell>
          <cell r="AS59">
            <v>79.599999999999994</v>
          </cell>
          <cell r="AT59">
            <v>74.3</v>
          </cell>
          <cell r="AU59">
            <v>78.900000000000006</v>
          </cell>
          <cell r="AW59">
            <v>289.74</v>
          </cell>
          <cell r="AX59">
            <v>71.06</v>
          </cell>
          <cell r="AY59">
            <v>71.06</v>
          </cell>
          <cell r="AZ59">
            <v>72.709999999999994</v>
          </cell>
          <cell r="BA59">
            <v>74.91</v>
          </cell>
          <cell r="BL59">
            <v>285.33999999999997</v>
          </cell>
          <cell r="BM59">
            <v>69.959999999999994</v>
          </cell>
          <cell r="BN59">
            <v>71.06</v>
          </cell>
          <cell r="BO59">
            <v>71.06</v>
          </cell>
          <cell r="BP59">
            <v>73.260000000000005</v>
          </cell>
          <cell r="BR59">
            <v>312.84000000000003</v>
          </cell>
          <cell r="BS59">
            <v>75.459999999999994</v>
          </cell>
          <cell r="BT59">
            <v>77.66</v>
          </cell>
          <cell r="BU59">
            <v>79.86</v>
          </cell>
          <cell r="BV59">
            <v>79.86</v>
          </cell>
          <cell r="BX59">
            <v>312.84000000000003</v>
          </cell>
          <cell r="BY59">
            <v>79.86</v>
          </cell>
          <cell r="BZ59">
            <v>78.760000000000005</v>
          </cell>
          <cell r="CA59">
            <v>77.66</v>
          </cell>
          <cell r="CB59">
            <v>76.56</v>
          </cell>
          <cell r="CD59">
            <v>295.24</v>
          </cell>
          <cell r="CE59">
            <v>75.459999999999994</v>
          </cell>
          <cell r="CF59">
            <v>74.36</v>
          </cell>
          <cell r="CG59">
            <v>73.260000000000005</v>
          </cell>
          <cell r="CH59">
            <v>72.16</v>
          </cell>
          <cell r="DB59">
            <v>311.7</v>
          </cell>
          <cell r="DC59">
            <v>76.7</v>
          </cell>
          <cell r="DD59">
            <v>77</v>
          </cell>
          <cell r="DE59">
            <v>78.099999999999994</v>
          </cell>
          <cell r="DF59">
            <v>79.900000000000006</v>
          </cell>
          <cell r="DH59">
            <v>390.98127946127948</v>
          </cell>
          <cell r="DI59">
            <v>91.581279461279451</v>
          </cell>
          <cell r="DJ59">
            <v>97.6</v>
          </cell>
          <cell r="DK59">
            <v>104.5</v>
          </cell>
          <cell r="DL59">
            <v>97.3</v>
          </cell>
          <cell r="DN59">
            <v>337.7</v>
          </cell>
          <cell r="DO59">
            <v>97.5</v>
          </cell>
          <cell r="DP59">
            <v>83.7</v>
          </cell>
          <cell r="DQ59">
            <v>83.2</v>
          </cell>
          <cell r="DR59">
            <v>73.3</v>
          </cell>
          <cell r="DT59">
            <v>356.31299999999999</v>
          </cell>
          <cell r="DU59">
            <v>80.414000000000001</v>
          </cell>
          <cell r="DV59">
            <v>84.052999999999997</v>
          </cell>
          <cell r="DW59">
            <v>93.090999999999994</v>
          </cell>
          <cell r="DX59">
            <v>98.754999999999995</v>
          </cell>
          <cell r="DZ59">
            <v>463.85139645801627</v>
          </cell>
          <cell r="EA59">
            <v>126.77139645801626</v>
          </cell>
          <cell r="EB59">
            <v>127.5</v>
          </cell>
          <cell r="EC59">
            <v>114.30800000000001</v>
          </cell>
          <cell r="ED59">
            <v>95.272000000000006</v>
          </cell>
          <cell r="EF59">
            <v>307.03299999999996</v>
          </cell>
          <cell r="EG59">
            <v>84.899000000000001</v>
          </cell>
          <cell r="EH59">
            <v>77.322999999999993</v>
          </cell>
          <cell r="EI59">
            <v>71.176000000000002</v>
          </cell>
          <cell r="EJ59">
            <v>73.635000000000005</v>
          </cell>
          <cell r="EL59">
            <v>316.19299999999998</v>
          </cell>
          <cell r="EM59">
            <v>79.933000000000007</v>
          </cell>
          <cell r="EN59">
            <v>79.858000000000004</v>
          </cell>
          <cell r="EO59">
            <v>82.037000000000006</v>
          </cell>
          <cell r="EP59">
            <v>74.364999999999995</v>
          </cell>
          <cell r="ER59">
            <v>315.96290499999998</v>
          </cell>
          <cell r="ES59">
            <v>84.132999999999996</v>
          </cell>
          <cell r="ET59">
            <v>80.954400000000007</v>
          </cell>
          <cell r="EU59">
            <v>78.317999999999998</v>
          </cell>
          <cell r="EV59">
            <v>72.557504999999992</v>
          </cell>
          <cell r="EX59">
            <v>259.89499999999998</v>
          </cell>
          <cell r="EY59">
            <v>66.236999999999995</v>
          </cell>
          <cell r="EZ59">
            <v>64.403000000000006</v>
          </cell>
          <cell r="FA59">
            <v>65.599999999999994</v>
          </cell>
          <cell r="FB59">
            <v>63.655000000000001</v>
          </cell>
          <cell r="FD59">
            <v>279.05500000000001</v>
          </cell>
          <cell r="FE59">
            <v>72.626999999999995</v>
          </cell>
          <cell r="FF59">
            <v>69.962000000000003</v>
          </cell>
          <cell r="FG59">
            <v>67.706000000000003</v>
          </cell>
          <cell r="FH59">
            <v>68.760000000000005</v>
          </cell>
          <cell r="FJ59">
            <v>279.197</v>
          </cell>
          <cell r="FK59">
            <v>70.731999999999999</v>
          </cell>
          <cell r="FL59">
            <v>69.584000000000003</v>
          </cell>
          <cell r="FM59">
            <v>67.400000000000006</v>
          </cell>
          <cell r="FN59">
            <v>71.480999999999995</v>
          </cell>
          <cell r="FP59">
            <v>269.66999999999996</v>
          </cell>
          <cell r="FQ59">
            <v>71.599999999999994</v>
          </cell>
          <cell r="FR59">
            <v>69.53</v>
          </cell>
          <cell r="FS59">
            <v>63.576999999999998</v>
          </cell>
          <cell r="FT59">
            <v>64.962999999999994</v>
          </cell>
        </row>
        <row r="60">
          <cell r="A60" t="str">
            <v>Operating Income</v>
          </cell>
          <cell r="C60">
            <v>23.327999999999999</v>
          </cell>
          <cell r="D60">
            <v>23.671600000000002</v>
          </cell>
          <cell r="E60">
            <v>24.128999999999998</v>
          </cell>
          <cell r="F60">
            <v>23.183999999999997</v>
          </cell>
          <cell r="G60">
            <v>21.840000000000003</v>
          </cell>
          <cell r="H60">
            <v>36.901600000000002</v>
          </cell>
          <cell r="I60">
            <v>41.687400000000004</v>
          </cell>
          <cell r="J60">
            <v>24.268800000000002</v>
          </cell>
          <cell r="K60">
            <v>33.610500000000002</v>
          </cell>
          <cell r="L60">
            <v>89.537999999999997</v>
          </cell>
          <cell r="M60">
            <v>87.663000000000011</v>
          </cell>
          <cell r="N60">
            <v>81.081999999999994</v>
          </cell>
          <cell r="O60">
            <v>58.143000000000001</v>
          </cell>
          <cell r="P60">
            <v>49.097054999999997</v>
          </cell>
          <cell r="Q60">
            <v>46.206019999999981</v>
          </cell>
          <cell r="R60">
            <v>37.442419999999984</v>
          </cell>
          <cell r="S60">
            <v>182.09157645801628</v>
          </cell>
          <cell r="T60">
            <v>91.298435600000005</v>
          </cell>
          <cell r="U60">
            <v>49.329717200000005</v>
          </cell>
          <cell r="V60">
            <v>98.187263661279417</v>
          </cell>
          <cell r="W60">
            <v>27.4</v>
          </cell>
          <cell r="AC60">
            <v>27.719999999999985</v>
          </cell>
          <cell r="AD60">
            <v>0.21999999999999886</v>
          </cell>
          <cell r="AI60">
            <v>68.5</v>
          </cell>
          <cell r="AL60">
            <v>17.2</v>
          </cell>
          <cell r="AM60">
            <v>20.7</v>
          </cell>
          <cell r="AN60">
            <v>18.3</v>
          </cell>
          <cell r="AO60">
            <v>12.3</v>
          </cell>
          <cell r="AQ60">
            <v>23.407699999999998</v>
          </cell>
          <cell r="AR60">
            <v>3.307699999999997</v>
          </cell>
          <cell r="AS60">
            <v>4.3</v>
          </cell>
          <cell r="AT60">
            <v>5.4</v>
          </cell>
          <cell r="AU60">
            <v>10.4</v>
          </cell>
          <cell r="AW60">
            <v>4.6199999999999903</v>
          </cell>
          <cell r="AX60">
            <v>-0.21999999999999886</v>
          </cell>
          <cell r="AY60">
            <v>-0.21999999999999886</v>
          </cell>
          <cell r="AZ60">
            <v>1.4299999999999926</v>
          </cell>
          <cell r="BA60">
            <v>3.6299999999999955</v>
          </cell>
          <cell r="BL60">
            <v>0.21999999999999886</v>
          </cell>
          <cell r="BM60">
            <v>-1.3200000000000074</v>
          </cell>
          <cell r="BN60">
            <v>-0.21999999999999886</v>
          </cell>
          <cell r="BO60">
            <v>-0.21999999999999886</v>
          </cell>
          <cell r="BP60">
            <v>1.980000000000004</v>
          </cell>
          <cell r="BR60">
            <v>27.719999999999985</v>
          </cell>
          <cell r="BS60">
            <v>4.1799999999999926</v>
          </cell>
          <cell r="BT60">
            <v>6.3799999999999955</v>
          </cell>
          <cell r="BU60">
            <v>8.5799999999999983</v>
          </cell>
          <cell r="BV60">
            <v>8.5799999999999983</v>
          </cell>
          <cell r="BX60">
            <v>27.72</v>
          </cell>
          <cell r="BY60">
            <v>8.5799999999999983</v>
          </cell>
          <cell r="BZ60">
            <v>7.480000000000004</v>
          </cell>
          <cell r="CA60">
            <v>6.3799999999999955</v>
          </cell>
          <cell r="CB60">
            <v>5.2800000000000011</v>
          </cell>
          <cell r="CD60">
            <v>10.11999999999999</v>
          </cell>
          <cell r="CE60">
            <v>4.1799999999999926</v>
          </cell>
          <cell r="CF60">
            <v>3.0799999999999983</v>
          </cell>
          <cell r="CG60">
            <v>1.980000000000004</v>
          </cell>
          <cell r="CH60">
            <v>0.87999999999999545</v>
          </cell>
          <cell r="DB60">
            <v>27.4</v>
          </cell>
          <cell r="DC60">
            <v>15.5</v>
          </cell>
          <cell r="DD60">
            <v>5.7</v>
          </cell>
          <cell r="DE60">
            <v>1.5</v>
          </cell>
          <cell r="DF60">
            <v>4.7</v>
          </cell>
          <cell r="DH60">
            <v>98.187263661279417</v>
          </cell>
          <cell r="DI60">
            <v>17.208467961279439</v>
          </cell>
          <cell r="DJ60">
            <v>26.057570799999993</v>
          </cell>
          <cell r="DK60">
            <v>28.922770499999999</v>
          </cell>
          <cell r="DL60">
            <v>25.998454399999986</v>
          </cell>
          <cell r="DN60">
            <v>49.329717200000005</v>
          </cell>
          <cell r="DO60">
            <v>20.923500000000004</v>
          </cell>
          <cell r="DP60">
            <v>15.240000000000009</v>
          </cell>
          <cell r="DQ60">
            <v>8.7999999999999972</v>
          </cell>
          <cell r="DR60">
            <v>4.3662171999999941</v>
          </cell>
          <cell r="DT60">
            <v>91.298435600000005</v>
          </cell>
          <cell r="DU60">
            <v>4.4165840000000003</v>
          </cell>
          <cell r="DV60">
            <v>16.431357800000015</v>
          </cell>
          <cell r="DW60">
            <v>30.070093799999995</v>
          </cell>
          <cell r="DX60">
            <v>40.380399999999995</v>
          </cell>
          <cell r="DZ60">
            <v>182.09157645801628</v>
          </cell>
          <cell r="EA60">
            <v>57.351396458016254</v>
          </cell>
          <cell r="EB60">
            <v>55.007289999999998</v>
          </cell>
          <cell r="EC60">
            <v>42.456620000000001</v>
          </cell>
          <cell r="ED60">
            <v>27.276270000000011</v>
          </cell>
          <cell r="EF60">
            <v>37.442419999999984</v>
          </cell>
          <cell r="EG60">
            <v>15.149199999999993</v>
          </cell>
          <cell r="EH60">
            <v>9.688619999999986</v>
          </cell>
          <cell r="EI60">
            <v>5.1478000000000037</v>
          </cell>
          <cell r="EJ60">
            <v>7.4568000000000012</v>
          </cell>
          <cell r="EL60">
            <v>46.206019999999981</v>
          </cell>
          <cell r="EM60">
            <v>10.789000000000001</v>
          </cell>
          <cell r="EN60">
            <v>14.457999999999998</v>
          </cell>
          <cell r="EO60">
            <v>13.43401999999999</v>
          </cell>
          <cell r="EP60">
            <v>7.5249999999999915</v>
          </cell>
          <cell r="ER60">
            <v>49.097054999999997</v>
          </cell>
          <cell r="ES60">
            <v>13.923000000000002</v>
          </cell>
          <cell r="ET60">
            <v>13.871400000000008</v>
          </cell>
          <cell r="EU60">
            <v>11.057999999999993</v>
          </cell>
          <cell r="EV60">
            <v>10.244654999999995</v>
          </cell>
          <cell r="EX60">
            <v>58.143000000000001</v>
          </cell>
          <cell r="EY60">
            <v>13.356</v>
          </cell>
          <cell r="EZ60">
            <v>13.648</v>
          </cell>
          <cell r="FA60">
            <v>15.78</v>
          </cell>
          <cell r="FB60">
            <v>15.359</v>
          </cell>
          <cell r="FD60">
            <v>81.081999999999994</v>
          </cell>
          <cell r="FE60">
            <v>20.443999999999999</v>
          </cell>
          <cell r="FF60">
            <v>20.381</v>
          </cell>
          <cell r="FG60">
            <v>19.157</v>
          </cell>
          <cell r="FH60">
            <v>21.1</v>
          </cell>
          <cell r="FJ60">
            <v>87.663000000000011</v>
          </cell>
          <cell r="FK60">
            <v>21.943999999999999</v>
          </cell>
          <cell r="FL60">
            <v>20.216999999999999</v>
          </cell>
          <cell r="FM60">
            <v>21.047999999999998</v>
          </cell>
          <cell r="FN60">
            <v>24.454000000000001</v>
          </cell>
          <cell r="FP60">
            <v>89.537999999999997</v>
          </cell>
          <cell r="FQ60">
            <v>26.369</v>
          </cell>
          <cell r="FR60">
            <v>23.140999999999998</v>
          </cell>
          <cell r="FS60">
            <v>19.855</v>
          </cell>
          <cell r="FT60">
            <v>20.172999999999998</v>
          </cell>
        </row>
        <row r="61">
          <cell r="A61" t="str">
            <v xml:space="preserve">  (% of sales)</v>
          </cell>
          <cell r="C61">
            <v>0.36</v>
          </cell>
          <cell r="D61">
            <v>0.33200000000000002</v>
          </cell>
          <cell r="E61">
            <v>0.315</v>
          </cell>
          <cell r="F61">
            <v>0.28799999999999998</v>
          </cell>
          <cell r="G61">
            <v>0.28000000000000003</v>
          </cell>
          <cell r="H61">
            <v>0.38600000000000007</v>
          </cell>
          <cell r="I61">
            <v>0.40200000000000002</v>
          </cell>
          <cell r="J61">
            <v>0.192</v>
          </cell>
          <cell r="K61">
            <v>0.16500000000000001</v>
          </cell>
          <cell r="L61">
            <v>0.3320280342641006</v>
          </cell>
          <cell r="M61">
            <v>0.3139826000995713</v>
          </cell>
          <cell r="N61">
            <v>0.29055920875813007</v>
          </cell>
          <cell r="O61">
            <v>0.22371727043613768</v>
          </cell>
          <cell r="P61">
            <v>0.15538866817292998</v>
          </cell>
          <cell r="Q61">
            <v>0.14613233057025293</v>
          </cell>
          <cell r="R61">
            <v>0.1219491715874189</v>
          </cell>
          <cell r="S61">
            <v>0.39256446751798796</v>
          </cell>
          <cell r="T61">
            <v>0.2562309980270156</v>
          </cell>
          <cell r="U61">
            <v>0.14607556174119044</v>
          </cell>
          <cell r="V61">
            <v>0.25113034515762106</v>
          </cell>
          <cell r="W61">
            <v>8.7905036894449784E-2</v>
          </cell>
          <cell r="AC61">
            <v>8.8607594936708806E-2</v>
          </cell>
          <cell r="AD61">
            <v>7.7101002313029676E-4</v>
          </cell>
          <cell r="AI61">
            <v>0.20738722373599761</v>
          </cell>
          <cell r="AL61">
            <v>0.20549581839904418</v>
          </cell>
          <cell r="AM61">
            <v>0.23232323232323232</v>
          </cell>
          <cell r="AN61">
            <v>0.21889952153110051</v>
          </cell>
          <cell r="AO61">
            <v>0.16644113667117727</v>
          </cell>
          <cell r="AQ61">
            <v>7.5835610083077473E-2</v>
          </cell>
          <cell r="AR61">
            <v>4.3600562587904325E-2</v>
          </cell>
          <cell r="AS61">
            <v>5.4020100502512568E-2</v>
          </cell>
          <cell r="AT61">
            <v>7.2678331090174977E-2</v>
          </cell>
          <cell r="AU61">
            <v>0.13181242078580482</v>
          </cell>
          <cell r="AW61">
            <v>1.5945330296127529E-2</v>
          </cell>
          <cell r="AX61">
            <v>-3.0959752321981261E-3</v>
          </cell>
          <cell r="AY61">
            <v>-3.0959752321981261E-3</v>
          </cell>
          <cell r="AZ61">
            <v>1.9667170953101262E-2</v>
          </cell>
          <cell r="BA61">
            <v>4.8458149779735622E-2</v>
          </cell>
          <cell r="BL61">
            <v>7.7101002313029676E-4</v>
          </cell>
          <cell r="BM61">
            <v>-1.8867924528301994E-2</v>
          </cell>
          <cell r="BN61">
            <v>-3.0959752321981261E-3</v>
          </cell>
          <cell r="BO61">
            <v>-3.0959752321981261E-3</v>
          </cell>
          <cell r="BP61">
            <v>2.7027027027027081E-2</v>
          </cell>
          <cell r="BR61">
            <v>8.8607594936708806E-2</v>
          </cell>
          <cell r="BS61">
            <v>5.539358600583081E-2</v>
          </cell>
          <cell r="BT61">
            <v>8.2152974504249243E-2</v>
          </cell>
          <cell r="BU61">
            <v>0.1074380165289256</v>
          </cell>
          <cell r="BV61">
            <v>0.1074380165289256</v>
          </cell>
          <cell r="BX61">
            <v>8.8607594936708847E-2</v>
          </cell>
          <cell r="BY61">
            <v>0.1074380165289256</v>
          </cell>
          <cell r="BZ61">
            <v>9.4972067039106184E-2</v>
          </cell>
          <cell r="CA61">
            <v>8.2152974504249243E-2</v>
          </cell>
          <cell r="CB61">
            <v>6.8965517241379323E-2</v>
          </cell>
          <cell r="CD61">
            <v>3.4277198211624407E-2</v>
          </cell>
          <cell r="CE61">
            <v>5.539358600583081E-2</v>
          </cell>
          <cell r="CF61">
            <v>4.1420118343195242E-2</v>
          </cell>
          <cell r="CG61">
            <v>2.7027027027027081E-2</v>
          </cell>
          <cell r="CH61">
            <v>1.219512195121945E-2</v>
          </cell>
          <cell r="DB61">
            <v>8.7905036894449784E-2</v>
          </cell>
          <cell r="DC61">
            <v>0.20208604954367665</v>
          </cell>
          <cell r="DD61">
            <v>7.4025974025974023E-2</v>
          </cell>
          <cell r="DE61">
            <v>1.9206145966709349E-2</v>
          </cell>
          <cell r="DF61">
            <v>5.8823529411764705E-2</v>
          </cell>
          <cell r="DH61">
            <v>0.25113034515762106</v>
          </cell>
          <cell r="DI61">
            <v>0.18790377315655626</v>
          </cell>
          <cell r="DJ61">
            <v>0.26698330737704912</v>
          </cell>
          <cell r="DK61">
            <v>0.27677292344497606</v>
          </cell>
          <cell r="DL61">
            <v>0.26719891469681384</v>
          </cell>
          <cell r="DN61">
            <v>0.14607556174119044</v>
          </cell>
          <cell r="DO61">
            <v>0.21460000000000004</v>
          </cell>
          <cell r="DP61">
            <v>0.18207885304659507</v>
          </cell>
          <cell r="DQ61">
            <v>0.10576923076923073</v>
          </cell>
          <cell r="DR61">
            <v>5.9566401091405104E-2</v>
          </cell>
          <cell r="DT61">
            <v>0.2562309980270156</v>
          </cell>
          <cell r="DU61">
            <v>5.4923073096724451E-2</v>
          </cell>
          <cell r="DV61">
            <v>0.19548805872485236</v>
          </cell>
          <cell r="DW61">
            <v>0.32301827029465791</v>
          </cell>
          <cell r="DX61">
            <v>0.40889473950686039</v>
          </cell>
          <cell r="DZ61">
            <v>0.39256446751798796</v>
          </cell>
          <cell r="EA61">
            <v>0.45240013173641819</v>
          </cell>
          <cell r="EB61">
            <v>0.43142972549019604</v>
          </cell>
          <cell r="EC61">
            <v>0.37142299751548447</v>
          </cell>
          <cell r="ED61">
            <v>0.28629891258711909</v>
          </cell>
          <cell r="EF61">
            <v>0.1219491715874189</v>
          </cell>
          <cell r="EG61">
            <v>0.17843790857371691</v>
          </cell>
          <cell r="EH61">
            <v>0.12530062206587933</v>
          </cell>
          <cell r="EI61">
            <v>7.2324940991345441E-2</v>
          </cell>
          <cell r="EJ61">
            <v>0.1012670605011204</v>
          </cell>
          <cell r="EL61">
            <v>0.14613233057025293</v>
          </cell>
          <cell r="EM61">
            <v>0.13497554201643877</v>
          </cell>
          <cell r="EN61">
            <v>0.18104635728417939</v>
          </cell>
          <cell r="EO61">
            <v>0.16375562246303482</v>
          </cell>
          <cell r="EP61">
            <v>0.10119007597660179</v>
          </cell>
          <cell r="ER61">
            <v>0.15538866817292998</v>
          </cell>
          <cell r="ES61">
            <v>0.16548797736916551</v>
          </cell>
          <cell r="ET61">
            <v>0.17134831460674166</v>
          </cell>
          <cell r="EU61">
            <v>0.14119359534206688</v>
          </cell>
          <cell r="EV61">
            <v>0.14119359534206691</v>
          </cell>
          <cell r="EX61">
            <v>0.22371727043613768</v>
          </cell>
          <cell r="EY61">
            <v>0.20163956700937544</v>
          </cell>
          <cell r="EZ61">
            <v>0.21191559399406856</v>
          </cell>
          <cell r="FA61">
            <v>0.2405487804878049</v>
          </cell>
          <cell r="FB61">
            <v>0.2412850522347027</v>
          </cell>
          <cell r="FD61">
            <v>0.29055920875813007</v>
          </cell>
          <cell r="FE61">
            <v>0.28149310862351468</v>
          </cell>
          <cell r="FF61">
            <v>0.29131528544066776</v>
          </cell>
          <cell r="FG61">
            <v>0.28294390452840218</v>
          </cell>
          <cell r="FH61">
            <v>0.30686445607911578</v>
          </cell>
          <cell r="FJ61">
            <v>0.3139826000995713</v>
          </cell>
          <cell r="FK61">
            <v>0.31024147486286263</v>
          </cell>
          <cell r="FL61">
            <v>0.29054092894918371</v>
          </cell>
          <cell r="FM61">
            <v>0.31228486646884268</v>
          </cell>
          <cell r="FN61">
            <v>0.34210489500706487</v>
          </cell>
          <cell r="FP61">
            <v>0.3320280342641006</v>
          </cell>
          <cell r="FQ61">
            <v>0.36828212290502799</v>
          </cell>
          <cell r="FR61">
            <v>0.33282036530993814</v>
          </cell>
          <cell r="FS61">
            <v>0.31229847271812133</v>
          </cell>
          <cell r="FT61">
            <v>0.31053060973169344</v>
          </cell>
        </row>
        <row r="62">
          <cell r="A62" t="str">
            <v xml:space="preserve">  % Change </v>
          </cell>
          <cell r="D62">
            <v>1.4729080932784688E-2</v>
          </cell>
          <cell r="E62">
            <v>1.9322732726135827E-2</v>
          </cell>
          <cell r="F62">
            <v>-3.9164490861618773E-2</v>
          </cell>
          <cell r="G62">
            <v>-5.7971014492753326E-2</v>
          </cell>
          <cell r="H62">
            <v>0.68963369963369936</v>
          </cell>
          <cell r="I62">
            <v>0.12969085351312692</v>
          </cell>
          <cell r="J62">
            <v>-0.41783848357057529</v>
          </cell>
          <cell r="K62">
            <v>0.38492632515822778</v>
          </cell>
          <cell r="L62">
            <v>1.6639889320301688</v>
          </cell>
          <cell r="M62">
            <v>-2.0940829591904957E-2</v>
          </cell>
          <cell r="N62">
            <v>-7.5071580940647892E-2</v>
          </cell>
          <cell r="O62">
            <v>-0.2829111270072272</v>
          </cell>
          <cell r="P62">
            <v>-0.1555809813735102</v>
          </cell>
          <cell r="Q62">
            <v>-5.8884081743803503E-2</v>
          </cell>
          <cell r="R62">
            <v>-0.18966359794676105</v>
          </cell>
          <cell r="S62">
            <v>3.8632427193011658</v>
          </cell>
          <cell r="T62">
            <v>-0.49861252576364989</v>
          </cell>
          <cell r="U62">
            <v>-0.45968715810065863</v>
          </cell>
          <cell r="V62">
            <v>0.99042826990460453</v>
          </cell>
          <cell r="W62">
            <v>-0.72094140341335011</v>
          </cell>
          <cell r="AC62">
            <v>-5.1265709650800885E-16</v>
          </cell>
          <cell r="AD62">
            <v>-0.99206349206349209</v>
          </cell>
          <cell r="AI62">
            <v>1.5000000000000002</v>
          </cell>
          <cell r="AL62">
            <v>0.10967741935483867</v>
          </cell>
          <cell r="AM62">
            <v>2.6315789473684208</v>
          </cell>
          <cell r="AN62">
            <v>11.200000000000001</v>
          </cell>
          <cell r="AO62">
            <v>1.6170212765957448</v>
          </cell>
          <cell r="AQ62">
            <v>-0.65828175182481752</v>
          </cell>
          <cell r="AR62">
            <v>-0.80769186046511643</v>
          </cell>
          <cell r="AS62">
            <v>-0.79227053140096615</v>
          </cell>
          <cell r="AT62">
            <v>-0.70491803278688525</v>
          </cell>
          <cell r="AU62">
            <v>-0.15447154471544716</v>
          </cell>
          <cell r="AW62">
            <v>-0.80262904941536373</v>
          </cell>
          <cell r="AX62" t="str">
            <v>NA</v>
          </cell>
          <cell r="AY62" t="str">
            <v>NA</v>
          </cell>
          <cell r="AZ62">
            <v>-0.73518518518518661</v>
          </cell>
          <cell r="BA62">
            <v>-0.65096153846153892</v>
          </cell>
          <cell r="BL62">
            <v>-0.99206349206349209</v>
          </cell>
          <cell r="BM62">
            <v>-1.3157894736842128</v>
          </cell>
          <cell r="BN62">
            <v>-1.0344827586206895</v>
          </cell>
          <cell r="BO62">
            <v>-1.0256410256410255</v>
          </cell>
          <cell r="BP62">
            <v>-0.76923076923076872</v>
          </cell>
          <cell r="BR62">
            <v>-5.1265709650800885E-16</v>
          </cell>
          <cell r="BS62">
            <v>-0.51282051282051355</v>
          </cell>
          <cell r="BT62">
            <v>-0.14705882352941282</v>
          </cell>
          <cell r="BU62">
            <v>0.34482758620689724</v>
          </cell>
          <cell r="BV62">
            <v>0.62499999999999933</v>
          </cell>
          <cell r="BX62">
            <v>1.7391304347826111</v>
          </cell>
          <cell r="BY62">
            <v>1.0526315789473717</v>
          </cell>
          <cell r="BZ62">
            <v>1.4285714285714313</v>
          </cell>
          <cell r="CA62">
            <v>2.2222222222222134</v>
          </cell>
          <cell r="CB62">
            <v>5.000000000000032</v>
          </cell>
          <cell r="CD62">
            <v>1.1904761904761929</v>
          </cell>
          <cell r="CE62">
            <v>20.000000000000064</v>
          </cell>
          <cell r="CF62">
            <v>15.000000000000064</v>
          </cell>
          <cell r="CG62">
            <v>0.38461538461539457</v>
          </cell>
          <cell r="CH62" t="str">
            <v>NA</v>
          </cell>
          <cell r="DB62">
            <v>-0.72094140341335011</v>
          </cell>
          <cell r="DC62">
            <v>-9.9280654450102215E-2</v>
          </cell>
          <cell r="DD62">
            <v>-0.78125359252597715</v>
          </cell>
          <cell r="DE62">
            <v>-0.94813774842212994</v>
          </cell>
          <cell r="DF62">
            <v>-0.81922002255641779</v>
          </cell>
          <cell r="DH62">
            <v>0.99042826990460442</v>
          </cell>
          <cell r="DI62">
            <v>-0.17755308809331921</v>
          </cell>
          <cell r="DJ62">
            <v>0.70981435695537909</v>
          </cell>
          <cell r="DK62">
            <v>2.286678465909092</v>
          </cell>
          <cell r="DL62">
            <v>4.9544574191132824</v>
          </cell>
          <cell r="DN62">
            <v>-0.45968715810065863</v>
          </cell>
          <cell r="DO62">
            <v>3.7374848978305413</v>
          </cell>
          <cell r="DP62">
            <v>-7.2505134055324674E-2</v>
          </cell>
          <cell r="DQ62">
            <v>-0.70735043067940151</v>
          </cell>
          <cell r="DR62">
            <v>-0.89187285910986536</v>
          </cell>
          <cell r="DT62">
            <v>-0.49861252576364995</v>
          </cell>
          <cell r="DU62">
            <v>-0.92299082022818513</v>
          </cell>
          <cell r="DV62">
            <v>-0.70128763296646657</v>
          </cell>
          <cell r="DW62">
            <v>-0.29174546160292564</v>
          </cell>
          <cell r="DX62">
            <v>0.48042235980212755</v>
          </cell>
          <cell r="DZ62">
            <v>3.8632427193011663</v>
          </cell>
          <cell r="EA62">
            <v>2.7857706319816411</v>
          </cell>
          <cell r="EB62">
            <v>4.6775154769203535</v>
          </cell>
          <cell r="EC62">
            <v>7.2475270989548877</v>
          </cell>
          <cell r="ED62">
            <v>2.6579055358867083</v>
          </cell>
          <cell r="EF62">
            <v>-0.18966359794676105</v>
          </cell>
          <cell r="EG62">
            <v>0.40413384002224406</v>
          </cell>
          <cell r="EH62">
            <v>-0.32987826808687321</v>
          </cell>
          <cell r="EI62">
            <v>-0.61680866933352729</v>
          </cell>
          <cell r="EJ62">
            <v>-9.0631229235867573E-3</v>
          </cell>
          <cell r="EL62">
            <v>-5.8884081743803503E-2</v>
          </cell>
          <cell r="EM62">
            <v>-0.22509516627163687</v>
          </cell>
          <cell r="EN62">
            <v>4.2288449615755418E-2</v>
          </cell>
          <cell r="EO62">
            <v>0.21486887321396261</v>
          </cell>
          <cell r="EP62">
            <v>-0.26547062834229213</v>
          </cell>
          <cell r="ER62">
            <v>-0.1555809813735102</v>
          </cell>
          <cell r="ES62">
            <v>4.2452830188679389E-2</v>
          </cell>
          <cell r="ET62">
            <v>1.63686987104344E-2</v>
          </cell>
          <cell r="EU62">
            <v>-0.29923954372623618</v>
          </cell>
          <cell r="EV62">
            <v>-0.33298684810209034</v>
          </cell>
          <cell r="EX62">
            <v>-0.2829111270072272</v>
          </cell>
          <cell r="EY62">
            <v>-0.34670318919976517</v>
          </cell>
          <cell r="EZ62">
            <v>-0.33035670477405427</v>
          </cell>
          <cell r="FA62">
            <v>-0.17628021088897011</v>
          </cell>
          <cell r="FB62">
            <v>-0.27208530805687209</v>
          </cell>
          <cell r="FD62">
            <v>-7.5071580940647892E-2</v>
          </cell>
          <cell r="FE62">
            <v>-6.8355814801312434E-2</v>
          </cell>
          <cell r="FF62">
            <v>8.1119849631498975E-3</v>
          </cell>
          <cell r="FG62">
            <v>-8.9842265298365559E-2</v>
          </cell>
          <cell r="FH62">
            <v>-0.13715547558681604</v>
          </cell>
          <cell r="FJ62">
            <v>-2.0940829591904957E-2</v>
          </cell>
          <cell r="FK62">
            <v>-0.16781068679130801</v>
          </cell>
          <cell r="FL62">
            <v>-0.1263558186768074</v>
          </cell>
          <cell r="FM62">
            <v>6.0085620750440584E-2</v>
          </cell>
          <cell r="FN62">
            <v>0.21221434590789684</v>
          </cell>
          <cell r="FP62">
            <v>1.6639889320301688</v>
          </cell>
        </row>
        <row r="63">
          <cell r="A63" t="str">
            <v>Production</v>
          </cell>
          <cell r="AC63">
            <v>0</v>
          </cell>
          <cell r="AD63">
            <v>0</v>
          </cell>
        </row>
        <row r="64">
          <cell r="A64" t="str">
            <v xml:space="preserve">  (000 short tons)</v>
          </cell>
          <cell r="C64">
            <v>120</v>
          </cell>
          <cell r="D64">
            <v>119</v>
          </cell>
          <cell r="E64">
            <v>124</v>
          </cell>
          <cell r="F64">
            <v>125</v>
          </cell>
          <cell r="G64">
            <v>127</v>
          </cell>
          <cell r="H64">
            <v>129</v>
          </cell>
          <cell r="I64">
            <v>129</v>
          </cell>
          <cell r="J64">
            <v>193</v>
          </cell>
          <cell r="K64">
            <v>312</v>
          </cell>
          <cell r="L64">
            <v>338.45400000000001</v>
          </cell>
          <cell r="M64">
            <v>341.94100000000003</v>
          </cell>
          <cell r="N64">
            <v>350.68900000000002</v>
          </cell>
          <cell r="O64">
            <v>347.76299999999998</v>
          </cell>
          <cell r="P64">
            <v>451.06099999999998</v>
          </cell>
          <cell r="Q64">
            <v>454.36700000000002</v>
          </cell>
          <cell r="R64">
            <v>455.77800000000002</v>
          </cell>
          <cell r="S64">
            <v>461.85599999999999</v>
          </cell>
          <cell r="T64">
            <v>447.41499999999996</v>
          </cell>
          <cell r="U64">
            <v>451.88914999999997</v>
          </cell>
          <cell r="V64">
            <v>456.40804149999997</v>
          </cell>
          <cell r="W64">
            <v>460.97212191499995</v>
          </cell>
          <cell r="AC64">
            <v>462</v>
          </cell>
          <cell r="AD64">
            <v>462</v>
          </cell>
          <cell r="AI64">
            <v>462</v>
          </cell>
          <cell r="AL64">
            <v>115.5</v>
          </cell>
          <cell r="AM64">
            <v>115.5</v>
          </cell>
          <cell r="AN64">
            <v>115.5</v>
          </cell>
          <cell r="AO64">
            <v>115.5</v>
          </cell>
          <cell r="AQ64">
            <v>462</v>
          </cell>
          <cell r="AR64">
            <v>115.5</v>
          </cell>
          <cell r="AS64">
            <v>115.5</v>
          </cell>
          <cell r="AT64">
            <v>115.5</v>
          </cell>
          <cell r="AU64">
            <v>115.5</v>
          </cell>
          <cell r="AW64">
            <v>462</v>
          </cell>
          <cell r="AX64">
            <v>115.5</v>
          </cell>
          <cell r="AY64">
            <v>115.5</v>
          </cell>
          <cell r="AZ64">
            <v>115.5</v>
          </cell>
          <cell r="BA64">
            <v>115.5</v>
          </cell>
          <cell r="BL64">
            <v>462</v>
          </cell>
          <cell r="BM64">
            <v>115.5</v>
          </cell>
          <cell r="BN64">
            <v>115.5</v>
          </cell>
          <cell r="BO64">
            <v>115.5</v>
          </cell>
          <cell r="BP64">
            <v>115.5</v>
          </cell>
          <cell r="BR64">
            <v>462</v>
          </cell>
          <cell r="BS64">
            <v>115.5</v>
          </cell>
          <cell r="BT64">
            <v>115.5</v>
          </cell>
          <cell r="BU64">
            <v>115.5</v>
          </cell>
          <cell r="BV64">
            <v>115.5</v>
          </cell>
          <cell r="BX64">
            <v>462</v>
          </cell>
          <cell r="BY64">
            <v>115.5</v>
          </cell>
          <cell r="BZ64">
            <v>115.5</v>
          </cell>
          <cell r="CA64">
            <v>115.5</v>
          </cell>
          <cell r="CB64">
            <v>115.5</v>
          </cell>
          <cell r="CD64">
            <v>462</v>
          </cell>
          <cell r="CE64">
            <v>115.5</v>
          </cell>
          <cell r="CF64">
            <v>115.5</v>
          </cell>
          <cell r="CG64">
            <v>115.5</v>
          </cell>
          <cell r="CH64">
            <v>115.5</v>
          </cell>
          <cell r="DB64">
            <v>462</v>
          </cell>
          <cell r="DC64">
            <v>115.5</v>
          </cell>
          <cell r="DD64">
            <v>115.5</v>
          </cell>
          <cell r="DE64">
            <v>115.5</v>
          </cell>
          <cell r="DF64">
            <v>115.5</v>
          </cell>
          <cell r="DH64">
            <v>462</v>
          </cell>
          <cell r="DI64">
            <v>115.5</v>
          </cell>
          <cell r="DJ64">
            <v>115.5</v>
          </cell>
          <cell r="DK64">
            <v>115.5</v>
          </cell>
          <cell r="DL64">
            <v>115.5</v>
          </cell>
          <cell r="DN64">
            <v>463.5</v>
          </cell>
          <cell r="DO64">
            <v>115.5</v>
          </cell>
          <cell r="DP64">
            <v>115.5</v>
          </cell>
          <cell r="DQ64">
            <v>116.2</v>
          </cell>
          <cell r="DR64">
            <v>116.3</v>
          </cell>
          <cell r="DT64">
            <v>447.41499999999996</v>
          </cell>
          <cell r="DU64">
            <v>110.559</v>
          </cell>
          <cell r="DV64">
            <v>106</v>
          </cell>
          <cell r="DW64">
            <v>114</v>
          </cell>
          <cell r="DX64">
            <v>116.85599999999999</v>
          </cell>
          <cell r="DZ64">
            <v>461.85599999999999</v>
          </cell>
          <cell r="EA64">
            <v>117</v>
          </cell>
          <cell r="EB64">
            <v>114</v>
          </cell>
          <cell r="EC64">
            <v>114</v>
          </cell>
          <cell r="ED64">
            <v>116.85599999999999</v>
          </cell>
          <cell r="EF64">
            <v>455.77800000000002</v>
          </cell>
          <cell r="EG64">
            <v>116.32</v>
          </cell>
          <cell r="EH64">
            <v>116.137</v>
          </cell>
          <cell r="EI64">
            <v>109.321</v>
          </cell>
          <cell r="EJ64">
            <v>114</v>
          </cell>
          <cell r="EL64">
            <v>454.36700000000002</v>
          </cell>
          <cell r="EM64">
            <v>111.239</v>
          </cell>
          <cell r="EN64">
            <v>111.154</v>
          </cell>
          <cell r="EO64">
            <v>117.974</v>
          </cell>
          <cell r="EP64">
            <v>114</v>
          </cell>
          <cell r="ER64">
            <v>451.06099999999998</v>
          </cell>
          <cell r="ES64">
            <v>114</v>
          </cell>
          <cell r="ET64">
            <v>113.703</v>
          </cell>
          <cell r="EU64">
            <v>114</v>
          </cell>
          <cell r="EV64">
            <v>109.358</v>
          </cell>
          <cell r="EX64">
            <v>347.76299999999998</v>
          </cell>
          <cell r="EY64">
            <v>88.61</v>
          </cell>
          <cell r="EZ64">
            <v>87.242000000000004</v>
          </cell>
          <cell r="FA64">
            <v>86.25</v>
          </cell>
          <cell r="FB64">
            <v>85.661000000000001</v>
          </cell>
          <cell r="FD64">
            <v>350.68900000000002</v>
          </cell>
          <cell r="FE64">
            <v>90.224000000000004</v>
          </cell>
          <cell r="FF64">
            <v>88.444000000000003</v>
          </cell>
          <cell r="FG64">
            <v>85.296999999999997</v>
          </cell>
          <cell r="FH64">
            <v>86.724000000000004</v>
          </cell>
          <cell r="FJ64">
            <v>341.94100000000003</v>
          </cell>
          <cell r="FK64">
            <v>86.599000000000004</v>
          </cell>
          <cell r="FL64">
            <v>87.171999999999997</v>
          </cell>
          <cell r="FM64">
            <v>82.067999999999998</v>
          </cell>
          <cell r="FN64">
            <v>86.102000000000004</v>
          </cell>
          <cell r="FP64">
            <v>338.45400000000001</v>
          </cell>
          <cell r="FQ64">
            <v>85.92</v>
          </cell>
          <cell r="FR64">
            <v>85.683000000000007</v>
          </cell>
          <cell r="FS64">
            <v>82.147999999999996</v>
          </cell>
          <cell r="FT64">
            <v>84.703000000000003</v>
          </cell>
        </row>
        <row r="65">
          <cell r="A65" t="str">
            <v>Shipments</v>
          </cell>
          <cell r="AC65">
            <v>0</v>
          </cell>
          <cell r="AD65">
            <v>0</v>
          </cell>
        </row>
        <row r="66">
          <cell r="A66" t="str">
            <v xml:space="preserve">  (000 short tons)</v>
          </cell>
          <cell r="C66">
            <v>120</v>
          </cell>
          <cell r="D66">
            <v>119</v>
          </cell>
          <cell r="E66">
            <v>124</v>
          </cell>
          <cell r="F66">
            <v>125</v>
          </cell>
          <cell r="G66">
            <v>127</v>
          </cell>
          <cell r="H66">
            <v>129</v>
          </cell>
          <cell r="I66">
            <v>128.26</v>
          </cell>
          <cell r="J66">
            <v>188</v>
          </cell>
          <cell r="K66">
            <v>316.01600000000002</v>
          </cell>
          <cell r="L66">
            <v>337.06700000000001</v>
          </cell>
          <cell r="M66">
            <v>343.15500000000003</v>
          </cell>
          <cell r="N66">
            <v>351.78400000000005</v>
          </cell>
          <cell r="O66">
            <v>344.947</v>
          </cell>
          <cell r="P66">
            <v>452.315</v>
          </cell>
          <cell r="Q66">
            <v>453.92100000000005</v>
          </cell>
          <cell r="R66">
            <v>455.17500000000007</v>
          </cell>
          <cell r="S66">
            <v>475.59800000000001</v>
          </cell>
          <cell r="T66">
            <v>431.74599999999998</v>
          </cell>
          <cell r="U66">
            <v>479.09999999999997</v>
          </cell>
          <cell r="V66">
            <v>486.20000000000005</v>
          </cell>
          <cell r="W66">
            <v>432.6</v>
          </cell>
          <cell r="AC66">
            <v>440</v>
          </cell>
          <cell r="AD66">
            <v>440</v>
          </cell>
          <cell r="AI66">
            <v>404</v>
          </cell>
          <cell r="AL66">
            <v>100.5</v>
          </cell>
          <cell r="AM66">
            <v>106.6</v>
          </cell>
          <cell r="AN66">
            <v>101.8</v>
          </cell>
          <cell r="AO66">
            <v>95.1</v>
          </cell>
          <cell r="AQ66">
            <v>408</v>
          </cell>
          <cell r="AR66">
            <v>106.7</v>
          </cell>
          <cell r="AS66">
            <v>106.7</v>
          </cell>
          <cell r="AT66">
            <v>96.1</v>
          </cell>
          <cell r="AU66">
            <v>98.5</v>
          </cell>
          <cell r="AW66">
            <v>440</v>
          </cell>
          <cell r="AX66">
            <v>110</v>
          </cell>
          <cell r="AY66">
            <v>110</v>
          </cell>
          <cell r="AZ66">
            <v>110</v>
          </cell>
          <cell r="BA66">
            <v>110</v>
          </cell>
          <cell r="BL66">
            <v>440</v>
          </cell>
          <cell r="BM66">
            <v>110</v>
          </cell>
          <cell r="BN66">
            <v>110</v>
          </cell>
          <cell r="BO66">
            <v>110</v>
          </cell>
          <cell r="BP66">
            <v>110</v>
          </cell>
          <cell r="BR66">
            <v>440</v>
          </cell>
          <cell r="BS66">
            <v>110</v>
          </cell>
          <cell r="BT66">
            <v>110</v>
          </cell>
          <cell r="BU66">
            <v>110</v>
          </cell>
          <cell r="BV66">
            <v>110</v>
          </cell>
          <cell r="BX66">
            <v>440</v>
          </cell>
          <cell r="BY66">
            <v>110</v>
          </cell>
          <cell r="BZ66">
            <v>110</v>
          </cell>
          <cell r="CA66">
            <v>110</v>
          </cell>
          <cell r="CB66">
            <v>110</v>
          </cell>
          <cell r="CD66">
            <v>440</v>
          </cell>
          <cell r="CE66">
            <v>110</v>
          </cell>
          <cell r="CF66">
            <v>110</v>
          </cell>
          <cell r="CG66">
            <v>110</v>
          </cell>
          <cell r="CH66">
            <v>110</v>
          </cell>
          <cell r="DB66">
            <v>432.6</v>
          </cell>
          <cell r="DC66">
            <v>101.1</v>
          </cell>
          <cell r="DD66">
            <v>109.5</v>
          </cell>
          <cell r="DE66">
            <v>112.5</v>
          </cell>
          <cell r="DF66">
            <v>109.5</v>
          </cell>
          <cell r="DH66">
            <v>486.20000000000005</v>
          </cell>
          <cell r="DI66">
            <v>123.5</v>
          </cell>
          <cell r="DJ66">
            <v>118.8</v>
          </cell>
          <cell r="DK66">
            <v>125.5</v>
          </cell>
          <cell r="DL66">
            <v>118.4</v>
          </cell>
          <cell r="DN66">
            <v>479.09999999999997</v>
          </cell>
          <cell r="DO66">
            <v>128.69999999999999</v>
          </cell>
          <cell r="DP66">
            <v>114.1</v>
          </cell>
          <cell r="DQ66">
            <v>124</v>
          </cell>
          <cell r="DR66">
            <v>112.3</v>
          </cell>
          <cell r="DT66">
            <v>431.74599999999998</v>
          </cell>
          <cell r="DU66">
            <v>121.208</v>
          </cell>
          <cell r="DV66">
            <v>110.529</v>
          </cell>
          <cell r="DW66">
            <v>103.009</v>
          </cell>
          <cell r="DX66">
            <v>97</v>
          </cell>
          <cell r="DZ66">
            <v>475.59800000000001</v>
          </cell>
          <cell r="EA66">
            <v>115.7</v>
          </cell>
          <cell r="EB66">
            <v>122.869</v>
          </cell>
          <cell r="EC66">
            <v>121.782</v>
          </cell>
          <cell r="ED66">
            <v>115.247</v>
          </cell>
          <cell r="EF66">
            <v>455.17500000000007</v>
          </cell>
          <cell r="EG66">
            <v>118.22</v>
          </cell>
          <cell r="EH66">
            <v>116.611</v>
          </cell>
          <cell r="EI66">
            <v>110.047</v>
          </cell>
          <cell r="EJ66">
            <v>110.297</v>
          </cell>
          <cell r="EL66">
            <v>453.92100000000005</v>
          </cell>
          <cell r="EM66">
            <v>115.24</v>
          </cell>
          <cell r="EN66">
            <v>109</v>
          </cell>
          <cell r="EO66">
            <v>118.28100000000001</v>
          </cell>
          <cell r="EP66">
            <v>111.4</v>
          </cell>
          <cell r="ER66">
            <v>452.315</v>
          </cell>
          <cell r="ES66">
            <v>119</v>
          </cell>
          <cell r="ET66">
            <v>113.7</v>
          </cell>
          <cell r="EU66">
            <v>114</v>
          </cell>
          <cell r="EV66">
            <v>105.61499999999999</v>
          </cell>
          <cell r="EX66">
            <v>344.947</v>
          </cell>
          <cell r="EY66">
            <v>91.049000000000007</v>
          </cell>
          <cell r="EZ66">
            <v>86.244</v>
          </cell>
          <cell r="FA66">
            <v>85.6</v>
          </cell>
          <cell r="FB66">
            <v>82.054000000000002</v>
          </cell>
          <cell r="FD66">
            <v>351.78400000000005</v>
          </cell>
          <cell r="FE66">
            <v>92.302999999999997</v>
          </cell>
          <cell r="FF66">
            <v>87.953999999999994</v>
          </cell>
          <cell r="FG66">
            <v>86.66</v>
          </cell>
          <cell r="FH66">
            <v>84.867000000000004</v>
          </cell>
          <cell r="FJ66">
            <v>343.15500000000003</v>
          </cell>
          <cell r="FK66">
            <v>88.725999999999999</v>
          </cell>
          <cell r="FL66">
            <v>86.432000000000002</v>
          </cell>
          <cell r="FM66">
            <v>81.644000000000005</v>
          </cell>
          <cell r="FN66">
            <v>86.352999999999994</v>
          </cell>
          <cell r="FP66">
            <v>337.06700000000001</v>
          </cell>
          <cell r="FQ66">
            <v>86.394000000000005</v>
          </cell>
          <cell r="FR66">
            <v>84.537999999999997</v>
          </cell>
          <cell r="FS66">
            <v>81.730999999999995</v>
          </cell>
          <cell r="FT66">
            <v>84.403999999999996</v>
          </cell>
        </row>
        <row r="67">
          <cell r="A67" t="str">
            <v>Price per ton (production)</v>
          </cell>
          <cell r="C67">
            <v>540</v>
          </cell>
          <cell r="D67">
            <v>599.15966386554624</v>
          </cell>
          <cell r="E67">
            <v>617.74193548387098</v>
          </cell>
          <cell r="F67">
            <v>644</v>
          </cell>
          <cell r="G67">
            <v>614.17322834645665</v>
          </cell>
          <cell r="H67">
            <v>741.08527131782944</v>
          </cell>
          <cell r="I67">
            <v>803.87596899224809</v>
          </cell>
          <cell r="J67">
            <v>654.92227979274617</v>
          </cell>
          <cell r="K67">
            <v>652.88461538461536</v>
          </cell>
          <cell r="L67">
            <v>796.42391863308671</v>
          </cell>
          <cell r="M67">
            <v>816.61852067143366</v>
          </cell>
          <cell r="N67">
            <v>795.65564568357786</v>
          </cell>
          <cell r="O67">
            <v>747.35146513772725</v>
          </cell>
          <cell r="P67">
            <v>735</v>
          </cell>
          <cell r="Q67">
            <v>696.18030027535656</v>
          </cell>
          <cell r="R67">
            <v>673.16506120992426</v>
          </cell>
          <cell r="S67">
            <v>1004.9832632914788</v>
          </cell>
          <cell r="T67">
            <v>795.49516369651315</v>
          </cell>
          <cell r="U67">
            <v>741.27615138334704</v>
          </cell>
          <cell r="V67">
            <v>846.279825673765</v>
          </cell>
          <cell r="W67">
            <v>674.67532467532465</v>
          </cell>
          <cell r="AC67">
            <v>677.14285714285722</v>
          </cell>
          <cell r="AD67">
            <v>617.61904761904759</v>
          </cell>
          <cell r="AI67">
            <v>714.93506493506493</v>
          </cell>
          <cell r="AL67">
            <v>724.67532467532465</v>
          </cell>
          <cell r="AM67">
            <v>771.42857142857144</v>
          </cell>
          <cell r="AN67">
            <v>723.80952380952385</v>
          </cell>
          <cell r="AO67">
            <v>639.82683982683977</v>
          </cell>
          <cell r="AQ67">
            <v>668.10324675324682</v>
          </cell>
          <cell r="AR67">
            <v>656.82857142857142</v>
          </cell>
          <cell r="AS67">
            <v>689.17748917748918</v>
          </cell>
          <cell r="AT67">
            <v>643.29004329004329</v>
          </cell>
          <cell r="AU67">
            <v>683.11688311688317</v>
          </cell>
          <cell r="AW67">
            <v>627.14285714285711</v>
          </cell>
          <cell r="AX67">
            <v>615.23809523809518</v>
          </cell>
          <cell r="AY67">
            <v>615.23809523809518</v>
          </cell>
          <cell r="AZ67">
            <v>629.52380952380952</v>
          </cell>
          <cell r="BA67">
            <v>648.57142857142856</v>
          </cell>
          <cell r="BL67">
            <v>617.61904761904759</v>
          </cell>
          <cell r="BM67">
            <v>605.71428571428567</v>
          </cell>
          <cell r="BN67">
            <v>615.23809523809518</v>
          </cell>
          <cell r="BO67">
            <v>615.23809523809518</v>
          </cell>
          <cell r="BP67">
            <v>634.28571428571433</v>
          </cell>
          <cell r="BR67">
            <v>677.14285714285722</v>
          </cell>
          <cell r="BS67">
            <v>653.33333333333337</v>
          </cell>
          <cell r="BT67">
            <v>672.38095238095241</v>
          </cell>
          <cell r="BU67">
            <v>691.42857142857144</v>
          </cell>
          <cell r="BV67">
            <v>691.42857142857144</v>
          </cell>
          <cell r="BX67">
            <v>677.14285714285711</v>
          </cell>
          <cell r="BY67">
            <v>691.42857142857144</v>
          </cell>
          <cell r="BZ67">
            <v>681.90476190476193</v>
          </cell>
          <cell r="CA67">
            <v>672.38095238095241</v>
          </cell>
          <cell r="CB67">
            <v>662.85714285714289</v>
          </cell>
          <cell r="CD67">
            <v>639.04761904761904</v>
          </cell>
          <cell r="CE67">
            <v>653.33333333333337</v>
          </cell>
          <cell r="CF67">
            <v>643.80952380952385</v>
          </cell>
          <cell r="CG67">
            <v>634.28571428571433</v>
          </cell>
          <cell r="CH67">
            <v>624.76190476190482</v>
          </cell>
          <cell r="DB67">
            <v>674.67532467532465</v>
          </cell>
          <cell r="DC67">
            <v>664.06926406926402</v>
          </cell>
          <cell r="DD67">
            <v>666.66666666666663</v>
          </cell>
          <cell r="DE67">
            <v>676.19047619047615</v>
          </cell>
          <cell r="DF67">
            <v>691.77489177489178</v>
          </cell>
          <cell r="DH67">
            <v>846.279825673765</v>
          </cell>
          <cell r="DI67">
            <v>792.91151048726795</v>
          </cell>
          <cell r="DJ67">
            <v>845.02164502164499</v>
          </cell>
          <cell r="DK67">
            <v>904.76190476190482</v>
          </cell>
          <cell r="DL67">
            <v>842.42424242424238</v>
          </cell>
          <cell r="DN67">
            <v>741.27615138334704</v>
          </cell>
          <cell r="DO67">
            <v>894.15584415584419</v>
          </cell>
          <cell r="DP67">
            <v>724.67532467532465</v>
          </cell>
          <cell r="DQ67">
            <v>716.00688468158353</v>
          </cell>
          <cell r="DR67">
            <v>630.26655202063625</v>
          </cell>
          <cell r="DT67">
            <v>795.49516369651315</v>
          </cell>
          <cell r="DU67">
            <v>727.3401532213569</v>
          </cell>
          <cell r="DV67">
            <v>792.95283018867929</v>
          </cell>
          <cell r="DW67">
            <v>816.58771929824559</v>
          </cell>
          <cell r="DX67">
            <v>845.09995207777092</v>
          </cell>
          <cell r="DZ67">
            <v>1004.9832632914788</v>
          </cell>
          <cell r="EA67">
            <v>1083.5162090428739</v>
          </cell>
          <cell r="EB67">
            <v>1118.421052631579</v>
          </cell>
          <cell r="EC67">
            <v>1002.7017543859649</v>
          </cell>
          <cell r="ED67">
            <v>815.29403710549741</v>
          </cell>
          <cell r="EF67">
            <v>673.16506120992426</v>
          </cell>
          <cell r="EG67">
            <v>729.87448418156805</v>
          </cell>
          <cell r="EH67">
            <v>665.79126376606939</v>
          </cell>
          <cell r="EI67">
            <v>651.07344426048064</v>
          </cell>
          <cell r="EJ67">
            <v>645.92105263157896</v>
          </cell>
          <cell r="EL67">
            <v>696.18030027535656</v>
          </cell>
          <cell r="EM67">
            <v>718.56992601515651</v>
          </cell>
          <cell r="EN67">
            <v>718.44468035338355</v>
          </cell>
          <cell r="EO67">
            <v>695.38203332937769</v>
          </cell>
          <cell r="EP67">
            <v>652.32456140350882</v>
          </cell>
          <cell r="ER67">
            <v>735</v>
          </cell>
          <cell r="ES67">
            <v>735</v>
          </cell>
          <cell r="ET67">
            <v>735</v>
          </cell>
          <cell r="EU67">
            <v>735</v>
          </cell>
          <cell r="EV67">
            <v>735</v>
          </cell>
          <cell r="EX67">
            <v>747.35146513772725</v>
          </cell>
          <cell r="EY67">
            <v>747.51156754316662</v>
          </cell>
          <cell r="EZ67">
            <v>738.21095343985701</v>
          </cell>
          <cell r="FA67">
            <v>760.5797101449275</v>
          </cell>
          <cell r="FB67">
            <v>743.10362942295797</v>
          </cell>
          <cell r="FD67">
            <v>795.65564568357786</v>
          </cell>
          <cell r="FE67">
            <v>804.96320269551336</v>
          </cell>
          <cell r="FF67">
            <v>791.03161322418703</v>
          </cell>
          <cell r="FG67">
            <v>793.76765888601005</v>
          </cell>
          <cell r="FH67">
            <v>792.86010792860111</v>
          </cell>
          <cell r="FJ67">
            <v>816.61852067143366</v>
          </cell>
          <cell r="FK67">
            <v>816.77617524451784</v>
          </cell>
          <cell r="FL67">
            <v>798.23796631946038</v>
          </cell>
          <cell r="FM67">
            <v>821.27016620363599</v>
          </cell>
          <cell r="FN67">
            <v>830.18977491812041</v>
          </cell>
          <cell r="FP67">
            <v>796.42391863308671</v>
          </cell>
          <cell r="FQ67">
            <v>833.33333333333337</v>
          </cell>
          <cell r="FR67">
            <v>811.47952335935952</v>
          </cell>
          <cell r="FS67">
            <v>773.93241466621225</v>
          </cell>
          <cell r="FT67">
            <v>766.95040317344126</v>
          </cell>
        </row>
        <row r="68">
          <cell r="A68" t="str">
            <v xml:space="preserve">  % Change </v>
          </cell>
          <cell r="D68">
            <v>0.10955493308434483</v>
          </cell>
          <cell r="E68">
            <v>3.1013889517260029E-2</v>
          </cell>
          <cell r="F68">
            <v>4.2506527415143491E-2</v>
          </cell>
          <cell r="G68">
            <v>-4.631486281606112E-2</v>
          </cell>
          <cell r="H68">
            <v>0.20663883919697867</v>
          </cell>
          <cell r="I68">
            <v>8.4728033472803332E-2</v>
          </cell>
          <cell r="J68">
            <v>-0.18529436747093297</v>
          </cell>
          <cell r="K68">
            <v>-3.11130720545294E-3</v>
          </cell>
          <cell r="L68">
            <v>0.21985401381209169</v>
          </cell>
          <cell r="M68">
            <v>2.5356599125007762E-2</v>
          </cell>
          <cell r="N68">
            <v>-2.5670339892144289E-2</v>
          </cell>
          <cell r="O68">
            <v>-6.0709907367465066E-2</v>
          </cell>
          <cell r="P68">
            <v>-1.6526983238670745E-2</v>
          </cell>
          <cell r="Q68">
            <v>-5.2815917992712125E-2</v>
          </cell>
          <cell r="R68">
            <v>-3.3059308136597965E-2</v>
          </cell>
          <cell r="S68">
            <v>0.49292249583654213</v>
          </cell>
          <cell r="T68">
            <v>-0.20844934164262507</v>
          </cell>
          <cell r="U68">
            <v>-6.8157563725743775E-2</v>
          </cell>
          <cell r="V68">
            <v>0.14165257319348967</v>
          </cell>
          <cell r="W68">
            <v>-0.20277512920955854</v>
          </cell>
          <cell r="AC68">
            <v>0</v>
          </cell>
          <cell r="AD68">
            <v>-8.7904360056258901E-2</v>
          </cell>
          <cell r="AI68">
            <v>5.9672762271414825E-2</v>
          </cell>
          <cell r="AL68">
            <v>9.1264667535853938E-2</v>
          </cell>
          <cell r="AM68">
            <v>0.15714285714285725</v>
          </cell>
          <cell r="AN68">
            <v>7.0422535211267734E-2</v>
          </cell>
          <cell r="AO68">
            <v>-7.5093867334167785E-2</v>
          </cell>
          <cell r="AQ68">
            <v>-6.5504995458673831E-2</v>
          </cell>
          <cell r="AR68">
            <v>-9.3623655913978476E-2</v>
          </cell>
          <cell r="AS68">
            <v>-0.10662177328844002</v>
          </cell>
          <cell r="AT68">
            <v>-0.11124401913875603</v>
          </cell>
          <cell r="AU68">
            <v>6.7658998646820123E-2</v>
          </cell>
          <cell r="AW68">
            <v>-6.1308472619229448E-2</v>
          </cell>
          <cell r="AX68">
            <v>-6.3320138617019794E-2</v>
          </cell>
          <cell r="AY68">
            <v>-0.10728643216080413</v>
          </cell>
          <cell r="AZ68">
            <v>-2.1399730820995999E-2</v>
          </cell>
          <cell r="BA68">
            <v>-5.0570342205323304E-2</v>
          </cell>
          <cell r="BL68">
            <v>-8.7904360056258901E-2</v>
          </cell>
          <cell r="BM68">
            <v>-7.2886297376093423E-2</v>
          </cell>
          <cell r="BN68">
            <v>-8.4985835694051159E-2</v>
          </cell>
          <cell r="BO68">
            <v>-0.11019283746556485</v>
          </cell>
          <cell r="BP68">
            <v>-8.2644628099173501E-2</v>
          </cell>
          <cell r="BR68">
            <v>0</v>
          </cell>
          <cell r="BS68">
            <v>-5.5096418732782371E-2</v>
          </cell>
          <cell r="BT68">
            <v>-1.3966480446927387E-2</v>
          </cell>
          <cell r="BU68">
            <v>2.8328611898017053E-2</v>
          </cell>
          <cell r="BV68">
            <v>4.31034482758621E-2</v>
          </cell>
          <cell r="BX68">
            <v>5.9612518628912037E-2</v>
          </cell>
          <cell r="BY68">
            <v>5.8309037900874605E-2</v>
          </cell>
          <cell r="BZ68">
            <v>5.9171597633135953E-2</v>
          </cell>
          <cell r="CA68">
            <v>6.0060060060060039E-2</v>
          </cell>
          <cell r="CB68">
            <v>6.0975609756097615E-2</v>
          </cell>
          <cell r="CD68">
            <v>1.8982536066818545E-2</v>
          </cell>
          <cell r="CE68">
            <v>6.1919504643962897E-2</v>
          </cell>
          <cell r="CF68">
            <v>4.6439628482972228E-2</v>
          </cell>
          <cell r="CG68">
            <v>7.5642965204236745E-3</v>
          </cell>
          <cell r="CH68">
            <v>-3.6710719530102631E-2</v>
          </cell>
          <cell r="DB68">
            <v>-0.20277512920955854</v>
          </cell>
          <cell r="DC68">
            <v>-0.16249259181371511</v>
          </cell>
          <cell r="DD68">
            <v>-0.21106557377049184</v>
          </cell>
          <cell r="DE68">
            <v>-0.25263157894736854</v>
          </cell>
          <cell r="DF68">
            <v>-0.17882836587872553</v>
          </cell>
          <cell r="DH68">
            <v>0.14165257319348967</v>
          </cell>
          <cell r="DI68">
            <v>-0.11322895704401414</v>
          </cell>
          <cell r="DJ68">
            <v>0.16606929510155322</v>
          </cell>
          <cell r="DK68">
            <v>0.26362179487179493</v>
          </cell>
          <cell r="DL68">
            <v>0.33661581710694954</v>
          </cell>
          <cell r="DN68">
            <v>-6.8157563725743775E-2</v>
          </cell>
          <cell r="DO68">
            <v>0.22935031181169929</v>
          </cell>
          <cell r="DP68">
            <v>-8.6105380943162002E-2</v>
          </cell>
          <cell r="DQ68">
            <v>-0.12317211273162254</v>
          </cell>
          <cell r="DR68">
            <v>-0.25421064044429675</v>
          </cell>
          <cell r="DT68">
            <v>-0.20844934164262507</v>
          </cell>
          <cell r="DU68">
            <v>-0.328722406595233</v>
          </cell>
          <cell r="DV68">
            <v>-0.29100688124306329</v>
          </cell>
          <cell r="DW68">
            <v>-0.18561255555166745</v>
          </cell>
          <cell r="DX68">
            <v>3.6558485179276179E-2</v>
          </cell>
          <cell r="DZ68">
            <v>0.49292249583654213</v>
          </cell>
          <cell r="EA68">
            <v>0.48452402779617065</v>
          </cell>
          <cell r="EB68">
            <v>0.67983738072079047</v>
          </cell>
          <cell r="EC68">
            <v>0.54007472309806759</v>
          </cell>
          <cell r="ED68">
            <v>0.26221932817310667</v>
          </cell>
          <cell r="EF68">
            <v>-3.3059308136597965E-2</v>
          </cell>
          <cell r="EG68">
            <v>1.573202239217153E-2</v>
          </cell>
          <cell r="EH68">
            <v>-7.3288059647703685E-2</v>
          </cell>
          <cell r="EI68">
            <v>-6.3718340344162461E-2</v>
          </cell>
          <cell r="EJ68">
            <v>-9.8164459086936828E-3</v>
          </cell>
          <cell r="EL68">
            <v>-5.2815917992712125E-2</v>
          </cell>
          <cell r="EM68">
            <v>-2.2353842156249693E-2</v>
          </cell>
          <cell r="EN68">
            <v>-2.2524244417165273E-2</v>
          </cell>
          <cell r="EO68">
            <v>-5.3901995470234443E-2</v>
          </cell>
          <cell r="EP68">
            <v>-0.11248358992719887</v>
          </cell>
          <cell r="ER68">
            <v>-1.6526983238670745E-2</v>
          </cell>
          <cell r="ES68">
            <v>-1.6737623986593508E-2</v>
          </cell>
          <cell r="ET68">
            <v>-4.3496420974179495E-3</v>
          </cell>
          <cell r="EU68">
            <v>-3.3631859756097504E-2</v>
          </cell>
          <cell r="EV68">
            <v>-1.0905113502474362E-2</v>
          </cell>
          <cell r="EX68">
            <v>-6.0709907367465066E-2</v>
          </cell>
          <cell r="EY68">
            <v>-7.1371753342218902E-2</v>
          </cell>
          <cell r="EZ68">
            <v>-6.6774398015569614E-2</v>
          </cell>
          <cell r="FA68">
            <v>-4.1810658786047283E-2</v>
          </cell>
          <cell r="FB68">
            <v>-6.2755684146646229E-2</v>
          </cell>
          <cell r="FD68">
            <v>-2.5670339892144289E-2</v>
          </cell>
          <cell r="FE68">
            <v>-1.4462924981214154E-2</v>
          </cell>
          <cell r="FF68">
            <v>-9.0278255349098835E-3</v>
          </cell>
          <cell r="FG68">
            <v>-3.3487771076304518E-2</v>
          </cell>
          <cell r="FH68">
            <v>-4.4965221347373241E-2</v>
          </cell>
          <cell r="FJ68">
            <v>2.5356599125007762E-2</v>
          </cell>
          <cell r="FK68">
            <v>-1.9868589706578677E-2</v>
          </cell>
          <cell r="FL68">
            <v>-1.6317795654389178E-2</v>
          </cell>
          <cell r="FM68">
            <v>6.1165226627495572E-2</v>
          </cell>
          <cell r="FN68">
            <v>8.2455620967159193E-2</v>
          </cell>
          <cell r="FP68">
            <v>0.21985401381209169</v>
          </cell>
        </row>
        <row r="69">
          <cell r="A69" t="str">
            <v>Price per ton (shipments)</v>
          </cell>
          <cell r="C69">
            <v>540</v>
          </cell>
          <cell r="D69">
            <v>599.15966386554624</v>
          </cell>
          <cell r="E69">
            <v>617.74193548387098</v>
          </cell>
          <cell r="F69">
            <v>644</v>
          </cell>
          <cell r="G69">
            <v>614.17322834645665</v>
          </cell>
          <cell r="H69">
            <v>741.08527131782944</v>
          </cell>
          <cell r="I69">
            <v>808.51395602682067</v>
          </cell>
          <cell r="J69">
            <v>672.34042553191489</v>
          </cell>
          <cell r="K69">
            <v>644.58761581692067</v>
          </cell>
          <cell r="L69">
            <v>799.6950092541457</v>
          </cell>
          <cell r="M69">
            <v>813.8949978937984</v>
          </cell>
          <cell r="N69">
            <v>793.44077818922153</v>
          </cell>
          <cell r="O69">
            <v>754.09138738809429</v>
          </cell>
          <cell r="P69">
            <v>698.25</v>
          </cell>
          <cell r="Q69">
            <v>696.84768479815193</v>
          </cell>
          <cell r="R69">
            <v>673.90346092856237</v>
          </cell>
          <cell r="S69">
            <v>974.67143838009372</v>
          </cell>
          <cell r="T69">
            <v>836.42726169931348</v>
          </cell>
          <cell r="U69">
            <v>703.5</v>
          </cell>
          <cell r="V69">
            <v>804.22204590954584</v>
          </cell>
          <cell r="W69">
            <v>721.43843294536362</v>
          </cell>
          <cell r="AC69">
            <v>711</v>
          </cell>
          <cell r="AD69">
            <v>648.5</v>
          </cell>
          <cell r="AI69">
            <v>816.25</v>
          </cell>
          <cell r="AL69">
            <v>832</v>
          </cell>
          <cell r="AM69">
            <v>835</v>
          </cell>
          <cell r="AN69">
            <v>822</v>
          </cell>
          <cell r="AO69">
            <v>776</v>
          </cell>
          <cell r="AQ69">
            <v>757.75</v>
          </cell>
          <cell r="AR69">
            <v>711</v>
          </cell>
          <cell r="AS69">
            <v>746</v>
          </cell>
          <cell r="AT69">
            <v>773</v>
          </cell>
          <cell r="AU69">
            <v>801</v>
          </cell>
          <cell r="AW69">
            <v>658.5</v>
          </cell>
          <cell r="AX69">
            <v>646</v>
          </cell>
          <cell r="AY69">
            <v>646</v>
          </cell>
          <cell r="AZ69">
            <v>661</v>
          </cell>
          <cell r="BA69">
            <v>681</v>
          </cell>
          <cell r="BL69">
            <v>648.5</v>
          </cell>
          <cell r="BM69">
            <v>636</v>
          </cell>
          <cell r="BN69">
            <v>646</v>
          </cell>
          <cell r="BO69">
            <v>646</v>
          </cell>
          <cell r="BP69">
            <v>666</v>
          </cell>
          <cell r="BR69">
            <v>711</v>
          </cell>
          <cell r="BS69">
            <v>686</v>
          </cell>
          <cell r="BT69">
            <v>706</v>
          </cell>
          <cell r="BU69">
            <v>726</v>
          </cell>
          <cell r="BV69">
            <v>726</v>
          </cell>
          <cell r="BX69">
            <v>711</v>
          </cell>
          <cell r="BY69">
            <v>726</v>
          </cell>
          <cell r="BZ69">
            <v>716</v>
          </cell>
          <cell r="CA69">
            <v>706</v>
          </cell>
          <cell r="CB69">
            <v>696</v>
          </cell>
          <cell r="CD69">
            <v>671</v>
          </cell>
          <cell r="CE69">
            <v>686</v>
          </cell>
          <cell r="CF69">
            <v>676</v>
          </cell>
          <cell r="CG69">
            <v>666</v>
          </cell>
          <cell r="CH69">
            <v>656</v>
          </cell>
          <cell r="DB69">
            <v>721.43843294536362</v>
          </cell>
          <cell r="DC69">
            <v>758.65479723046496</v>
          </cell>
          <cell r="DD69">
            <v>703.19634703196346</v>
          </cell>
          <cell r="DE69">
            <v>694.22222222222217</v>
          </cell>
          <cell r="DF69">
            <v>729.68036529680364</v>
          </cell>
          <cell r="DH69">
            <v>804.22204590954584</v>
          </cell>
          <cell r="DI69">
            <v>741.54882154882148</v>
          </cell>
          <cell r="DJ69">
            <v>821.54882154882148</v>
          </cell>
          <cell r="DK69">
            <v>832</v>
          </cell>
          <cell r="DL69">
            <v>821.79054054054041</v>
          </cell>
          <cell r="DN69">
            <v>703.5</v>
          </cell>
          <cell r="DO69">
            <v>757</v>
          </cell>
          <cell r="DP69">
            <v>733</v>
          </cell>
          <cell r="DQ69">
            <v>671</v>
          </cell>
          <cell r="DR69">
            <v>653</v>
          </cell>
          <cell r="DT69">
            <v>836.42726169931348</v>
          </cell>
          <cell r="DU69">
            <v>663.43805689393446</v>
          </cell>
          <cell r="DV69">
            <v>760.4610554696053</v>
          </cell>
          <cell r="DW69">
            <v>903.71715092855948</v>
          </cell>
          <cell r="DX69">
            <v>1018.0927835051546</v>
          </cell>
          <cell r="DZ69">
            <v>974.67143838009372</v>
          </cell>
          <cell r="EA69">
            <v>1095.690548470322</v>
          </cell>
          <cell r="EB69">
            <v>1037.690548470322</v>
          </cell>
          <cell r="EC69">
            <v>938.62804026867684</v>
          </cell>
          <cell r="ED69">
            <v>826.67661631105375</v>
          </cell>
          <cell r="EF69">
            <v>673.90346092856237</v>
          </cell>
          <cell r="EG69">
            <v>718.14413804770777</v>
          </cell>
          <cell r="EH69">
            <v>663.08495767980708</v>
          </cell>
          <cell r="EI69">
            <v>646.77819477132505</v>
          </cell>
          <cell r="EJ69">
            <v>667.60655321540935</v>
          </cell>
          <cell r="EL69">
            <v>696.84768479815193</v>
          </cell>
          <cell r="EM69">
            <v>693.62200624783065</v>
          </cell>
          <cell r="EN69">
            <v>732.64220183486236</v>
          </cell>
          <cell r="EO69">
            <v>693.57715947616271</v>
          </cell>
          <cell r="EP69">
            <v>667.54937163375212</v>
          </cell>
          <cell r="ER69">
            <v>698.25</v>
          </cell>
          <cell r="ES69">
            <v>707</v>
          </cell>
          <cell r="ET69">
            <v>712</v>
          </cell>
          <cell r="EU69">
            <v>687</v>
          </cell>
          <cell r="EV69">
            <v>687</v>
          </cell>
          <cell r="EX69">
            <v>754.09138738809429</v>
          </cell>
          <cell r="EY69">
            <v>727.48739689617673</v>
          </cell>
          <cell r="EZ69">
            <v>746.75339733778594</v>
          </cell>
          <cell r="FA69">
            <v>766.35514018691583</v>
          </cell>
          <cell r="FB69">
            <v>775.76961513149877</v>
          </cell>
          <cell r="FD69">
            <v>793.44077818922153</v>
          </cell>
          <cell r="FE69">
            <v>786.83249731861372</v>
          </cell>
          <cell r="FF69">
            <v>795.43852468335717</v>
          </cell>
          <cell r="FG69">
            <v>781.28317562889458</v>
          </cell>
          <cell r="FH69">
            <v>810.20891512602077</v>
          </cell>
          <cell r="FJ69">
            <v>813.8949978937984</v>
          </cell>
          <cell r="FK69">
            <v>797.19586141604486</v>
          </cell>
          <cell r="FL69">
            <v>805.07219548315436</v>
          </cell>
          <cell r="FM69">
            <v>825.53525060016659</v>
          </cell>
          <cell r="FN69">
            <v>827.77668407582826</v>
          </cell>
          <cell r="FP69">
            <v>799.6950092541457</v>
          </cell>
          <cell r="FQ69">
            <v>828.76125656874319</v>
          </cell>
          <cell r="FR69">
            <v>822.47036835505924</v>
          </cell>
          <cell r="FS69">
            <v>777.88109774748875</v>
          </cell>
          <cell r="FT69">
            <v>769.66731434529163</v>
          </cell>
        </row>
        <row r="70">
          <cell r="A70" t="str">
            <v xml:space="preserve">  % Change </v>
          </cell>
          <cell r="D70">
            <v>0.10955493308434483</v>
          </cell>
          <cell r="E70">
            <v>3.1013889517260029E-2</v>
          </cell>
          <cell r="F70">
            <v>4.2506527415143491E-2</v>
          </cell>
          <cell r="G70">
            <v>-4.631486281606112E-2</v>
          </cell>
          <cell r="H70">
            <v>0.20663883919697867</v>
          </cell>
          <cell r="I70">
            <v>9.0986405098952616E-2</v>
          </cell>
          <cell r="J70">
            <v>-0.16842446500748898</v>
          </cell>
          <cell r="K70">
            <v>-4.1277913183693893E-2</v>
          </cell>
          <cell r="L70">
            <v>0.2406304273169273</v>
          </cell>
          <cell r="M70">
            <v>1.7756755357141385E-2</v>
          </cell>
          <cell r="N70">
            <v>-2.5131275849474943E-2</v>
          </cell>
          <cell r="O70">
            <v>-4.9593355777516002E-2</v>
          </cell>
          <cell r="P70">
            <v>-7.4051220212856594E-2</v>
          </cell>
          <cell r="Q70">
            <v>-2.0083282518411627E-3</v>
          </cell>
          <cell r="R70">
            <v>-3.2925737388702858E-2</v>
          </cell>
          <cell r="S70">
            <v>0.44630721592838718</v>
          </cell>
          <cell r="T70">
            <v>-0.14183669617993777</v>
          </cell>
          <cell r="U70">
            <v>-0.15892267957557249</v>
          </cell>
          <cell r="V70">
            <v>0.14317277314789734</v>
          </cell>
          <cell r="W70">
            <v>-0.10293626416390633</v>
          </cell>
          <cell r="AC70">
            <v>0</v>
          </cell>
          <cell r="AD70">
            <v>-8.790436005625879E-2</v>
          </cell>
          <cell r="AI70">
            <v>0.13142017769632286</v>
          </cell>
          <cell r="AL70">
            <v>9.6677966101694768E-2</v>
          </cell>
          <cell r="AM70">
            <v>0.1874350649350649</v>
          </cell>
          <cell r="AN70">
            <v>0.18405889884763127</v>
          </cell>
          <cell r="AO70">
            <v>6.3479349186483125E-2</v>
          </cell>
          <cell r="AQ70">
            <v>-7.1669218989280248E-2</v>
          </cell>
          <cell r="AR70">
            <v>-0.14543269230769229</v>
          </cell>
          <cell r="AS70">
            <v>-0.10658682634730543</v>
          </cell>
          <cell r="AT70">
            <v>-5.9610705596107039E-2</v>
          </cell>
          <cell r="AU70">
            <v>3.2216494845360932E-2</v>
          </cell>
          <cell r="AW70">
            <v>-0.13097987462883531</v>
          </cell>
          <cell r="AX70">
            <v>-9.1420534458509173E-2</v>
          </cell>
          <cell r="AY70">
            <v>-0.13404825737265413</v>
          </cell>
          <cell r="AZ70">
            <v>-0.14489003880983187</v>
          </cell>
          <cell r="BA70">
            <v>-0.14981273408239704</v>
          </cell>
          <cell r="BL70">
            <v>-8.790436005625879E-2</v>
          </cell>
          <cell r="BM70">
            <v>-7.2886297376093312E-2</v>
          </cell>
          <cell r="BN70">
            <v>-8.4985835694050937E-2</v>
          </cell>
          <cell r="BO70">
            <v>-0.11019283746556474</v>
          </cell>
          <cell r="BP70">
            <v>-8.2644628099173501E-2</v>
          </cell>
          <cell r="BR70">
            <v>0</v>
          </cell>
          <cell r="BS70">
            <v>-5.5096418732782371E-2</v>
          </cell>
          <cell r="BT70">
            <v>-1.3966480446927387E-2</v>
          </cell>
          <cell r="BU70">
            <v>2.8328611898017053E-2</v>
          </cell>
          <cell r="BV70">
            <v>4.31034482758621E-2</v>
          </cell>
          <cell r="BX70">
            <v>5.9612518628912037E-2</v>
          </cell>
          <cell r="BY70">
            <v>5.8309037900874605E-2</v>
          </cell>
          <cell r="BZ70">
            <v>5.9171597633136175E-2</v>
          </cell>
          <cell r="CA70">
            <v>6.0060060060060039E-2</v>
          </cell>
          <cell r="CB70">
            <v>6.0975609756097615E-2</v>
          </cell>
          <cell r="CD70">
            <v>1.8982536066818545E-2</v>
          </cell>
          <cell r="CE70">
            <v>6.1919504643962897E-2</v>
          </cell>
          <cell r="CF70">
            <v>4.6439628482972228E-2</v>
          </cell>
          <cell r="CG70">
            <v>7.5642965204236745E-3</v>
          </cell>
          <cell r="CH70">
            <v>-3.6710719530102742E-2</v>
          </cell>
          <cell r="DB70">
            <v>-0.10293626416390633</v>
          </cell>
          <cell r="DC70">
            <v>2.3067902186015843E-2</v>
          </cell>
          <cell r="DD70">
            <v>-0.1440601841455198</v>
          </cell>
          <cell r="DE70">
            <v>-0.16559829059829068</v>
          </cell>
          <cell r="DF70">
            <v>-0.11208473534284102</v>
          </cell>
          <cell r="DH70">
            <v>0.14317277314789734</v>
          </cell>
          <cell r="DI70">
            <v>-2.0411067967210705E-2</v>
          </cell>
          <cell r="DJ70">
            <v>0.12080330361367198</v>
          </cell>
          <cell r="DK70">
            <v>0.23994038748137103</v>
          </cell>
          <cell r="DL70">
            <v>0.25848474814784139</v>
          </cell>
          <cell r="DN70">
            <v>-0.15892267957557249</v>
          </cell>
          <cell r="DO70">
            <v>0.14102589101400254</v>
          </cell>
          <cell r="DP70">
            <v>-3.6111060878255441E-2</v>
          </cell>
          <cell r="DQ70">
            <v>-0.25751104832905425</v>
          </cell>
          <cell r="DR70">
            <v>-0.35860462761379164</v>
          </cell>
          <cell r="DT70">
            <v>-0.14183669617993777</v>
          </cell>
          <cell r="DU70">
            <v>-0.39450234573972476</v>
          </cell>
          <cell r="DV70">
            <v>-0.26716008294513771</v>
          </cell>
          <cell r="DW70">
            <v>-3.7193529110982393E-2</v>
          </cell>
          <cell r="DX70">
            <v>0.23154902826243307</v>
          </cell>
          <cell r="DZ70">
            <v>0.44630721592838718</v>
          </cell>
          <cell r="EA70">
            <v>0.52572511619879436</v>
          </cell>
          <cell r="EB70">
            <v>0.56494358143984003</v>
          </cell>
          <cell r="EC70">
            <v>0.4512363710723708</v>
          </cell>
          <cell r="ED70">
            <v>0.2382691756537012</v>
          </cell>
          <cell r="EF70">
            <v>-3.2925737388702858E-2</v>
          </cell>
          <cell r="EG70">
            <v>3.5353739614650159E-2</v>
          </cell>
          <cell r="EH70">
            <v>-9.494026413009371E-2</v>
          </cell>
          <cell r="EI70">
            <v>-6.7474777774088612E-2</v>
          </cell>
          <cell r="EJ70">
            <v>8.5658955108147694E-5</v>
          </cell>
          <cell r="EL70">
            <v>-2.0083282518411627E-3</v>
          </cell>
          <cell r="EM70">
            <v>-1.8922197669263618E-2</v>
          </cell>
          <cell r="EN70">
            <v>2.8991856509638092E-2</v>
          </cell>
          <cell r="EO70">
            <v>9.5737401399749178E-3</v>
          </cell>
          <cell r="EP70">
            <v>-2.8312413924669433E-2</v>
          </cell>
          <cell r="ER70">
            <v>-7.4051220212856594E-2</v>
          </cell>
          <cell r="ES70">
            <v>-2.8161858175943855E-2</v>
          </cell>
          <cell r="ET70">
            <v>-4.6539322702358721E-2</v>
          </cell>
          <cell r="EU70">
            <v>-0.1035487804878048</v>
          </cell>
          <cell r="EV70">
            <v>-0.11442780614248682</v>
          </cell>
          <cell r="EX70">
            <v>-4.9593355777516002E-2</v>
          </cell>
          <cell r="EY70">
            <v>-7.542278772759714E-2</v>
          </cell>
          <cell r="EZ70">
            <v>-6.1205392792549884E-2</v>
          </cell>
          <cell r="FA70">
            <v>-1.9107073987562062E-2</v>
          </cell>
          <cell r="FB70">
            <v>-4.2506690992366147E-2</v>
          </cell>
          <cell r="FD70">
            <v>-2.5131275849474943E-2</v>
          </cell>
          <cell r="FE70">
            <v>-1.2999771573102392E-2</v>
          </cell>
          <cell r="FF70">
            <v>-1.1966219742585493E-2</v>
          </cell>
          <cell r="FG70">
            <v>-5.3604101023064232E-2</v>
          </cell>
          <cell r="FH70">
            <v>-2.1222836167970827E-2</v>
          </cell>
          <cell r="FJ70">
            <v>1.7756755357141385E-2</v>
          </cell>
          <cell r="FK70">
            <v>-3.8087440626008662E-2</v>
          </cell>
          <cell r="FL70">
            <v>-2.115355584992229E-2</v>
          </cell>
          <cell r="FM70">
            <v>6.126148712273638E-2</v>
          </cell>
          <cell r="FN70">
            <v>7.5499334124597306E-2</v>
          </cell>
          <cell r="FP70">
            <v>0.2406304273169273</v>
          </cell>
        </row>
        <row r="71">
          <cell r="A71" t="str">
            <v>Cost per short ton</v>
          </cell>
          <cell r="C71">
            <v>345.59999999999997</v>
          </cell>
          <cell r="D71">
            <v>400.23865546218485</v>
          </cell>
          <cell r="E71">
            <v>423.15322580645159</v>
          </cell>
          <cell r="F71">
            <v>458.52800000000002</v>
          </cell>
          <cell r="G71">
            <v>442.20472440944883</v>
          </cell>
          <cell r="H71">
            <v>455.02635658914721</v>
          </cell>
          <cell r="I71">
            <v>480.71782945736436</v>
          </cell>
          <cell r="J71">
            <v>529.17720207253888</v>
          </cell>
          <cell r="K71">
            <v>545.15865384615381</v>
          </cell>
          <cell r="L71">
            <v>532.21437665502594</v>
          </cell>
          <cell r="M71">
            <v>560.16830180400382</v>
          </cell>
          <cell r="N71">
            <v>564.42477045527494</v>
          </cell>
          <cell r="O71">
            <v>584.9748023929767</v>
          </cell>
          <cell r="P71">
            <v>590</v>
          </cell>
          <cell r="Q71">
            <v>595</v>
          </cell>
          <cell r="R71">
            <v>592.5</v>
          </cell>
          <cell r="S71">
            <v>592.5</v>
          </cell>
          <cell r="T71">
            <v>613.09999999999991</v>
          </cell>
          <cell r="U71">
            <v>602.20900000000006</v>
          </cell>
          <cell r="V71">
            <v>602.20900000000006</v>
          </cell>
          <cell r="W71">
            <v>656.03241963967139</v>
          </cell>
          <cell r="AC71">
            <v>648</v>
          </cell>
          <cell r="AD71">
            <v>648</v>
          </cell>
          <cell r="AI71">
            <v>648.13390677411576</v>
          </cell>
          <cell r="AL71">
            <v>661.69154228855723</v>
          </cell>
          <cell r="AM71">
            <v>641.65103189493436</v>
          </cell>
          <cell r="AN71">
            <v>641.45383104125733</v>
          </cell>
          <cell r="AO71">
            <v>647.73922187171411</v>
          </cell>
          <cell r="AQ71">
            <v>699.52748349231661</v>
          </cell>
          <cell r="AR71">
            <v>680</v>
          </cell>
          <cell r="AS71">
            <v>705.71696344892223</v>
          </cell>
          <cell r="AT71">
            <v>716.96149843912588</v>
          </cell>
          <cell r="AU71">
            <v>695.4314720812182</v>
          </cell>
          <cell r="AW71">
            <v>648</v>
          </cell>
          <cell r="AX71">
            <v>648</v>
          </cell>
          <cell r="AY71">
            <v>648</v>
          </cell>
          <cell r="AZ71">
            <v>648</v>
          </cell>
          <cell r="BA71">
            <v>648</v>
          </cell>
          <cell r="BL71">
            <v>648</v>
          </cell>
          <cell r="BM71">
            <v>648</v>
          </cell>
          <cell r="BN71">
            <v>648</v>
          </cell>
          <cell r="BO71">
            <v>648</v>
          </cell>
          <cell r="BP71">
            <v>648</v>
          </cell>
          <cell r="BR71">
            <v>648</v>
          </cell>
          <cell r="BS71">
            <v>648</v>
          </cell>
          <cell r="BT71">
            <v>648</v>
          </cell>
          <cell r="BU71">
            <v>648</v>
          </cell>
          <cell r="BV71">
            <v>648</v>
          </cell>
          <cell r="BX71">
            <v>648</v>
          </cell>
          <cell r="BY71">
            <v>648</v>
          </cell>
          <cell r="BZ71">
            <v>648</v>
          </cell>
          <cell r="CA71">
            <v>648</v>
          </cell>
          <cell r="CB71">
            <v>648</v>
          </cell>
          <cell r="CD71">
            <v>648</v>
          </cell>
          <cell r="CE71">
            <v>648</v>
          </cell>
          <cell r="CF71">
            <v>648</v>
          </cell>
          <cell r="CG71">
            <v>648</v>
          </cell>
          <cell r="CH71">
            <v>648</v>
          </cell>
          <cell r="DB71">
            <v>656.03241963967139</v>
          </cell>
          <cell r="DC71">
            <v>605.34124629080122</v>
          </cell>
          <cell r="DD71">
            <v>651.14155251141551</v>
          </cell>
          <cell r="DE71">
            <v>680.88888888888891</v>
          </cell>
          <cell r="DF71">
            <v>686.75799086757991</v>
          </cell>
          <cell r="DH71">
            <v>602.20900000000006</v>
          </cell>
          <cell r="DI71">
            <v>602.20900000000006</v>
          </cell>
          <cell r="DJ71">
            <v>602.20900000000006</v>
          </cell>
          <cell r="DK71">
            <v>602.20900000000006</v>
          </cell>
          <cell r="DL71">
            <v>602.20900000000006</v>
          </cell>
          <cell r="DN71">
            <v>602.20900000000006</v>
          </cell>
          <cell r="DO71">
            <v>595</v>
          </cell>
          <cell r="DP71">
            <v>600</v>
          </cell>
          <cell r="DQ71">
            <v>600</v>
          </cell>
          <cell r="DR71">
            <v>613.83600000000001</v>
          </cell>
          <cell r="DT71">
            <v>613.09999999999991</v>
          </cell>
          <cell r="DU71">
            <v>627</v>
          </cell>
          <cell r="DV71">
            <v>611.79999999999995</v>
          </cell>
          <cell r="DW71">
            <v>611.79999999999995</v>
          </cell>
          <cell r="DX71">
            <v>601.79999999999995</v>
          </cell>
          <cell r="DZ71">
            <v>592.5</v>
          </cell>
          <cell r="EA71">
            <v>600</v>
          </cell>
          <cell r="EB71">
            <v>590</v>
          </cell>
          <cell r="EC71">
            <v>590</v>
          </cell>
          <cell r="ED71">
            <v>590</v>
          </cell>
          <cell r="EF71">
            <v>592.5</v>
          </cell>
          <cell r="EG71">
            <v>590</v>
          </cell>
          <cell r="EH71">
            <v>580</v>
          </cell>
          <cell r="EI71">
            <v>600</v>
          </cell>
          <cell r="EJ71">
            <v>600</v>
          </cell>
          <cell r="EL71">
            <v>595</v>
          </cell>
          <cell r="EM71">
            <v>600</v>
          </cell>
          <cell r="EN71">
            <v>600</v>
          </cell>
          <cell r="EO71">
            <v>580</v>
          </cell>
          <cell r="EP71">
            <v>600</v>
          </cell>
          <cell r="ER71">
            <v>590</v>
          </cell>
          <cell r="ES71">
            <v>590</v>
          </cell>
          <cell r="ET71">
            <v>590</v>
          </cell>
          <cell r="EU71">
            <v>590</v>
          </cell>
          <cell r="EV71">
            <v>590</v>
          </cell>
          <cell r="EX71">
            <v>584.9748023929767</v>
          </cell>
          <cell r="EY71">
            <v>580.79715318125398</v>
          </cell>
          <cell r="EZ71">
            <v>588.50470757386029</v>
          </cell>
          <cell r="FA71">
            <v>582.00934579439252</v>
          </cell>
          <cell r="FB71">
            <v>588.5880030223999</v>
          </cell>
          <cell r="FD71">
            <v>564.42477045527494</v>
          </cell>
          <cell r="FE71">
            <v>578.37160844121286</v>
          </cell>
          <cell r="FF71">
            <v>560.59201302519114</v>
          </cell>
          <cell r="FG71">
            <v>569.17593819243359</v>
          </cell>
          <cell r="FH71">
            <v>549.55952216226194</v>
          </cell>
          <cell r="FJ71">
            <v>560.16830180400382</v>
          </cell>
          <cell r="FK71">
            <v>563.37833000381067</v>
          </cell>
          <cell r="FL71">
            <v>566.31716606249722</v>
          </cell>
          <cell r="FM71">
            <v>564.79992201588936</v>
          </cell>
          <cell r="FN71">
            <v>546.1777891338179</v>
          </cell>
          <cell r="FP71">
            <v>532.21437665502594</v>
          </cell>
          <cell r="FQ71">
            <v>526.43156424581002</v>
          </cell>
          <cell r="FR71">
            <v>541.40261195336302</v>
          </cell>
          <cell r="FS71">
            <v>532.23450357890624</v>
          </cell>
          <cell r="FT71">
            <v>528.78882684202438</v>
          </cell>
        </row>
        <row r="72">
          <cell r="A72" t="str">
            <v xml:space="preserve">  % Change </v>
          </cell>
          <cell r="D72">
            <v>0.158097961406785</v>
          </cell>
          <cell r="E72">
            <v>5.7252266945094554E-2</v>
          </cell>
          <cell r="F72">
            <v>8.3598025576032686E-2</v>
          </cell>
          <cell r="G72">
            <v>-3.5599299476915647E-2</v>
          </cell>
          <cell r="H72">
            <v>2.89947878707566E-2</v>
          </cell>
          <cell r="I72">
            <v>5.6461504913251748E-2</v>
          </cell>
          <cell r="J72">
            <v>0.10080627271485976</v>
          </cell>
          <cell r="K72">
            <v>3.020056743000854E-2</v>
          </cell>
          <cell r="L72">
            <v>-2.3744055239340978E-2</v>
          </cell>
          <cell r="M72">
            <v>5.252380690027314E-2</v>
          </cell>
          <cell r="N72">
            <v>7.5985532161733094E-3</v>
          </cell>
          <cell r="O72">
            <v>3.6408805944370126E-2</v>
          </cell>
          <cell r="P72">
            <v>8.5904513946011285E-3</v>
          </cell>
          <cell r="Q72">
            <v>8.4745762711864181E-3</v>
          </cell>
          <cell r="R72">
            <v>-4.2016806722688926E-3</v>
          </cell>
          <cell r="S72">
            <v>0</v>
          </cell>
          <cell r="T72">
            <v>3.4767932489451425E-2</v>
          </cell>
          <cell r="U72">
            <v>-1.7763823193606032E-2</v>
          </cell>
          <cell r="V72">
            <v>0</v>
          </cell>
          <cell r="W72">
            <v>8.9376644387033854E-2</v>
          </cell>
          <cell r="AC72">
            <v>0</v>
          </cell>
          <cell r="AD72">
            <v>0</v>
          </cell>
          <cell r="AI72">
            <v>-1.2039820943443469E-2</v>
          </cell>
          <cell r="AL72">
            <v>9.3088479172763527E-2</v>
          </cell>
          <cell r="AM72">
            <v>-1.4575203471313913E-2</v>
          </cell>
          <cell r="AN72">
            <v>-5.7917023601286588E-2</v>
          </cell>
          <cell r="AO72">
            <v>-5.681589368413964E-2</v>
          </cell>
          <cell r="AQ72">
            <v>7.9294689231730331E-2</v>
          </cell>
          <cell r="AR72">
            <v>2.7669172932330843E-2</v>
          </cell>
          <cell r="AS72">
            <v>9.9845443035893267E-2</v>
          </cell>
          <cell r="AT72">
            <v>0.1177133314104597</v>
          </cell>
          <cell r="AU72">
            <v>7.3628782385127156E-2</v>
          </cell>
          <cell r="AW72">
            <v>-7.3660413219322152E-2</v>
          </cell>
          <cell r="AX72">
            <v>-4.705882352941182E-2</v>
          </cell>
          <cell r="AY72">
            <v>-8.1784860557768901E-2</v>
          </cell>
          <cell r="AZ72">
            <v>-9.6185776487663244E-2</v>
          </cell>
          <cell r="BA72">
            <v>-6.8204379562043727E-2</v>
          </cell>
          <cell r="BL72">
            <v>0</v>
          </cell>
          <cell r="BM72">
            <v>0</v>
          </cell>
          <cell r="BN72">
            <v>0</v>
          </cell>
          <cell r="BO72">
            <v>0</v>
          </cell>
          <cell r="BP72">
            <v>0</v>
          </cell>
          <cell r="BR72">
            <v>0</v>
          </cell>
          <cell r="BS72">
            <v>0</v>
          </cell>
          <cell r="BT72">
            <v>0</v>
          </cell>
          <cell r="BU72">
            <v>0</v>
          </cell>
          <cell r="BV72">
            <v>0</v>
          </cell>
          <cell r="BX72">
            <v>0</v>
          </cell>
          <cell r="BY72">
            <v>0</v>
          </cell>
          <cell r="BZ72">
            <v>0</v>
          </cell>
          <cell r="CA72">
            <v>0</v>
          </cell>
          <cell r="CB72">
            <v>0</v>
          </cell>
          <cell r="CD72">
            <v>0</v>
          </cell>
          <cell r="CE72">
            <v>0</v>
          </cell>
          <cell r="CF72">
            <v>0</v>
          </cell>
          <cell r="CG72">
            <v>0</v>
          </cell>
          <cell r="CH72">
            <v>0</v>
          </cell>
          <cell r="DB72">
            <v>8.9376644387033854E-2</v>
          </cell>
          <cell r="DC72">
            <v>5.2012611747767057E-3</v>
          </cell>
          <cell r="DD72">
            <v>8.1255099992553204E-2</v>
          </cell>
          <cell r="DE72">
            <v>0.13065213055415792</v>
          </cell>
          <cell r="DF72">
            <v>0.14039808582664803</v>
          </cell>
          <cell r="DH72">
            <v>0</v>
          </cell>
          <cell r="DI72">
            <v>1.2115966386554655E-2</v>
          </cell>
          <cell r="DJ72">
            <v>3.6816666666668052E-3</v>
          </cell>
          <cell r="DK72">
            <v>3.6816666666668052E-3</v>
          </cell>
          <cell r="DL72">
            <v>-1.8941541388905137E-2</v>
          </cell>
          <cell r="DN72">
            <v>-1.7763823193606032E-2</v>
          </cell>
          <cell r="DO72">
            <v>-5.1036682615629991E-2</v>
          </cell>
          <cell r="DP72">
            <v>-1.9287348806799498E-2</v>
          </cell>
          <cell r="DQ72">
            <v>-1.9287348806799498E-2</v>
          </cell>
          <cell r="DR72">
            <v>2.0000000000000018E-2</v>
          </cell>
          <cell r="DT72">
            <v>3.4767932489451425E-2</v>
          </cell>
          <cell r="DU72">
            <v>4.4999999999999929E-2</v>
          </cell>
          <cell r="DV72">
            <v>3.6949152542372854E-2</v>
          </cell>
          <cell r="DW72">
            <v>3.6949152542372854E-2</v>
          </cell>
          <cell r="DX72">
            <v>2.0000000000000018E-2</v>
          </cell>
          <cell r="DZ72">
            <v>0</v>
          </cell>
          <cell r="EA72">
            <v>1.6949152542372836E-2</v>
          </cell>
          <cell r="EB72">
            <v>1.7241379310344751E-2</v>
          </cell>
          <cell r="EC72">
            <v>-1.6666666666666718E-2</v>
          </cell>
          <cell r="ED72">
            <v>-1.6666666666666718E-2</v>
          </cell>
          <cell r="EF72">
            <v>-4.2016806722688926E-3</v>
          </cell>
          <cell r="EG72">
            <v>-1.6666666666666718E-2</v>
          </cell>
          <cell r="EH72">
            <v>-3.3333333333333326E-2</v>
          </cell>
          <cell r="EI72">
            <v>3.4482758620689724E-2</v>
          </cell>
          <cell r="EJ72">
            <v>0</v>
          </cell>
          <cell r="EL72">
            <v>8.4745762711864181E-3</v>
          </cell>
          <cell r="EM72">
            <v>1.6949152542372836E-2</v>
          </cell>
          <cell r="EN72">
            <v>1.6949152542372836E-2</v>
          </cell>
          <cell r="EO72">
            <v>-1.6949152542372836E-2</v>
          </cell>
          <cell r="EP72">
            <v>1.6949152542372836E-2</v>
          </cell>
          <cell r="ER72">
            <v>8.5904513946011285E-3</v>
          </cell>
          <cell r="ES72">
            <v>1.5845199599100024E-2</v>
          </cell>
          <cell r="ET72">
            <v>2.5408334154268797E-3</v>
          </cell>
          <cell r="EU72">
            <v>1.3729425933360018E-2</v>
          </cell>
          <cell r="EV72">
            <v>2.3989564353155135E-3</v>
          </cell>
          <cell r="EX72">
            <v>3.6408805944370126E-2</v>
          </cell>
          <cell r="EY72">
            <v>4.1937479375557807E-3</v>
          </cell>
          <cell r="EZ72">
            <v>4.9791459564399565E-2</v>
          </cell>
          <cell r="FA72">
            <v>2.2547347385616368E-2</v>
          </cell>
          <cell r="FB72">
            <v>7.1017750191242124E-2</v>
          </cell>
          <cell r="FD72">
            <v>7.5985532161733094E-3</v>
          </cell>
          <cell r="FE72">
            <v>2.6613161420853348E-2</v>
          </cell>
          <cell r="FF72">
            <v>-1.0109446402820632E-2</v>
          </cell>
          <cell r="FG72">
            <v>7.747905065080829E-3</v>
          </cell>
          <cell r="FH72">
            <v>6.1916341083865234E-3</v>
          </cell>
          <cell r="FJ72">
            <v>5.252380690027314E-2</v>
          </cell>
          <cell r="FK72">
            <v>7.0183416548991184E-2</v>
          </cell>
          <cell r="FL72">
            <v>4.6018533267217387E-2</v>
          </cell>
          <cell r="FM72">
            <v>6.1186221896557536E-2</v>
          </cell>
          <cell r="FN72">
            <v>3.2884511565121288E-2</v>
          </cell>
          <cell r="FP72">
            <v>-2.3744055239340978E-2</v>
          </cell>
        </row>
        <row r="73">
          <cell r="A73" t="str">
            <v xml:space="preserve">Operating profit/ton </v>
          </cell>
          <cell r="C73">
            <v>194.4</v>
          </cell>
          <cell r="D73">
            <v>198.92100840336136</v>
          </cell>
          <cell r="E73">
            <v>194.58870967741933</v>
          </cell>
          <cell r="F73">
            <v>185.47199999999998</v>
          </cell>
          <cell r="G73">
            <v>171.96850393700791</v>
          </cell>
          <cell r="H73">
            <v>286.05891472868217</v>
          </cell>
          <cell r="I73">
            <v>323.15813953488379</v>
          </cell>
          <cell r="J73">
            <v>125.74507772020728</v>
          </cell>
          <cell r="K73">
            <v>107.72596153846153</v>
          </cell>
          <cell r="L73">
            <v>264.2095419780606</v>
          </cell>
          <cell r="M73">
            <v>256.4502188674299</v>
          </cell>
          <cell r="N73">
            <v>231.23087522830303</v>
          </cell>
          <cell r="O73">
            <v>167.35566032132115</v>
          </cell>
          <cell r="P73">
            <v>108.70208443072482</v>
          </cell>
          <cell r="Q73">
            <v>101.7356617940181</v>
          </cell>
          <cell r="R73">
            <v>81.540177686889152</v>
          </cell>
          <cell r="S73">
            <v>394.63681272974384</v>
          </cell>
          <cell r="T73">
            <v>201.07256080730025</v>
          </cell>
          <cell r="U73">
            <v>106.59452593857469</v>
          </cell>
          <cell r="V73">
            <v>212.52654472138403</v>
          </cell>
          <cell r="W73">
            <v>59.307359307359306</v>
          </cell>
          <cell r="AC73">
            <v>59.999999999999972</v>
          </cell>
          <cell r="AD73">
            <v>0.47619047619047405</v>
          </cell>
          <cell r="AI73">
            <v>148.26839826839827</v>
          </cell>
          <cell r="AL73">
            <v>148.91774891774892</v>
          </cell>
          <cell r="AM73">
            <v>179.22077922077921</v>
          </cell>
          <cell r="AN73">
            <v>158.44155844155844</v>
          </cell>
          <cell r="AO73">
            <v>106.49350649350649</v>
          </cell>
          <cell r="AQ73">
            <v>50.66601731601731</v>
          </cell>
          <cell r="AR73">
            <v>28.638095238095215</v>
          </cell>
          <cell r="AS73">
            <v>37.229437229437231</v>
          </cell>
          <cell r="AT73">
            <v>46.753246753246756</v>
          </cell>
          <cell r="AU73">
            <v>90.043290043290042</v>
          </cell>
          <cell r="AW73">
            <v>9.9999999999999787</v>
          </cell>
          <cell r="AX73">
            <v>-1.9047619047618949</v>
          </cell>
          <cell r="AY73">
            <v>-1.9047619047618949</v>
          </cell>
          <cell r="AZ73">
            <v>12.380952380952316</v>
          </cell>
          <cell r="BA73">
            <v>31.428571428571388</v>
          </cell>
          <cell r="BL73">
            <v>0.47619047619047405</v>
          </cell>
          <cell r="BM73">
            <v>-11.428571428571493</v>
          </cell>
          <cell r="BN73">
            <v>-1.9047619047618949</v>
          </cell>
          <cell r="BO73">
            <v>-1.9047619047618949</v>
          </cell>
          <cell r="BP73">
            <v>17.142857142857178</v>
          </cell>
          <cell r="BR73">
            <v>59.999999999999972</v>
          </cell>
          <cell r="BS73">
            <v>36.190476190476126</v>
          </cell>
          <cell r="BT73">
            <v>55.238095238095198</v>
          </cell>
          <cell r="BU73">
            <v>74.285714285714263</v>
          </cell>
          <cell r="BV73">
            <v>74.285714285714263</v>
          </cell>
          <cell r="BX73">
            <v>59.999999999999986</v>
          </cell>
          <cell r="BY73">
            <v>74.285714285714263</v>
          </cell>
          <cell r="BZ73">
            <v>64.761904761904788</v>
          </cell>
          <cell r="CA73">
            <v>55.238095238095198</v>
          </cell>
          <cell r="CB73">
            <v>45.714285714285722</v>
          </cell>
          <cell r="CD73">
            <v>21.904761904761884</v>
          </cell>
          <cell r="CE73">
            <v>36.190476190476126</v>
          </cell>
          <cell r="CF73">
            <v>26.66666666666665</v>
          </cell>
          <cell r="CG73">
            <v>17.142857142857178</v>
          </cell>
          <cell r="CH73">
            <v>7.6190476190475795</v>
          </cell>
          <cell r="DB73">
            <v>59.307359307359306</v>
          </cell>
          <cell r="DC73">
            <v>134.19913419913419</v>
          </cell>
          <cell r="DD73">
            <v>49.350649350649348</v>
          </cell>
          <cell r="DE73">
            <v>12.987012987012987</v>
          </cell>
          <cell r="DF73">
            <v>40.692640692640694</v>
          </cell>
          <cell r="DH73">
            <v>212.52654472138403</v>
          </cell>
          <cell r="DI73">
            <v>148.99106459982201</v>
          </cell>
          <cell r="DJ73">
            <v>225.60667359307354</v>
          </cell>
          <cell r="DK73">
            <v>250.41359740259739</v>
          </cell>
          <cell r="DL73">
            <v>225.09484329004317</v>
          </cell>
          <cell r="DN73">
            <v>106.59452593857469</v>
          </cell>
          <cell r="DO73">
            <v>181.15584415584419</v>
          </cell>
          <cell r="DP73">
            <v>131.94805194805204</v>
          </cell>
          <cell r="DQ73">
            <v>75.731497418244373</v>
          </cell>
          <cell r="DR73">
            <v>37.542710232158164</v>
          </cell>
          <cell r="DT73">
            <v>201.07256080730025</v>
          </cell>
          <cell r="DU73">
            <v>39.947756401559346</v>
          </cell>
          <cell r="DV73">
            <v>155.01280943396242</v>
          </cell>
          <cell r="DW73">
            <v>263.7727526315789</v>
          </cell>
          <cell r="DX73">
            <v>345.55692476210032</v>
          </cell>
          <cell r="DZ73">
            <v>394.63681272974384</v>
          </cell>
          <cell r="EA73">
            <v>490.18287570954061</v>
          </cell>
          <cell r="EB73">
            <v>482.52008771929826</v>
          </cell>
          <cell r="EC73">
            <v>372.42649122807018</v>
          </cell>
          <cell r="ED73">
            <v>233.41779626206622</v>
          </cell>
          <cell r="EF73">
            <v>81.540177686889152</v>
          </cell>
          <cell r="EG73">
            <v>130.23727647867943</v>
          </cell>
          <cell r="EH73">
            <v>83.424059515916412</v>
          </cell>
          <cell r="EI73">
            <v>47.088848437171301</v>
          </cell>
          <cell r="EJ73">
            <v>65.410526315789483</v>
          </cell>
          <cell r="EL73">
            <v>101.7356617940181</v>
          </cell>
          <cell r="EM73">
            <v>96.98936524060808</v>
          </cell>
          <cell r="EN73">
            <v>130.07179228817674</v>
          </cell>
          <cell r="EO73">
            <v>113.87271771746308</v>
          </cell>
          <cell r="EP73">
            <v>66.008771929824491</v>
          </cell>
          <cell r="ER73">
            <v>108.70208443072482</v>
          </cell>
          <cell r="ES73">
            <v>122.13157894736844</v>
          </cell>
          <cell r="ET73">
            <v>121.99678108757033</v>
          </cell>
          <cell r="EU73">
            <v>96.999999999999929</v>
          </cell>
          <cell r="EV73">
            <v>93.679977687960587</v>
          </cell>
          <cell r="EX73">
            <v>167.35566032132115</v>
          </cell>
          <cell r="EY73">
            <v>150.72790881390361</v>
          </cell>
          <cell r="EZ73">
            <v>156.438412691135</v>
          </cell>
          <cell r="FA73">
            <v>182.95652173913044</v>
          </cell>
          <cell r="FB73">
            <v>179.29979804111557</v>
          </cell>
          <cell r="FD73">
            <v>231.23087522830303</v>
          </cell>
          <cell r="FE73">
            <v>226.59159425430042</v>
          </cell>
          <cell r="FF73">
            <v>230.43960019899598</v>
          </cell>
          <cell r="FG73">
            <v>224.59172069357655</v>
          </cell>
          <cell r="FH73">
            <v>243.3005857663392</v>
          </cell>
          <cell r="FJ73">
            <v>256.4502188674299</v>
          </cell>
          <cell r="FK73">
            <v>253.39784524070717</v>
          </cell>
          <cell r="FL73">
            <v>231.92080025696325</v>
          </cell>
          <cell r="FM73">
            <v>256.47024418774674</v>
          </cell>
          <cell r="FN73">
            <v>284.01198578430234</v>
          </cell>
          <cell r="FP73">
            <v>264.2095419780606</v>
          </cell>
          <cell r="FQ73">
            <v>306.90176908752329</v>
          </cell>
          <cell r="FR73">
            <v>270.0769114059965</v>
          </cell>
          <cell r="FS73">
            <v>241.69791108730584</v>
          </cell>
          <cell r="FT73">
            <v>238.16157633141682</v>
          </cell>
        </row>
        <row r="74">
          <cell r="A74" t="str">
            <v xml:space="preserve">  % Change </v>
          </cell>
          <cell r="D74">
            <v>2.3256216066673607E-2</v>
          </cell>
          <cell r="E74">
            <v>-2.1778990367660067E-2</v>
          </cell>
          <cell r="F74">
            <v>-4.6851174934725792E-2</v>
          </cell>
          <cell r="G74">
            <v>-7.2806116626725759E-2</v>
          </cell>
          <cell r="H74">
            <v>0.66343782832154896</v>
          </cell>
          <cell r="I74">
            <v>0.12969085351312715</v>
          </cell>
          <cell r="J74">
            <v>-0.61088686207566956</v>
          </cell>
          <cell r="K74">
            <v>-0.14329877962968618</v>
          </cell>
          <cell r="L74">
            <v>1.4526078784057037</v>
          </cell>
          <cell r="M74">
            <v>-2.9368065409518862E-2</v>
          </cell>
          <cell r="N74">
            <v>-9.8340113533550239E-2</v>
          </cell>
          <cell r="O74">
            <v>-0.27623999106484137</v>
          </cell>
          <cell r="P74">
            <v>-0.35047261489681353</v>
          </cell>
          <cell r="Q74">
            <v>-6.4087295779009484E-2</v>
          </cell>
          <cell r="R74">
            <v>-0.19850938944121962</v>
          </cell>
          <cell r="S74">
            <v>3.8397835757132217</v>
          </cell>
          <cell r="T74">
            <v>-0.49048706476098758</v>
          </cell>
          <cell r="U74">
            <v>-0.46987035172476599</v>
          </cell>
          <cell r="V74">
            <v>0.99378479194938096</v>
          </cell>
          <cell r="W74">
            <v>-0.72094140341335011</v>
          </cell>
          <cell r="AC74">
            <v>-2.3684757858670011E-16</v>
          </cell>
          <cell r="AD74">
            <v>-0.99206349206349209</v>
          </cell>
          <cell r="AI74">
            <v>1.5000000000000002</v>
          </cell>
          <cell r="AL74">
            <v>0.10967741935483881</v>
          </cell>
          <cell r="AM74">
            <v>2.6315789473684208</v>
          </cell>
          <cell r="AN74">
            <v>11.200000000000001</v>
          </cell>
          <cell r="AO74">
            <v>1.6170212765957444</v>
          </cell>
          <cell r="AQ74">
            <v>-0.65828175182481763</v>
          </cell>
          <cell r="AR74">
            <v>-0.80769186046511643</v>
          </cell>
          <cell r="AS74">
            <v>-0.79227053140096615</v>
          </cell>
          <cell r="AT74">
            <v>-0.70491803278688525</v>
          </cell>
          <cell r="AU74">
            <v>-0.15447154471544711</v>
          </cell>
          <cell r="AW74">
            <v>-0.80262904941536373</v>
          </cell>
          <cell r="AX74">
            <v>-1.0665114732291316</v>
          </cell>
          <cell r="AY74">
            <v>-1.0511627906976742</v>
          </cell>
          <cell r="AZ74">
            <v>-0.73518518518518661</v>
          </cell>
          <cell r="BA74">
            <v>-0.65096153846153892</v>
          </cell>
          <cell r="BL74">
            <v>-0.99206349206349209</v>
          </cell>
          <cell r="BM74">
            <v>-1.3157894736842128</v>
          </cell>
          <cell r="BN74">
            <v>-1.0344827586206895</v>
          </cell>
          <cell r="BO74">
            <v>-1.0256410256410255</v>
          </cell>
          <cell r="BP74">
            <v>-0.76923076923076861</v>
          </cell>
          <cell r="BR74">
            <v>-2.3684757858670011E-16</v>
          </cell>
          <cell r="BS74">
            <v>-0.51282051282051355</v>
          </cell>
          <cell r="BT74">
            <v>-0.14705882352941271</v>
          </cell>
          <cell r="BU74">
            <v>0.34482758620689713</v>
          </cell>
          <cell r="BV74">
            <v>0.62499999999999922</v>
          </cell>
          <cell r="BX74">
            <v>1.7391304347826106</v>
          </cell>
          <cell r="BY74">
            <v>1.0526315789473715</v>
          </cell>
          <cell r="BZ74">
            <v>1.428571428571431</v>
          </cell>
          <cell r="CA74">
            <v>2.222222222222213</v>
          </cell>
          <cell r="CB74">
            <v>5.000000000000032</v>
          </cell>
          <cell r="CD74">
            <v>1.1904761904761931</v>
          </cell>
          <cell r="CE74">
            <v>20.000000000000068</v>
          </cell>
          <cell r="CF74">
            <v>15.000000000000064</v>
          </cell>
          <cell r="CG74">
            <v>0.38461538461539474</v>
          </cell>
          <cell r="CH74">
            <v>-0.75757575757575857</v>
          </cell>
          <cell r="DB74">
            <v>-0.72094140341335011</v>
          </cell>
          <cell r="DC74">
            <v>-9.9280654450102437E-2</v>
          </cell>
          <cell r="DD74">
            <v>-0.78125359252597704</v>
          </cell>
          <cell r="DE74">
            <v>-0.94813774842212994</v>
          </cell>
          <cell r="DF74">
            <v>-0.81922002255641779</v>
          </cell>
          <cell r="DH74">
            <v>0.99378479194938096</v>
          </cell>
          <cell r="DI74">
            <v>-0.17755308809331904</v>
          </cell>
          <cell r="DJ74">
            <v>0.70981435695537898</v>
          </cell>
          <cell r="DK74">
            <v>2.3065977293388444</v>
          </cell>
          <cell r="DL74">
            <v>4.9957004142240233</v>
          </cell>
          <cell r="DN74">
            <v>-0.46987035172476593</v>
          </cell>
          <cell r="DO74">
            <v>3.5348189854480254</v>
          </cell>
          <cell r="DP74">
            <v>-0.14879259056159666</v>
          </cell>
          <cell r="DQ74">
            <v>-0.7128911282052649</v>
          </cell>
          <cell r="DR74">
            <v>-0.89135593141996916</v>
          </cell>
          <cell r="DT74">
            <v>-0.49048706476098758</v>
          </cell>
          <cell r="DU74">
            <v>-0.91850438197430928</v>
          </cell>
          <cell r="DV74">
            <v>-0.67874330337902999</v>
          </cell>
          <cell r="DW74">
            <v>-0.29174546160292569</v>
          </cell>
          <cell r="DX74">
            <v>0.48042235980212766</v>
          </cell>
          <cell r="DZ74">
            <v>3.8397835757132217</v>
          </cell>
          <cell r="EA74">
            <v>2.7637678624966195</v>
          </cell>
          <cell r="EB74">
            <v>4.7839439907289405</v>
          </cell>
          <cell r="EC74">
            <v>6.9090167542530461</v>
          </cell>
          <cell r="ED74">
            <v>2.5685050925162995</v>
          </cell>
          <cell r="EF74">
            <v>-0.19850938944121962</v>
          </cell>
          <cell r="EG74">
            <v>0.34279955493667796</v>
          </cell>
          <cell r="EH74">
            <v>-0.35863066043490283</v>
          </cell>
          <cell r="EI74">
            <v>-0.5864782242748745</v>
          </cell>
          <cell r="EJ74">
            <v>-9.063122923586844E-3</v>
          </cell>
          <cell r="EL74">
            <v>-6.4087295779009484E-2</v>
          </cell>
          <cell r="EM74">
            <v>-0.20586169378515265</v>
          </cell>
          <cell r="EN74">
            <v>6.6190362799901245E-2</v>
          </cell>
          <cell r="EO74">
            <v>0.17394554347900162</v>
          </cell>
          <cell r="EP74">
            <v>-0.29538014889698572</v>
          </cell>
          <cell r="ER74">
            <v>-0.35047261489681353</v>
          </cell>
          <cell r="ES74">
            <v>-0.18972153260509747</v>
          </cell>
          <cell r="ET74">
            <v>-0.22016096309775712</v>
          </cell>
          <cell r="EU74">
            <v>-0.46981939163498138</v>
          </cell>
          <cell r="EV74">
            <v>-0.47752323922596579</v>
          </cell>
          <cell r="EX74">
            <v>-0.27623999106484137</v>
          </cell>
          <cell r="EY74">
            <v>-0.33480361745129922</v>
          </cell>
          <cell r="EZ74">
            <v>-0.32113051508489554</v>
          </cell>
          <cell r="FA74">
            <v>-0.185381717660249</v>
          </cell>
          <cell r="FB74">
            <v>-0.26305233718873433</v>
          </cell>
          <cell r="FD74">
            <v>-9.8340113533550239E-2</v>
          </cell>
          <cell r="FE74">
            <v>-0.10578720967790003</v>
          </cell>
          <cell r="FF74">
            <v>-6.3866632761103515E-3</v>
          </cell>
          <cell r="FG74">
            <v>-0.12429716201632267</v>
          </cell>
          <cell r="FH74">
            <v>-0.14334395045173234</v>
          </cell>
          <cell r="FJ74">
            <v>-2.9368065409518862E-2</v>
          </cell>
          <cell r="FK74">
            <v>-0.17433566448930338</v>
          </cell>
          <cell r="FL74">
            <v>-0.14127868595059057</v>
          </cell>
          <cell r="FM74">
            <v>6.1118993680937768E-2</v>
          </cell>
          <cell r="FN74">
            <v>0.19251808020065245</v>
          </cell>
          <cell r="FP74">
            <v>1.4526078784057037</v>
          </cell>
        </row>
        <row r="76">
          <cell r="A76" t="str">
            <v>Market Pulp</v>
          </cell>
        </row>
        <row r="77">
          <cell r="A77" t="str">
            <v>Sales</v>
          </cell>
          <cell r="C77">
            <v>86</v>
          </cell>
          <cell r="D77">
            <v>103</v>
          </cell>
          <cell r="E77">
            <v>106.3</v>
          </cell>
          <cell r="F77">
            <v>98</v>
          </cell>
          <cell r="G77">
            <v>83.5</v>
          </cell>
          <cell r="H77">
            <v>98.2</v>
          </cell>
          <cell r="I77">
            <v>78.8</v>
          </cell>
          <cell r="J77">
            <v>98.3</v>
          </cell>
          <cell r="K77">
            <v>125.1</v>
          </cell>
          <cell r="L77">
            <v>153.17099999999999</v>
          </cell>
          <cell r="M77">
            <v>182.62599999999998</v>
          </cell>
          <cell r="N77">
            <v>170.67599999999999</v>
          </cell>
          <cell r="O77">
            <v>137.97699999999998</v>
          </cell>
          <cell r="P77">
            <v>139.74884909090909</v>
          </cell>
          <cell r="Q77">
            <v>98.680745000000002</v>
          </cell>
          <cell r="R77">
            <v>130.667</v>
          </cell>
          <cell r="S77">
            <v>233.27100000000002</v>
          </cell>
          <cell r="T77">
            <v>154.30499999999998</v>
          </cell>
          <cell r="U77">
            <v>172.7</v>
          </cell>
          <cell r="V77">
            <v>272.06720000000001</v>
          </cell>
          <cell r="W77">
            <v>434.35039999999998</v>
          </cell>
          <cell r="X77">
            <v>546.29999999999995</v>
          </cell>
          <cell r="Y77">
            <v>409.9</v>
          </cell>
          <cell r="Z77">
            <v>498.70000000000005</v>
          </cell>
          <cell r="AA77">
            <v>559.20000000000005</v>
          </cell>
          <cell r="AB77">
            <v>650.72</v>
          </cell>
          <cell r="AC77">
            <v>655.83</v>
          </cell>
          <cell r="AD77">
            <v>530.28</v>
          </cell>
          <cell r="AI77">
            <v>546.29999999999995</v>
          </cell>
          <cell r="AL77">
            <v>112.3</v>
          </cell>
          <cell r="AM77">
            <v>150.6</v>
          </cell>
          <cell r="AN77">
            <v>147.5</v>
          </cell>
          <cell r="AO77">
            <v>135.9</v>
          </cell>
          <cell r="AQ77">
            <v>409.9</v>
          </cell>
          <cell r="AR77">
            <v>119.1</v>
          </cell>
          <cell r="AS77">
            <v>89</v>
          </cell>
          <cell r="AT77">
            <v>98.7</v>
          </cell>
          <cell r="AU77">
            <v>103.1</v>
          </cell>
          <cell r="AW77">
            <v>498.70000000000005</v>
          </cell>
          <cell r="AX77">
            <v>123.1</v>
          </cell>
          <cell r="AY77">
            <v>133.5</v>
          </cell>
          <cell r="AZ77">
            <v>125.8</v>
          </cell>
          <cell r="BA77">
            <v>116.3</v>
          </cell>
          <cell r="BL77">
            <v>530.28</v>
          </cell>
          <cell r="BM77">
            <v>124.47</v>
          </cell>
          <cell r="BN77">
            <v>129.87</v>
          </cell>
          <cell r="BO77">
            <v>135.27000000000001</v>
          </cell>
          <cell r="BP77">
            <v>140.66999999999999</v>
          </cell>
          <cell r="BR77">
            <v>655.83</v>
          </cell>
          <cell r="BS77">
            <v>154.16999999999999</v>
          </cell>
          <cell r="BT77">
            <v>174.42</v>
          </cell>
          <cell r="BU77">
            <v>169.02</v>
          </cell>
          <cell r="BV77">
            <v>158.22</v>
          </cell>
          <cell r="BX77">
            <v>650.72</v>
          </cell>
          <cell r="BY77">
            <v>172.48</v>
          </cell>
          <cell r="BZ77">
            <v>166.88</v>
          </cell>
          <cell r="CA77">
            <v>161.28</v>
          </cell>
          <cell r="CB77">
            <v>150.08000000000001</v>
          </cell>
          <cell r="CD77">
            <v>559.20000000000005</v>
          </cell>
          <cell r="CE77">
            <v>148.80000000000001</v>
          </cell>
          <cell r="CF77">
            <v>142.80000000000001</v>
          </cell>
          <cell r="CG77">
            <v>136.80000000000001</v>
          </cell>
          <cell r="CH77">
            <v>130.80000000000001</v>
          </cell>
          <cell r="DB77">
            <v>434.35039999999998</v>
          </cell>
          <cell r="DC77">
            <v>118.9</v>
          </cell>
          <cell r="DD77">
            <v>112</v>
          </cell>
          <cell r="DE77">
            <v>106.947</v>
          </cell>
          <cell r="DF77">
            <v>96.503399999999999</v>
          </cell>
          <cell r="DH77">
            <v>272.06720000000001</v>
          </cell>
          <cell r="DI77">
            <v>97.953999999999994</v>
          </cell>
          <cell r="DJ77">
            <v>86.713200000000015</v>
          </cell>
          <cell r="DK77">
            <v>44.7</v>
          </cell>
          <cell r="DL77">
            <v>42.7</v>
          </cell>
          <cell r="DN77">
            <v>172.7</v>
          </cell>
          <cell r="DO77">
            <v>34.1</v>
          </cell>
          <cell r="DP77">
            <v>47.3</v>
          </cell>
          <cell r="DQ77">
            <v>47.1</v>
          </cell>
          <cell r="DR77">
            <v>44.2</v>
          </cell>
          <cell r="DT77">
            <v>154.30499999999998</v>
          </cell>
          <cell r="DU77">
            <v>39.433999999999997</v>
          </cell>
          <cell r="DV77">
            <v>46.097999999999999</v>
          </cell>
          <cell r="DW77">
            <v>50.197000000000003</v>
          </cell>
          <cell r="DX77">
            <v>18.576000000000001</v>
          </cell>
          <cell r="DZ77">
            <v>233.27100000000002</v>
          </cell>
          <cell r="EA77">
            <v>47.143000000000001</v>
          </cell>
          <cell r="EB77">
            <v>66.004999999999995</v>
          </cell>
          <cell r="EC77">
            <v>63.387</v>
          </cell>
          <cell r="ED77">
            <v>56.736000000000004</v>
          </cell>
          <cell r="EF77">
            <v>130.667</v>
          </cell>
          <cell r="EG77">
            <v>37.566000000000003</v>
          </cell>
          <cell r="EH77">
            <v>38.631</v>
          </cell>
          <cell r="EI77">
            <v>32.476999999999997</v>
          </cell>
          <cell r="EJ77">
            <v>21.992999999999999</v>
          </cell>
          <cell r="EL77">
            <v>98.680745000000002</v>
          </cell>
          <cell r="EM77">
            <v>28.050249999999998</v>
          </cell>
          <cell r="EN77">
            <v>17.024185000000003</v>
          </cell>
          <cell r="EO77">
            <v>24.23949</v>
          </cell>
          <cell r="EP77">
            <v>29.366820000000004</v>
          </cell>
          <cell r="ER77">
            <v>139.74884909090909</v>
          </cell>
          <cell r="ES77">
            <v>37.609545454545447</v>
          </cell>
          <cell r="ET77">
            <v>33.217363636363636</v>
          </cell>
          <cell r="EU77">
            <v>35.200000000000003</v>
          </cell>
          <cell r="EV77">
            <v>33.721940000000004</v>
          </cell>
          <cell r="EX77">
            <v>137.97699999999998</v>
          </cell>
          <cell r="EY77">
            <v>37.351999999999997</v>
          </cell>
          <cell r="EZ77">
            <v>32.734000000000002</v>
          </cell>
          <cell r="FA77">
            <v>34.095999999999997</v>
          </cell>
          <cell r="FB77">
            <v>33.795000000000002</v>
          </cell>
          <cell r="FD77">
            <v>170.67599999999999</v>
          </cell>
          <cell r="FE77">
            <v>38.463999999999999</v>
          </cell>
          <cell r="FF77">
            <v>41.593000000000004</v>
          </cell>
          <cell r="FG77">
            <v>47.826999999999998</v>
          </cell>
          <cell r="FH77">
            <v>42.792000000000002</v>
          </cell>
          <cell r="FJ77">
            <v>182.62599999999998</v>
          </cell>
          <cell r="FK77">
            <v>47.673999999999999</v>
          </cell>
          <cell r="FL77">
            <v>45.222999999999999</v>
          </cell>
          <cell r="FM77">
            <v>48.555999999999997</v>
          </cell>
          <cell r="FN77">
            <v>41.173000000000002</v>
          </cell>
          <cell r="FP77">
            <v>153.17099999999999</v>
          </cell>
          <cell r="FQ77">
            <v>38.969000000000001</v>
          </cell>
          <cell r="FR77">
            <v>38.851999999999997</v>
          </cell>
          <cell r="FS77">
            <v>38.314</v>
          </cell>
          <cell r="FT77">
            <v>37.036000000000001</v>
          </cell>
        </row>
        <row r="78">
          <cell r="A78" t="str">
            <v>Operating Income</v>
          </cell>
          <cell r="C78">
            <v>19.006</v>
          </cell>
          <cell r="D78">
            <v>30.9</v>
          </cell>
          <cell r="E78">
            <v>28.807300000000001</v>
          </cell>
          <cell r="F78">
            <v>11.76</v>
          </cell>
          <cell r="G78">
            <v>5.1769999999999996</v>
          </cell>
          <cell r="H78">
            <v>23.8626</v>
          </cell>
          <cell r="I78">
            <v>1.1819999999999999</v>
          </cell>
          <cell r="J78">
            <v>19.4634</v>
          </cell>
          <cell r="K78">
            <v>51.791399999999996</v>
          </cell>
          <cell r="L78">
            <v>75.748999999999995</v>
          </cell>
          <cell r="M78">
            <v>96.09</v>
          </cell>
          <cell r="N78">
            <v>59.286000000000001</v>
          </cell>
          <cell r="O78">
            <v>15.759</v>
          </cell>
          <cell r="P78">
            <v>13.636955573985308</v>
          </cell>
          <cell r="Q78">
            <v>-21.338635553560454</v>
          </cell>
          <cell r="R78">
            <v>14.17161433701941</v>
          </cell>
          <cell r="S78">
            <v>104.81071391250001</v>
          </cell>
          <cell r="T78">
            <v>-8.40127162874996</v>
          </cell>
          <cell r="U78">
            <v>4.8928000000000047</v>
          </cell>
          <cell r="V78">
            <v>12.613950000000024</v>
          </cell>
          <cell r="W78">
            <v>40.089200000000012</v>
          </cell>
          <cell r="X78">
            <v>175.20000000000002</v>
          </cell>
          <cell r="Y78">
            <v>-12.9</v>
          </cell>
          <cell r="Z78">
            <v>13.1</v>
          </cell>
          <cell r="AA78">
            <v>61.200000000000045</v>
          </cell>
          <cell r="AB78">
            <v>191.52000000000004</v>
          </cell>
          <cell r="AC78">
            <v>196.82999999999998</v>
          </cell>
          <cell r="AD78">
            <v>57.78</v>
          </cell>
          <cell r="AI78">
            <v>175.20000000000002</v>
          </cell>
          <cell r="AL78">
            <v>37.4</v>
          </cell>
          <cell r="AM78">
            <v>55.6</v>
          </cell>
          <cell r="AN78">
            <v>44.8</v>
          </cell>
          <cell r="AO78">
            <v>37.4</v>
          </cell>
          <cell r="AQ78">
            <v>-12.9</v>
          </cell>
          <cell r="AR78">
            <v>-5.7</v>
          </cell>
          <cell r="AS78">
            <v>-11.1</v>
          </cell>
          <cell r="AT78">
            <v>-8.5</v>
          </cell>
          <cell r="AU78">
            <v>12.4</v>
          </cell>
          <cell r="AW78">
            <v>13.1</v>
          </cell>
          <cell r="AX78">
            <v>10</v>
          </cell>
          <cell r="AY78">
            <v>5.9</v>
          </cell>
          <cell r="AZ78">
            <v>-3.5</v>
          </cell>
          <cell r="BA78">
            <v>0.7</v>
          </cell>
          <cell r="BL78">
            <v>57.78</v>
          </cell>
          <cell r="BM78">
            <v>7.019999999999996</v>
          </cell>
          <cell r="BN78">
            <v>11.070000000000007</v>
          </cell>
          <cell r="BO78">
            <v>16.470000000000013</v>
          </cell>
          <cell r="BP78">
            <v>23.219999999999985</v>
          </cell>
          <cell r="BR78">
            <v>196.82999999999998</v>
          </cell>
          <cell r="BS78">
            <v>39.419999999999987</v>
          </cell>
          <cell r="BT78">
            <v>59.669999999999987</v>
          </cell>
          <cell r="BU78">
            <v>54.27000000000001</v>
          </cell>
          <cell r="BV78">
            <v>43.47</v>
          </cell>
          <cell r="BX78">
            <v>191.52000000000004</v>
          </cell>
          <cell r="BY78">
            <v>57.679999999999993</v>
          </cell>
          <cell r="BZ78">
            <v>52.08</v>
          </cell>
          <cell r="CA78">
            <v>46.480000000000004</v>
          </cell>
          <cell r="CB78">
            <v>35.280000000000015</v>
          </cell>
          <cell r="CD78">
            <v>61.200000000000045</v>
          </cell>
          <cell r="CE78">
            <v>21.300000000000011</v>
          </cell>
          <cell r="CF78">
            <v>15.300000000000011</v>
          </cell>
          <cell r="CG78">
            <v>13.800000000000011</v>
          </cell>
          <cell r="CH78">
            <v>10.800000000000011</v>
          </cell>
          <cell r="DB78">
            <v>40.089200000000012</v>
          </cell>
          <cell r="DC78">
            <v>16.399999999999999</v>
          </cell>
          <cell r="DD78">
            <v>15</v>
          </cell>
          <cell r="DE78">
            <v>12.651900000000012</v>
          </cell>
          <cell r="DF78">
            <v>-3.9626999999999981</v>
          </cell>
          <cell r="DH78">
            <v>12.613950000000024</v>
          </cell>
          <cell r="DI78">
            <v>11.39</v>
          </cell>
          <cell r="DJ78">
            <v>5.7942000000000178</v>
          </cell>
          <cell r="DK78">
            <v>-1.2233999999999909</v>
          </cell>
          <cell r="DL78">
            <v>-3.3468500000000034</v>
          </cell>
          <cell r="DN78">
            <v>4.8928000000000047</v>
          </cell>
          <cell r="DO78">
            <v>3.5687999999999995</v>
          </cell>
          <cell r="DP78">
            <v>4.4549999999999983</v>
          </cell>
          <cell r="DQ78">
            <v>-0.50099999999999767</v>
          </cell>
          <cell r="DR78">
            <v>-2.6299999999999955</v>
          </cell>
          <cell r="DT78">
            <v>-8.40127162874996</v>
          </cell>
          <cell r="DU78">
            <v>-0.8271370468749879</v>
          </cell>
          <cell r="DV78">
            <v>-1.3339900818749868</v>
          </cell>
          <cell r="DW78">
            <v>-8.4909124999999861</v>
          </cell>
          <cell r="DX78">
            <v>2.2507680000000008</v>
          </cell>
          <cell r="DZ78">
            <v>104.81071391250001</v>
          </cell>
          <cell r="EA78">
            <v>22.792664375000005</v>
          </cell>
          <cell r="EB78">
            <v>32.274428125</v>
          </cell>
          <cell r="EC78">
            <v>27.721916412500008</v>
          </cell>
          <cell r="ED78">
            <v>22.021705000000004</v>
          </cell>
          <cell r="EF78">
            <v>14.17161433701941</v>
          </cell>
          <cell r="EG78">
            <v>11.889580000000006</v>
          </cell>
          <cell r="EH78">
            <v>6.407270000000004</v>
          </cell>
          <cell r="EI78">
            <v>-6.0271999999997661E-2</v>
          </cell>
          <cell r="EJ78">
            <v>-4.0649636629806025</v>
          </cell>
          <cell r="EL78">
            <v>-21.338635553560454</v>
          </cell>
          <cell r="EM78">
            <v>-9.188875000000003</v>
          </cell>
          <cell r="EN78">
            <v>-4.4653599999999969</v>
          </cell>
          <cell r="EO78">
            <v>-3.6726500000000009</v>
          </cell>
          <cell r="EP78">
            <v>-4.0117505535604536</v>
          </cell>
          <cell r="ER78">
            <v>13.636955573985308</v>
          </cell>
          <cell r="ES78">
            <v>4.6456323310148733</v>
          </cell>
          <cell r="ET78">
            <v>7.0684400548431547</v>
          </cell>
          <cell r="EU78">
            <v>1.1926804821724417</v>
          </cell>
          <cell r="EV78">
            <v>0.73020270595483794</v>
          </cell>
          <cell r="EX78">
            <v>15.759</v>
          </cell>
          <cell r="EY78">
            <v>4.5999999999999999E-2</v>
          </cell>
          <cell r="EZ78">
            <v>2.4780000000000002</v>
          </cell>
          <cell r="FA78">
            <v>5.5640000000000001</v>
          </cell>
          <cell r="FB78">
            <v>7.6710000000000003</v>
          </cell>
          <cell r="FD78">
            <v>59.286000000000001</v>
          </cell>
          <cell r="FE78">
            <v>10.667999999999999</v>
          </cell>
          <cell r="FF78">
            <v>13.683999999999999</v>
          </cell>
          <cell r="FG78">
            <v>17.347000000000001</v>
          </cell>
          <cell r="FH78">
            <v>17.631</v>
          </cell>
          <cell r="FJ78">
            <v>96.09</v>
          </cell>
          <cell r="FK78">
            <v>24.109000000000002</v>
          </cell>
          <cell r="FL78">
            <v>24.111000000000001</v>
          </cell>
          <cell r="FM78">
            <v>26.355</v>
          </cell>
          <cell r="FN78">
            <v>21.515000000000001</v>
          </cell>
          <cell r="FP78">
            <v>75.748999999999995</v>
          </cell>
          <cell r="FQ78">
            <v>19.504999999999999</v>
          </cell>
          <cell r="FR78">
            <v>19.844000000000001</v>
          </cell>
          <cell r="FS78">
            <v>19.161999999999999</v>
          </cell>
          <cell r="FT78">
            <v>17.238</v>
          </cell>
        </row>
        <row r="79">
          <cell r="A79" t="str">
            <v xml:space="preserve">  (% of sales)</v>
          </cell>
          <cell r="C79">
            <v>0.221</v>
          </cell>
          <cell r="D79">
            <v>0.3</v>
          </cell>
          <cell r="E79">
            <v>0.27100000000000002</v>
          </cell>
          <cell r="F79">
            <v>0.12</v>
          </cell>
          <cell r="G79">
            <v>6.2E-2</v>
          </cell>
          <cell r="H79">
            <v>0.24299999999999999</v>
          </cell>
          <cell r="I79">
            <v>1.4999999999999999E-2</v>
          </cell>
          <cell r="J79">
            <v>0.19800000000000001</v>
          </cell>
          <cell r="K79">
            <v>0.41399999999999998</v>
          </cell>
          <cell r="L79">
            <v>0.49453878345117547</v>
          </cell>
          <cell r="M79">
            <v>0.52615728319078348</v>
          </cell>
          <cell r="N79">
            <v>0.34735991000492161</v>
          </cell>
          <cell r="O79">
            <v>0.11421468795523894</v>
          </cell>
          <cell r="P79">
            <v>9.7581881086650155E-2</v>
          </cell>
          <cell r="Q79">
            <v>-0.21623910068332433</v>
          </cell>
          <cell r="R79">
            <v>0.10845595549771105</v>
          </cell>
          <cell r="S79">
            <v>0.4493088035482336</v>
          </cell>
          <cell r="T79">
            <v>-5.4445880747545194E-2</v>
          </cell>
          <cell r="U79">
            <v>2.8331210191082833E-2</v>
          </cell>
          <cell r="V79">
            <v>4.6363361698874485E-2</v>
          </cell>
          <cell r="W79">
            <v>9.2296910512802602E-2</v>
          </cell>
          <cell r="X79">
            <v>0.3207029104887425</v>
          </cell>
          <cell r="Y79">
            <v>-3.1471090509880464E-2</v>
          </cell>
          <cell r="Z79">
            <v>2.6268297573691594E-2</v>
          </cell>
          <cell r="AA79">
            <v>0.10944206008583698</v>
          </cell>
          <cell r="AB79">
            <v>0.29432013769363169</v>
          </cell>
          <cell r="AC79">
            <v>0.30012350761630296</v>
          </cell>
          <cell r="AD79">
            <v>0.1089613034623218</v>
          </cell>
          <cell r="AI79">
            <v>0.3207029104887425</v>
          </cell>
          <cell r="AL79">
            <v>0.33303650934995549</v>
          </cell>
          <cell r="AM79">
            <v>0.36918990703851262</v>
          </cell>
          <cell r="AN79">
            <v>0.30372881355932202</v>
          </cell>
          <cell r="AO79">
            <v>0.27520235467255333</v>
          </cell>
          <cell r="AQ79">
            <v>-3.1471090509880464E-2</v>
          </cell>
          <cell r="AR79">
            <v>-4.785894206549119E-2</v>
          </cell>
          <cell r="AS79">
            <v>-0.12471910112359551</v>
          </cell>
          <cell r="AT79">
            <v>-8.6119554204660581E-2</v>
          </cell>
          <cell r="AU79">
            <v>0.12027158098933076</v>
          </cell>
          <cell r="AW79">
            <v>2.6268297573691594E-2</v>
          </cell>
          <cell r="AX79">
            <v>8.1234768480909839E-2</v>
          </cell>
          <cell r="AY79">
            <v>4.4194756554307116E-2</v>
          </cell>
          <cell r="AZ79">
            <v>-2.7821939586645469E-2</v>
          </cell>
          <cell r="BA79">
            <v>6.0189165950128975E-3</v>
          </cell>
          <cell r="BL79">
            <v>0.1089613034623218</v>
          </cell>
          <cell r="BM79">
            <v>5.6399132321041184E-2</v>
          </cell>
          <cell r="BN79">
            <v>8.5239085239085299E-2</v>
          </cell>
          <cell r="BO79">
            <v>0.12175648702594818</v>
          </cell>
          <cell r="BP79">
            <v>0.165067178502879</v>
          </cell>
          <cell r="BR79">
            <v>0.30012350761630296</v>
          </cell>
          <cell r="BS79">
            <v>0.25569176882661993</v>
          </cell>
          <cell r="BT79">
            <v>0.34210526315789469</v>
          </cell>
          <cell r="BU79">
            <v>0.32108626198083073</v>
          </cell>
          <cell r="BV79">
            <v>0.27474402730375425</v>
          </cell>
          <cell r="BX79">
            <v>0.29432013769363169</v>
          </cell>
          <cell r="BY79">
            <v>0.33441558441558439</v>
          </cell>
          <cell r="BZ79">
            <v>0.31208053691275167</v>
          </cell>
          <cell r="CA79">
            <v>0.28819444444444448</v>
          </cell>
          <cell r="CB79">
            <v>0.23507462686567174</v>
          </cell>
          <cell r="CD79">
            <v>0.10944206008583698</v>
          </cell>
          <cell r="CE79">
            <v>0.14314516129032265</v>
          </cell>
          <cell r="CF79">
            <v>0.10714285714285722</v>
          </cell>
          <cell r="CG79">
            <v>0.10087719298245622</v>
          </cell>
          <cell r="CH79">
            <v>8.2568807339449615E-2</v>
          </cell>
          <cell r="DB79">
            <v>9.2296910512802602E-2</v>
          </cell>
          <cell r="DC79">
            <v>0.13793103448275859</v>
          </cell>
          <cell r="DD79">
            <v>0.13392857142857142</v>
          </cell>
          <cell r="DE79">
            <v>0.11830065359477135</v>
          </cell>
          <cell r="DF79">
            <v>-4.1062801932367131E-2</v>
          </cell>
          <cell r="DH79">
            <v>4.6363361698874485E-2</v>
          </cell>
          <cell r="DI79">
            <v>0.11627906976744187</v>
          </cell>
          <cell r="DJ79">
            <v>6.6820276497696049E-2</v>
          </cell>
          <cell r="DK79">
            <v>-2.7369127516778318E-2</v>
          </cell>
          <cell r="DL79">
            <v>-7.8380562060890002E-2</v>
          </cell>
          <cell r="DN79">
            <v>2.8331210191082833E-2</v>
          </cell>
          <cell r="DO79">
            <v>0.10465689149560116</v>
          </cell>
          <cell r="DP79">
            <v>9.4186046511627874E-2</v>
          </cell>
          <cell r="DQ79">
            <v>-1.0636942675159185E-2</v>
          </cell>
          <cell r="DR79">
            <v>-5.9502262443438807E-2</v>
          </cell>
          <cell r="DT79">
            <v>-5.4445880747545194E-2</v>
          </cell>
          <cell r="DU79">
            <v>-2.0975225614317288E-2</v>
          </cell>
          <cell r="DV79">
            <v>-2.8938133582259249E-2</v>
          </cell>
          <cell r="DW79">
            <v>-0.16915179193975707</v>
          </cell>
          <cell r="DX79">
            <v>0.12116537467700263</v>
          </cell>
          <cell r="DZ79">
            <v>0.4493088035482336</v>
          </cell>
          <cell r="EA79">
            <v>0.48347929438092618</v>
          </cell>
          <cell r="EB79">
            <v>0.4889694436027574</v>
          </cell>
          <cell r="EC79">
            <v>0.43734387827945803</v>
          </cell>
          <cell r="ED79">
            <v>0.38814341864072199</v>
          </cell>
          <cell r="EF79">
            <v>0.10845595549771105</v>
          </cell>
          <cell r="EG79">
            <v>0.31649842943086848</v>
          </cell>
          <cell r="EH79">
            <v>0.16585824855685857</v>
          </cell>
          <cell r="EI79">
            <v>-1.8558364380945797E-3</v>
          </cell>
          <cell r="EJ79">
            <v>-0.18482988509892251</v>
          </cell>
          <cell r="EL79">
            <v>-0.21623910068332433</v>
          </cell>
          <cell r="EM79">
            <v>-0.32758620689655182</v>
          </cell>
          <cell r="EN79">
            <v>-0.26229508196721291</v>
          </cell>
          <cell r="EO79">
            <v>-0.15151515151515155</v>
          </cell>
          <cell r="EP79">
            <v>-0.13660827265466444</v>
          </cell>
          <cell r="ER79">
            <v>9.7581881086650155E-2</v>
          </cell>
          <cell r="ES79">
            <v>0.12352269283949581</v>
          </cell>
          <cell r="ET79">
            <v>0.21279352967991741</v>
          </cell>
          <cell r="EU79">
            <v>3.3882968243535275E-2</v>
          </cell>
          <cell r="EV79">
            <v>2.165363872763067E-2</v>
          </cell>
          <cell r="EX79">
            <v>0.11421468795523894</v>
          </cell>
          <cell r="EY79">
            <v>1.2315270935960591E-3</v>
          </cell>
          <cell r="EZ79">
            <v>7.5701105883790559E-2</v>
          </cell>
          <cell r="FA79">
            <v>0.16318629751290475</v>
          </cell>
          <cell r="FB79">
            <v>0.22698624056813138</v>
          </cell>
          <cell r="FD79">
            <v>0.34735991000492161</v>
          </cell>
          <cell r="FE79">
            <v>0.2773502495840266</v>
          </cell>
          <cell r="FF79">
            <v>0.32899766787680612</v>
          </cell>
          <cell r="FG79">
            <v>0.36270307566855547</v>
          </cell>
          <cell r="FH79">
            <v>0.41201626472237801</v>
          </cell>
          <cell r="FJ79">
            <v>0.52615728319078348</v>
          </cell>
          <cell r="FK79">
            <v>0.50570541594999374</v>
          </cell>
          <cell r="FL79">
            <v>0.53315790637507465</v>
          </cell>
          <cell r="FM79">
            <v>0.54277535217068951</v>
          </cell>
          <cell r="FN79">
            <v>0.52255118645714427</v>
          </cell>
          <cell r="FP79">
            <v>0.49453878345117547</v>
          </cell>
          <cell r="FQ79">
            <v>0.50052605917524184</v>
          </cell>
          <cell r="FR79">
            <v>0.51075877689694227</v>
          </cell>
          <cell r="FS79">
            <v>0.50013050060030273</v>
          </cell>
          <cell r="FT79">
            <v>0.46543903229290418</v>
          </cell>
        </row>
        <row r="80">
          <cell r="A80" t="str">
            <v xml:space="preserve">  Y/Y % Change </v>
          </cell>
          <cell r="D80">
            <v>0.62580237819635887</v>
          </cell>
          <cell r="E80">
            <v>-6.7724919093851033E-2</v>
          </cell>
          <cell r="F80">
            <v>-0.59177014159605379</v>
          </cell>
          <cell r="G80">
            <v>-0.55977891156462589</v>
          </cell>
          <cell r="H80">
            <v>3.6093490438477884</v>
          </cell>
          <cell r="I80">
            <v>-0.95046642025596539</v>
          </cell>
          <cell r="J80">
            <v>15.466497461928935</v>
          </cell>
          <cell r="K80">
            <v>1.6609636548598905</v>
          </cell>
          <cell r="L80">
            <v>0.46257872928710175</v>
          </cell>
          <cell r="M80">
            <v>0.26853159777686847</v>
          </cell>
          <cell r="N80">
            <v>-0.38301592257258821</v>
          </cell>
          <cell r="O80">
            <v>-0.73418682319603279</v>
          </cell>
          <cell r="P80">
            <v>-0.13465603312486152</v>
          </cell>
          <cell r="Q80">
            <v>-2.5647653494059437</v>
          </cell>
          <cell r="R80">
            <v>-1.6641293582923022</v>
          </cell>
          <cell r="S80">
            <v>6.3958203645657434</v>
          </cell>
          <cell r="T80">
            <v>-1.0801566110480239</v>
          </cell>
          <cell r="U80">
            <v>-1.5823880260288661</v>
          </cell>
          <cell r="V80">
            <v>1.5780636854153065</v>
          </cell>
          <cell r="W80">
            <v>2.1781638582680234</v>
          </cell>
          <cell r="X80">
            <v>3.3702543328377712</v>
          </cell>
          <cell r="Y80">
            <v>-1.0736301369863015</v>
          </cell>
          <cell r="Z80">
            <v>2.0155038759689923</v>
          </cell>
          <cell r="AA80">
            <v>3.671755725190843</v>
          </cell>
          <cell r="AB80">
            <v>2.1294117647058806</v>
          </cell>
          <cell r="AC80">
            <v>2.7725563909774147E-2</v>
          </cell>
          <cell r="AD80">
            <v>-0.70644718792866934</v>
          </cell>
          <cell r="AI80">
            <v>3.3702543328377712</v>
          </cell>
          <cell r="AL80">
            <v>1.2804878048780488</v>
          </cell>
          <cell r="AM80">
            <v>2.7066666666666666</v>
          </cell>
          <cell r="AN80">
            <v>2.5409701309684678</v>
          </cell>
          <cell r="AO80">
            <v>10.438009438009443</v>
          </cell>
          <cell r="AQ80">
            <v>-1.0736301369863015</v>
          </cell>
          <cell r="AR80">
            <v>-1.1524064171122996</v>
          </cell>
          <cell r="AS80">
            <v>-1.1996402877697843</v>
          </cell>
          <cell r="AT80">
            <v>-1.1897321428571428</v>
          </cell>
          <cell r="AU80">
            <v>-0.66844919786096257</v>
          </cell>
          <cell r="AW80">
            <v>2.0155038759689923</v>
          </cell>
          <cell r="AX80">
            <v>2.7543859649122804</v>
          </cell>
          <cell r="AY80">
            <v>1.5315315315315317</v>
          </cell>
          <cell r="AZ80">
            <v>0.58823529411764708</v>
          </cell>
          <cell r="BA80">
            <v>-0.94354838709677424</v>
          </cell>
          <cell r="BL80">
            <v>-0.70644718792866934</v>
          </cell>
          <cell r="BM80">
            <v>-0.82191780821917815</v>
          </cell>
          <cell r="BN80">
            <v>-0.81447963800904966</v>
          </cell>
          <cell r="BO80">
            <v>-0.69651741293532321</v>
          </cell>
          <cell r="BP80">
            <v>-0.46583850931677051</v>
          </cell>
          <cell r="BR80">
            <v>2.7725563909774147E-2</v>
          </cell>
          <cell r="BS80">
            <v>-0.31657420249653273</v>
          </cell>
          <cell r="BT80">
            <v>0.14573732718893989</v>
          </cell>
          <cell r="BU80">
            <v>0.16759896729776261</v>
          </cell>
          <cell r="BV80">
            <v>0.23214285714285657</v>
          </cell>
          <cell r="BX80">
            <v>2.1294117647058806</v>
          </cell>
          <cell r="BY80">
            <v>1.7079812206572753</v>
          </cell>
          <cell r="BZ80">
            <v>2.4039215686274482</v>
          </cell>
          <cell r="CA80">
            <v>2.3681159420289832</v>
          </cell>
          <cell r="CB80">
            <v>2.2666666666666648</v>
          </cell>
          <cell r="CD80">
            <v>3.671755725190843</v>
          </cell>
          <cell r="CE80">
            <v>1.1300000000000012</v>
          </cell>
          <cell r="CF80">
            <v>1.5932203389830526</v>
          </cell>
          <cell r="CG80">
            <v>4.9428571428571457</v>
          </cell>
          <cell r="CH80">
            <v>14.428571428571447</v>
          </cell>
          <cell r="DB80">
            <v>2.1781638582680234</v>
          </cell>
          <cell r="DC80">
            <v>0.43985952589991201</v>
          </cell>
          <cell r="DD80">
            <v>1.5887956922439601</v>
          </cell>
          <cell r="DE80">
            <v>11.341589014222745</v>
          </cell>
          <cell r="DF80">
            <v>-0.18400884413702259</v>
          </cell>
          <cell r="DH80">
            <v>1.5780636854153065</v>
          </cell>
          <cell r="DI80">
            <v>2.1915489800493169</v>
          </cell>
          <cell r="DJ80">
            <v>0.3006060606060651</v>
          </cell>
          <cell r="DK80">
            <v>-1.4419161676646639</v>
          </cell>
          <cell r="DL80">
            <v>-0.27256653992395785</v>
          </cell>
          <cell r="DN80">
            <v>1.5823880260288659</v>
          </cell>
          <cell r="DO80">
            <v>5.3146417071793692</v>
          </cell>
          <cell r="DP80">
            <v>4.339605039445483</v>
          </cell>
          <cell r="DQ80">
            <v>0.94099574103490069</v>
          </cell>
          <cell r="DR80">
            <v>-2.1684900442871031</v>
          </cell>
          <cell r="DT80">
            <v>-1.0801566110480236</v>
          </cell>
          <cell r="DU80">
            <v>-1.0362896163987843</v>
          </cell>
          <cell r="DV80">
            <v>-1.041332725608906</v>
          </cell>
          <cell r="DW80">
            <v>-1.3062887995784942</v>
          </cell>
          <cell r="DX80">
            <v>-0.89779319993615392</v>
          </cell>
          <cell r="DZ80">
            <v>6.3958203645657434</v>
          </cell>
          <cell r="EA80">
            <v>0.91702855567648256</v>
          </cell>
          <cell r="EB80">
            <v>4.0371574984353682</v>
          </cell>
          <cell r="EC80" t="str">
            <v>NA</v>
          </cell>
          <cell r="ED80">
            <v>6.417442030429557</v>
          </cell>
          <cell r="EF80">
            <v>1.6641293582923022</v>
          </cell>
          <cell r="EG80">
            <v>2.2939102991389047</v>
          </cell>
          <cell r="EH80">
            <v>2.4348831897092302</v>
          </cell>
          <cell r="EI80">
            <v>0.98358896164894627</v>
          </cell>
          <cell r="EJ80">
            <v>-1.3264311604050737E-2</v>
          </cell>
          <cell r="EL80">
            <v>-2.5647653494059437</v>
          </cell>
          <cell r="EM80">
            <v>-2.9779600160464321</v>
          </cell>
          <cell r="EN80">
            <v>-1.6317320321533209</v>
          </cell>
          <cell r="EO80">
            <v>-4.0793243076388306</v>
          </cell>
          <cell r="EP80">
            <v>-6.4940231265160158</v>
          </cell>
          <cell r="ER80">
            <v>-0.13465603312486152</v>
          </cell>
          <cell r="ES80" t="str">
            <v>NA</v>
          </cell>
          <cell r="ET80">
            <v>1.8524778268132183</v>
          </cell>
          <cell r="EU80">
            <v>-0.7856433353392448</v>
          </cell>
          <cell r="EV80">
            <v>-0.90480997184788969</v>
          </cell>
          <cell r="EX80">
            <v>-0.73418682319603279</v>
          </cell>
          <cell r="EY80">
            <v>-0.9956880389951257</v>
          </cell>
          <cell r="EZ80">
            <v>-0.81891259865536392</v>
          </cell>
          <cell r="FA80">
            <v>-0.67925289675448208</v>
          </cell>
          <cell r="FB80">
            <v>-0.56491407180534292</v>
          </cell>
          <cell r="FD80">
            <v>-0.38301592257258821</v>
          </cell>
          <cell r="FE80">
            <v>-0.55750964370152234</v>
          </cell>
          <cell r="FF80">
            <v>-0.43245821409315255</v>
          </cell>
          <cell r="FG80">
            <v>-0.34179472585847082</v>
          </cell>
          <cell r="FH80">
            <v>-0.18052521496630258</v>
          </cell>
          <cell r="FJ80">
            <v>0.26853159777686847</v>
          </cell>
          <cell r="FK80">
            <v>0.23604204050243544</v>
          </cell>
          <cell r="FL80">
            <v>0.2150272122555936</v>
          </cell>
          <cell r="FM80">
            <v>0.37537835299029337</v>
          </cell>
          <cell r="FN80">
            <v>0.24811463046757171</v>
          </cell>
          <cell r="FP80">
            <v>0.46257872928710175</v>
          </cell>
        </row>
        <row r="81">
          <cell r="A81" t="str">
            <v>Production</v>
          </cell>
          <cell r="X81">
            <v>0</v>
          </cell>
          <cell r="Y81">
            <v>0</v>
          </cell>
          <cell r="Z81">
            <v>0</v>
          </cell>
          <cell r="AA81">
            <v>0</v>
          </cell>
          <cell r="AB81">
            <v>0</v>
          </cell>
          <cell r="AC81">
            <v>0</v>
          </cell>
          <cell r="AD81">
            <v>0</v>
          </cell>
        </row>
        <row r="82">
          <cell r="A82" t="str">
            <v xml:space="preserve">  (000 short tons)</v>
          </cell>
          <cell r="C82">
            <v>253</v>
          </cell>
          <cell r="D82">
            <v>237</v>
          </cell>
          <cell r="E82">
            <v>253</v>
          </cell>
          <cell r="F82">
            <v>244</v>
          </cell>
          <cell r="G82">
            <v>245</v>
          </cell>
          <cell r="H82">
            <v>244</v>
          </cell>
          <cell r="I82">
            <v>234</v>
          </cell>
          <cell r="J82">
            <v>259</v>
          </cell>
          <cell r="K82">
            <v>256.51499999999999</v>
          </cell>
          <cell r="L82">
            <v>251.13200000000001</v>
          </cell>
          <cell r="M82">
            <v>267.20100000000002</v>
          </cell>
          <cell r="N82">
            <v>351</v>
          </cell>
          <cell r="O82">
            <v>329.69600000000003</v>
          </cell>
          <cell r="P82">
            <v>339.23700000000002</v>
          </cell>
          <cell r="Q82">
            <v>299.03700000000003</v>
          </cell>
          <cell r="R82">
            <v>311.78100000000001</v>
          </cell>
          <cell r="S82">
            <v>363.99300000000005</v>
          </cell>
          <cell r="T82">
            <v>383.79599999999999</v>
          </cell>
          <cell r="U82">
            <v>411.59999999999997</v>
          </cell>
          <cell r="V82">
            <v>415.71599999999995</v>
          </cell>
          <cell r="W82">
            <v>419.87315999999993</v>
          </cell>
          <cell r="X82">
            <v>898.4</v>
          </cell>
          <cell r="Y82">
            <v>898.4</v>
          </cell>
          <cell r="Z82">
            <v>898.4</v>
          </cell>
          <cell r="AA82">
            <v>898.4</v>
          </cell>
          <cell r="AB82">
            <v>898.4</v>
          </cell>
          <cell r="AC82">
            <v>898.4</v>
          </cell>
          <cell r="AD82">
            <v>898.4</v>
          </cell>
          <cell r="AI82">
            <v>898.4</v>
          </cell>
          <cell r="AL82">
            <v>224.6</v>
          </cell>
          <cell r="AM82">
            <v>224.6</v>
          </cell>
          <cell r="AN82">
            <v>224.6</v>
          </cell>
          <cell r="AO82">
            <v>224.6</v>
          </cell>
          <cell r="AQ82">
            <v>898.4</v>
          </cell>
          <cell r="AR82">
            <v>224.6</v>
          </cell>
          <cell r="AS82">
            <v>224.6</v>
          </cell>
          <cell r="AT82">
            <v>224.6</v>
          </cell>
          <cell r="AU82">
            <v>224.6</v>
          </cell>
          <cell r="AW82">
            <v>898.4</v>
          </cell>
          <cell r="AX82">
            <v>224.6</v>
          </cell>
          <cell r="AY82">
            <v>224.6</v>
          </cell>
          <cell r="AZ82">
            <v>224.6</v>
          </cell>
          <cell r="BA82">
            <v>224.6</v>
          </cell>
          <cell r="BL82">
            <v>898.4</v>
          </cell>
          <cell r="BM82">
            <v>224.6</v>
          </cell>
          <cell r="BN82">
            <v>224.6</v>
          </cell>
          <cell r="BO82">
            <v>224.6</v>
          </cell>
          <cell r="BP82">
            <v>224.6</v>
          </cell>
          <cell r="BR82">
            <v>898.4</v>
          </cell>
          <cell r="BS82">
            <v>224.6</v>
          </cell>
          <cell r="BT82">
            <v>224.6</v>
          </cell>
          <cell r="BU82">
            <v>224.6</v>
          </cell>
          <cell r="BV82">
            <v>224.6</v>
          </cell>
          <cell r="BX82">
            <v>898.4</v>
          </cell>
          <cell r="BY82">
            <v>224.6</v>
          </cell>
          <cell r="BZ82">
            <v>224.6</v>
          </cell>
          <cell r="CA82">
            <v>224.6</v>
          </cell>
          <cell r="CB82">
            <v>224.6</v>
          </cell>
          <cell r="CD82">
            <v>898.4</v>
          </cell>
          <cell r="CE82">
            <v>224.6</v>
          </cell>
          <cell r="CF82">
            <v>224.6</v>
          </cell>
          <cell r="CG82">
            <v>224.6</v>
          </cell>
          <cell r="CH82">
            <v>224.6</v>
          </cell>
          <cell r="DB82">
            <v>921.1</v>
          </cell>
          <cell r="DC82">
            <v>224.6</v>
          </cell>
          <cell r="DD82">
            <v>230.4</v>
          </cell>
          <cell r="DE82">
            <v>233</v>
          </cell>
          <cell r="DF82">
            <v>233.1</v>
          </cell>
          <cell r="DH82">
            <v>651.1</v>
          </cell>
          <cell r="DI82">
            <v>227.8</v>
          </cell>
          <cell r="DJ82">
            <v>199.8</v>
          </cell>
          <cell r="DK82">
            <v>111.6</v>
          </cell>
          <cell r="DL82">
            <v>111.9</v>
          </cell>
          <cell r="DN82">
            <v>411.59999999999997</v>
          </cell>
          <cell r="DO82">
            <v>103.1</v>
          </cell>
          <cell r="DP82">
            <v>103.1</v>
          </cell>
          <cell r="DQ82">
            <v>104.6</v>
          </cell>
          <cell r="DR82">
            <v>100.8</v>
          </cell>
          <cell r="DT82">
            <v>383.79599999999999</v>
          </cell>
          <cell r="DU82">
            <v>91.796000000000006</v>
          </cell>
          <cell r="DV82">
            <v>100</v>
          </cell>
          <cell r="DW82">
            <v>96</v>
          </cell>
          <cell r="DX82">
            <v>96</v>
          </cell>
          <cell r="DZ82">
            <v>363.99300000000005</v>
          </cell>
          <cell r="EA82">
            <v>96</v>
          </cell>
          <cell r="EB82">
            <v>89.331000000000003</v>
          </cell>
          <cell r="EC82">
            <v>89.331000000000003</v>
          </cell>
          <cell r="ED82">
            <v>89.331000000000003</v>
          </cell>
          <cell r="EF82">
            <v>311.78100000000001</v>
          </cell>
          <cell r="EG82">
            <v>77.620999999999995</v>
          </cell>
          <cell r="EH82">
            <v>84.081000000000003</v>
          </cell>
          <cell r="EI82">
            <v>75.599999999999994</v>
          </cell>
          <cell r="EJ82">
            <v>74.478999999999999</v>
          </cell>
          <cell r="EL82">
            <v>299.03700000000003</v>
          </cell>
          <cell r="EM82">
            <v>66.188000000000002</v>
          </cell>
          <cell r="EN82">
            <v>75.492000000000004</v>
          </cell>
          <cell r="EO82">
            <v>76.444000000000003</v>
          </cell>
          <cell r="EP82">
            <v>80.912999999999997</v>
          </cell>
          <cell r="ER82">
            <v>339.23700000000002</v>
          </cell>
          <cell r="ES82">
            <v>77.415000000000006</v>
          </cell>
          <cell r="ET82">
            <v>86.885000000000005</v>
          </cell>
          <cell r="EU82">
            <v>88</v>
          </cell>
          <cell r="EV82">
            <v>86.936999999999998</v>
          </cell>
          <cell r="EX82">
            <v>329.69600000000003</v>
          </cell>
          <cell r="EY82">
            <v>89.173000000000002</v>
          </cell>
          <cell r="EZ82">
            <v>83.924999999999997</v>
          </cell>
          <cell r="FA82">
            <v>82.798000000000002</v>
          </cell>
          <cell r="FB82">
            <v>73.8</v>
          </cell>
          <cell r="FD82">
            <v>351</v>
          </cell>
          <cell r="FE82">
            <v>72.094999999999999</v>
          </cell>
          <cell r="FF82">
            <v>78.185000000000002</v>
          </cell>
          <cell r="FG82">
            <v>85</v>
          </cell>
          <cell r="FH82">
            <v>71.313000000000002</v>
          </cell>
          <cell r="FJ82">
            <v>267.20100000000002</v>
          </cell>
          <cell r="FK82">
            <v>67.649000000000001</v>
          </cell>
          <cell r="FL82">
            <v>64.367000000000004</v>
          </cell>
          <cell r="FM82">
            <v>67.418999999999997</v>
          </cell>
          <cell r="FN82">
            <v>67.766000000000005</v>
          </cell>
          <cell r="FP82">
            <v>251.13200000000001</v>
          </cell>
          <cell r="FQ82">
            <v>63.06</v>
          </cell>
          <cell r="FR82">
            <v>57.889000000000003</v>
          </cell>
          <cell r="FS82">
            <v>64.488</v>
          </cell>
          <cell r="FT82">
            <v>65.694999999999993</v>
          </cell>
        </row>
        <row r="83">
          <cell r="A83" t="str">
            <v>Shipments</v>
          </cell>
          <cell r="FH83" t="str">
            <v>(a)</v>
          </cell>
        </row>
        <row r="84">
          <cell r="A84" t="str">
            <v xml:space="preserve">  (000 metric tons)</v>
          </cell>
          <cell r="C84">
            <v>253</v>
          </cell>
          <cell r="D84">
            <v>237</v>
          </cell>
          <cell r="E84">
            <v>253</v>
          </cell>
          <cell r="F84">
            <v>244</v>
          </cell>
          <cell r="G84">
            <v>245</v>
          </cell>
          <cell r="H84">
            <v>244</v>
          </cell>
          <cell r="I84">
            <v>242.09800000000001</v>
          </cell>
          <cell r="J84">
            <v>260.29500000000002</v>
          </cell>
          <cell r="K84">
            <v>252.96</v>
          </cell>
          <cell r="L84">
            <v>250.38000000000002</v>
          </cell>
          <cell r="M84">
            <v>261.39999999999998</v>
          </cell>
          <cell r="N84">
            <v>299.661</v>
          </cell>
          <cell r="O84">
            <v>316.64600000000002</v>
          </cell>
          <cell r="P84">
            <v>326.33699999999999</v>
          </cell>
          <cell r="Q84">
            <v>312.36799999999999</v>
          </cell>
          <cell r="R84">
            <v>299.71100000000001</v>
          </cell>
          <cell r="S84">
            <v>325.17500000000001</v>
          </cell>
          <cell r="T84">
            <v>386.25800000000004</v>
          </cell>
          <cell r="U84">
            <v>407.29999999999995</v>
          </cell>
          <cell r="V84">
            <v>651.1</v>
          </cell>
          <cell r="W84">
            <v>921.1</v>
          </cell>
          <cell r="X84">
            <v>893</v>
          </cell>
          <cell r="Y84">
            <v>908.3</v>
          </cell>
          <cell r="Z84">
            <v>1143.3999999999999</v>
          </cell>
          <cell r="AA84">
            <v>1200</v>
          </cell>
          <cell r="AB84">
            <v>1120</v>
          </cell>
          <cell r="AC84">
            <v>1080</v>
          </cell>
          <cell r="AD84">
            <v>1080</v>
          </cell>
          <cell r="AI84">
            <v>893</v>
          </cell>
          <cell r="AL84">
            <v>178.8</v>
          </cell>
          <cell r="AM84">
            <v>237</v>
          </cell>
          <cell r="AN84">
            <v>240.9</v>
          </cell>
          <cell r="AO84">
            <v>236.3</v>
          </cell>
          <cell r="AQ84">
            <v>908.3</v>
          </cell>
          <cell r="AR84">
            <v>267.7</v>
          </cell>
          <cell r="AS84">
            <v>220.6</v>
          </cell>
          <cell r="AT84">
            <v>232.3</v>
          </cell>
          <cell r="AU84">
            <v>187.7</v>
          </cell>
          <cell r="AW84">
            <v>1143.3999999999999</v>
          </cell>
          <cell r="AX84">
            <v>282.39999999999998</v>
          </cell>
          <cell r="AY84">
            <v>293</v>
          </cell>
          <cell r="AZ84">
            <v>293.7</v>
          </cell>
          <cell r="BA84">
            <v>274.3</v>
          </cell>
          <cell r="BL84">
            <v>1080</v>
          </cell>
          <cell r="BM84">
            <v>270</v>
          </cell>
          <cell r="BN84">
            <v>270</v>
          </cell>
          <cell r="BO84">
            <v>270</v>
          </cell>
          <cell r="BP84">
            <v>270</v>
          </cell>
          <cell r="BR84">
            <v>1080</v>
          </cell>
          <cell r="BS84">
            <v>270</v>
          </cell>
          <cell r="BT84">
            <v>270</v>
          </cell>
          <cell r="BU84">
            <v>270</v>
          </cell>
          <cell r="BV84">
            <v>270</v>
          </cell>
          <cell r="BX84">
            <v>1120</v>
          </cell>
          <cell r="BY84">
            <v>280</v>
          </cell>
          <cell r="BZ84">
            <v>280</v>
          </cell>
          <cell r="CA84">
            <v>280</v>
          </cell>
          <cell r="CB84">
            <v>280</v>
          </cell>
          <cell r="CD84">
            <v>1200</v>
          </cell>
          <cell r="CE84">
            <v>300</v>
          </cell>
          <cell r="CF84">
            <v>300</v>
          </cell>
          <cell r="CG84">
            <v>300</v>
          </cell>
          <cell r="CH84">
            <v>300</v>
          </cell>
          <cell r="DB84">
            <v>921.1</v>
          </cell>
          <cell r="DC84">
            <v>224.6</v>
          </cell>
          <cell r="DD84">
            <v>230.4</v>
          </cell>
          <cell r="DE84">
            <v>233</v>
          </cell>
          <cell r="DF84">
            <v>233.1</v>
          </cell>
          <cell r="DH84">
            <v>651.1</v>
          </cell>
          <cell r="DI84">
            <v>227.8</v>
          </cell>
          <cell r="DJ84">
            <v>199.8</v>
          </cell>
          <cell r="DK84">
            <v>111.6</v>
          </cell>
          <cell r="DL84">
            <v>111.9</v>
          </cell>
          <cell r="DN84">
            <v>407.29999999999995</v>
          </cell>
          <cell r="DO84">
            <v>75.2</v>
          </cell>
          <cell r="DP84">
            <v>104.5</v>
          </cell>
          <cell r="DQ84">
            <v>116.1</v>
          </cell>
          <cell r="DR84">
            <v>111.5</v>
          </cell>
          <cell r="DT84">
            <v>386.25800000000004</v>
          </cell>
          <cell r="DU84">
            <v>92.724999999999994</v>
          </cell>
          <cell r="DV84">
            <v>113.149</v>
          </cell>
          <cell r="DW84">
            <v>140</v>
          </cell>
          <cell r="DX84">
            <v>40.384</v>
          </cell>
          <cell r="DZ84">
            <v>325.17500000000001</v>
          </cell>
          <cell r="EA84">
            <v>60.2</v>
          </cell>
          <cell r="EB84">
            <v>85.474999999999994</v>
          </cell>
          <cell r="EC84">
            <v>89.332999999999998</v>
          </cell>
          <cell r="ED84">
            <v>90.167000000000002</v>
          </cell>
          <cell r="EF84">
            <v>299.71100000000001</v>
          </cell>
          <cell r="EG84">
            <v>66.691999999999993</v>
          </cell>
          <cell r="EH84">
            <v>83.697999999999993</v>
          </cell>
          <cell r="EI84">
            <v>83.536000000000001</v>
          </cell>
          <cell r="EJ84">
            <v>65.784999999999997</v>
          </cell>
          <cell r="EL84">
            <v>312.36799999999999</v>
          </cell>
          <cell r="EM84">
            <v>96.724999999999994</v>
          </cell>
          <cell r="EN84">
            <v>55.817</v>
          </cell>
          <cell r="EO84">
            <v>73.453000000000003</v>
          </cell>
          <cell r="EP84">
            <v>86.373000000000005</v>
          </cell>
          <cell r="ER84">
            <v>326.33699999999999</v>
          </cell>
          <cell r="ES84">
            <v>85.3</v>
          </cell>
          <cell r="ET84">
            <v>67.665000000000006</v>
          </cell>
          <cell r="EU84">
            <v>88</v>
          </cell>
          <cell r="EV84">
            <v>85.372</v>
          </cell>
          <cell r="EX84">
            <v>316.64600000000002</v>
          </cell>
          <cell r="EY84">
            <v>96.784000000000006</v>
          </cell>
          <cell r="EZ84">
            <v>80.488</v>
          </cell>
          <cell r="FA84">
            <v>72.977000000000004</v>
          </cell>
          <cell r="FB84">
            <v>66.397000000000006</v>
          </cell>
          <cell r="FD84">
            <v>299.661</v>
          </cell>
          <cell r="FE84">
            <v>71.075999999999993</v>
          </cell>
          <cell r="FF84">
            <v>75.994</v>
          </cell>
          <cell r="FG84">
            <v>85.108000000000004</v>
          </cell>
          <cell r="FH84">
            <v>67.483000000000004</v>
          </cell>
          <cell r="FJ84">
            <v>261.39999999999998</v>
          </cell>
          <cell r="FK84">
            <v>69.384</v>
          </cell>
          <cell r="FL84">
            <v>63.36</v>
          </cell>
          <cell r="FM84">
            <v>68.319999999999993</v>
          </cell>
          <cell r="FN84">
            <v>60.335999999999999</v>
          </cell>
          <cell r="FP84">
            <v>250.38000000000002</v>
          </cell>
          <cell r="FQ84">
            <v>60.244</v>
          </cell>
          <cell r="FR84">
            <v>61.18</v>
          </cell>
          <cell r="FS84">
            <v>63.776000000000003</v>
          </cell>
          <cell r="FT84">
            <v>65.180000000000007</v>
          </cell>
        </row>
        <row r="85">
          <cell r="A85" t="str">
            <v>Price per ton (production)</v>
          </cell>
          <cell r="C85">
            <v>339.92094861660081</v>
          </cell>
          <cell r="D85">
            <v>434.59915611814347</v>
          </cell>
          <cell r="E85">
            <v>420.15810276679844</v>
          </cell>
          <cell r="F85">
            <v>401.63934426229508</v>
          </cell>
          <cell r="G85">
            <v>340.81632653061223</v>
          </cell>
          <cell r="H85">
            <v>402.4590163934426</v>
          </cell>
          <cell r="I85">
            <v>336.75213675213678</v>
          </cell>
          <cell r="J85">
            <v>379.53667953667951</v>
          </cell>
          <cell r="K85">
            <v>487.69077831705749</v>
          </cell>
          <cell r="L85">
            <v>611.74907842768823</v>
          </cell>
          <cell r="M85">
            <v>683.77371321899966</v>
          </cell>
          <cell r="N85">
            <v>557.05739899381456</v>
          </cell>
          <cell r="O85">
            <v>419.65853092802956</v>
          </cell>
          <cell r="P85">
            <v>414.00520392660849</v>
          </cell>
          <cell r="Q85">
            <v>329.82659969351687</v>
          </cell>
          <cell r="R85">
            <v>417.07450530073288</v>
          </cell>
          <cell r="S85">
            <v>643.66243162717876</v>
          </cell>
          <cell r="T85">
            <v>401.7371012580432</v>
          </cell>
          <cell r="U85">
            <v>419.57590091102497</v>
          </cell>
          <cell r="V85">
            <v>411.53208509902277</v>
          </cell>
          <cell r="W85">
            <v>472.12417136637976</v>
          </cell>
          <cell r="X85">
            <v>608.08103294746218</v>
          </cell>
          <cell r="Y85">
            <v>456.25556544968833</v>
          </cell>
          <cell r="Z85">
            <v>555.09795191451462</v>
          </cell>
          <cell r="AA85">
            <v>622.43989314336602</v>
          </cell>
          <cell r="AB85">
            <v>724.30988423864642</v>
          </cell>
          <cell r="AC85">
            <v>729.99777382012462</v>
          </cell>
          <cell r="AD85">
            <v>590.24933214603743</v>
          </cell>
          <cell r="AI85">
            <v>608.08103294746218</v>
          </cell>
          <cell r="AL85">
            <v>500</v>
          </cell>
          <cell r="AM85">
            <v>670.52537845057884</v>
          </cell>
          <cell r="AN85">
            <v>656.72306322350846</v>
          </cell>
          <cell r="AO85">
            <v>605.0756901157614</v>
          </cell>
          <cell r="AQ85">
            <v>456.25556544968833</v>
          </cell>
          <cell r="AR85">
            <v>530.27604630454141</v>
          </cell>
          <cell r="AS85">
            <v>396.26001780943898</v>
          </cell>
          <cell r="AT85">
            <v>439.44790739091718</v>
          </cell>
          <cell r="AU85">
            <v>459.03829029385577</v>
          </cell>
          <cell r="AW85">
            <v>555.09795191451462</v>
          </cell>
          <cell r="AX85">
            <v>548.08548530721282</v>
          </cell>
          <cell r="AY85">
            <v>594.39002671415847</v>
          </cell>
          <cell r="AZ85">
            <v>560.10685663401603</v>
          </cell>
          <cell r="BA85">
            <v>517.80943900267141</v>
          </cell>
          <cell r="BL85">
            <v>590.24933214603743</v>
          </cell>
          <cell r="BM85">
            <v>554.18521816562782</v>
          </cell>
          <cell r="BN85">
            <v>578.22796081923423</v>
          </cell>
          <cell r="BO85">
            <v>602.27070347284064</v>
          </cell>
          <cell r="BP85">
            <v>626.31344612644705</v>
          </cell>
          <cell r="BR85">
            <v>729.99777382012462</v>
          </cell>
          <cell r="BS85">
            <v>686.42030276046307</v>
          </cell>
          <cell r="BT85">
            <v>776.58058771148706</v>
          </cell>
          <cell r="BU85">
            <v>752.53784505788065</v>
          </cell>
          <cell r="BV85">
            <v>704.45235975066782</v>
          </cell>
          <cell r="BX85">
            <v>724.30988423864642</v>
          </cell>
          <cell r="BY85">
            <v>767.94300979519141</v>
          </cell>
          <cell r="BZ85">
            <v>743.00979519145142</v>
          </cell>
          <cell r="CA85">
            <v>718.07658058771153</v>
          </cell>
          <cell r="CB85">
            <v>668.21015138023154</v>
          </cell>
          <cell r="CD85">
            <v>622.43989314336602</v>
          </cell>
          <cell r="CE85">
            <v>662.51113089937667</v>
          </cell>
          <cell r="CF85">
            <v>635.79697239536949</v>
          </cell>
          <cell r="CG85">
            <v>609.08281389136243</v>
          </cell>
          <cell r="CH85">
            <v>582.36865538735537</v>
          </cell>
          <cell r="DB85">
            <v>472.12417136637976</v>
          </cell>
          <cell r="DC85">
            <v>529.38557435440782</v>
          </cell>
          <cell r="DD85">
            <v>486.11111111111109</v>
          </cell>
          <cell r="DE85">
            <v>459</v>
          </cell>
          <cell r="DF85">
            <v>414</v>
          </cell>
          <cell r="DH85">
            <v>411.53208509902277</v>
          </cell>
          <cell r="DI85">
            <v>430</v>
          </cell>
          <cell r="DJ85">
            <v>434.00000000000006</v>
          </cell>
          <cell r="DK85">
            <v>400.53763440860217</v>
          </cell>
          <cell r="DL85">
            <v>381.59070598748883</v>
          </cell>
          <cell r="DN85">
            <v>419.57590091102497</v>
          </cell>
          <cell r="DO85">
            <v>330.74684772065956</v>
          </cell>
          <cell r="DP85">
            <v>458.77788554801162</v>
          </cell>
          <cell r="DQ85">
            <v>450.28680688336522</v>
          </cell>
          <cell r="DR85">
            <v>438.49206349206349</v>
          </cell>
          <cell r="DT85">
            <v>401.7371012580432</v>
          </cell>
          <cell r="DU85">
            <v>429.58298836550614</v>
          </cell>
          <cell r="DV85">
            <v>460.98</v>
          </cell>
          <cell r="DW85">
            <v>522.88541666666663</v>
          </cell>
          <cell r="DX85">
            <v>193.5</v>
          </cell>
          <cell r="DZ85">
            <v>643.66243162717876</v>
          </cell>
          <cell r="EA85">
            <v>491.07291666666669</v>
          </cell>
          <cell r="EB85">
            <v>738.88123943535834</v>
          </cell>
          <cell r="EC85">
            <v>709.57450381166677</v>
          </cell>
          <cell r="ED85">
            <v>635.12106659502308</v>
          </cell>
          <cell r="EF85">
            <v>417.07450530073288</v>
          </cell>
          <cell r="EG85">
            <v>483.96696770203937</v>
          </cell>
          <cell r="EH85">
            <v>459.44981624861742</v>
          </cell>
          <cell r="EI85">
            <v>429.58994708994703</v>
          </cell>
          <cell r="EJ85">
            <v>295.29129016232764</v>
          </cell>
          <cell r="EL85">
            <v>329.82659969351687</v>
          </cell>
          <cell r="EM85">
            <v>423.79660965733967</v>
          </cell>
          <cell r="EN85">
            <v>225.50978911672766</v>
          </cell>
          <cell r="EO85">
            <v>330</v>
          </cell>
          <cell r="EP85">
            <v>340</v>
          </cell>
          <cell r="ER85">
            <v>414.00520392660849</v>
          </cell>
          <cell r="ES85">
            <v>485.81728934373757</v>
          </cell>
          <cell r="ET85">
            <v>382.31413519437922</v>
          </cell>
          <cell r="EU85">
            <v>400</v>
          </cell>
          <cell r="EV85">
            <v>387.88939116831727</v>
          </cell>
          <cell r="EX85">
            <v>419.65853092802956</v>
          </cell>
          <cell r="EY85">
            <v>418.87118298139569</v>
          </cell>
          <cell r="EZ85">
            <v>390.03872505212991</v>
          </cell>
          <cell r="FA85">
            <v>411.79738641029979</v>
          </cell>
          <cell r="FB85">
            <v>457.92682926829269</v>
          </cell>
          <cell r="FD85">
            <v>557.05739899381456</v>
          </cell>
          <cell r="FE85">
            <v>533.51827449892505</v>
          </cell>
          <cell r="FF85">
            <v>531.98183794845556</v>
          </cell>
          <cell r="FG85">
            <v>562.67058823529408</v>
          </cell>
          <cell r="FH85">
            <v>600.05889529258343</v>
          </cell>
          <cell r="FJ85">
            <v>683.77371321899966</v>
          </cell>
          <cell r="FK85">
            <v>704.7258643882393</v>
          </cell>
          <cell r="FL85">
            <v>702.58051486009902</v>
          </cell>
          <cell r="FM85">
            <v>720.21240303178627</v>
          </cell>
          <cell r="FN85">
            <v>607.57607059587406</v>
          </cell>
          <cell r="FP85">
            <v>611.74907842768823</v>
          </cell>
          <cell r="FQ85">
            <v>617.9670155407548</v>
          </cell>
          <cell r="FR85">
            <v>671.14650451726584</v>
          </cell>
          <cell r="FS85">
            <v>594.12603895298355</v>
          </cell>
          <cell r="FT85">
            <v>563.75675469974885</v>
          </cell>
        </row>
        <row r="86">
          <cell r="A86" t="str">
            <v xml:space="preserve">  % Change </v>
          </cell>
          <cell r="D86">
            <v>0.27853007555686382</v>
          </cell>
          <cell r="E86">
            <v>-3.3228443148240472E-2</v>
          </cell>
          <cell r="F86">
            <v>-4.4075690514010835E-2</v>
          </cell>
          <cell r="G86">
            <v>-0.15143690129112874</v>
          </cell>
          <cell r="H86">
            <v>0.18086777265141851</v>
          </cell>
          <cell r="I86">
            <v>-0.16326352986230774</v>
          </cell>
          <cell r="J86">
            <v>0.12705054583227149</v>
          </cell>
          <cell r="K86">
            <v>0.28496349526060927</v>
          </cell>
          <cell r="L86">
            <v>0.25437901561053922</v>
          </cell>
          <cell r="M86">
            <v>0.11773558364228109</v>
          </cell>
          <cell r="N86">
            <v>-0.18531907819129667</v>
          </cell>
          <cell r="O86">
            <v>-0.24665118588131463</v>
          </cell>
          <cell r="P86">
            <v>-1.3471254805470845E-2</v>
          </cell>
          <cell r="Q86">
            <v>-0.20332740611640743</v>
          </cell>
          <cell r="R86">
            <v>0.26452658969376319</v>
          </cell>
          <cell r="S86">
            <v>0.54327925453766102</v>
          </cell>
          <cell r="T86">
            <v>-0.37585746577992485</v>
          </cell>
          <cell r="U86">
            <v>4.4404162814734915E-2</v>
          </cell>
          <cell r="V86">
            <v>-1.917130081717433E-2</v>
          </cell>
          <cell r="W86">
            <v>0.14723538810534631</v>
          </cell>
          <cell r="X86">
            <v>0.28796844098790397</v>
          </cell>
          <cell r="Y86">
            <v>-0.24967966318872414</v>
          </cell>
          <cell r="Z86">
            <v>0.21663820444010717</v>
          </cell>
          <cell r="AA86">
            <v>0.12131542009223995</v>
          </cell>
          <cell r="AB86">
            <v>0.16366237482117296</v>
          </cell>
          <cell r="AC86">
            <v>7.852839931153266E-3</v>
          </cell>
          <cell r="AD86">
            <v>-0.19143680526965823</v>
          </cell>
          <cell r="AI86">
            <v>0.28796844098790397</v>
          </cell>
          <cell r="AL86">
            <v>-5.5508830950378396E-2</v>
          </cell>
          <cell r="AM86">
            <v>0.37936649281261947</v>
          </cell>
          <cell r="AN86">
            <v>0.43076920092267645</v>
          </cell>
          <cell r="AO86">
            <v>0.46153548337140426</v>
          </cell>
          <cell r="AQ86">
            <v>-0.24967966318872414</v>
          </cell>
          <cell r="AR86">
            <v>6.0552092609082786E-2</v>
          </cell>
          <cell r="AS86">
            <v>-0.4090305444887119</v>
          </cell>
          <cell r="AT86">
            <v>-0.33084745762711865</v>
          </cell>
          <cell r="AU86">
            <v>-0.24135393671817518</v>
          </cell>
          <cell r="AW86">
            <v>0.21663820444010717</v>
          </cell>
          <cell r="AX86">
            <v>3.3585222502099166E-2</v>
          </cell>
          <cell r="AY86">
            <v>0.5</v>
          </cell>
          <cell r="AZ86">
            <v>0.27456940222897663</v>
          </cell>
          <cell r="BA86">
            <v>0.12803103782735192</v>
          </cell>
          <cell r="BL86">
            <v>-0.19143680526965823</v>
          </cell>
          <cell r="BM86">
            <v>-0.19264448336252182</v>
          </cell>
          <cell r="BN86">
            <v>-0.2554179566563467</v>
          </cell>
          <cell r="BO86">
            <v>-0.1996805111821085</v>
          </cell>
          <cell r="BP86">
            <v>-0.11092150170648452</v>
          </cell>
          <cell r="BR86">
            <v>7.852839931153266E-3</v>
          </cell>
          <cell r="BS86">
            <v>-0.10615723562152124</v>
          </cell>
          <cell r="BT86">
            <v>4.5182166826462256E-2</v>
          </cell>
          <cell r="BU86">
            <v>4.7991071428571397E-2</v>
          </cell>
          <cell r="BV86">
            <v>5.4237739872068147E-2</v>
          </cell>
          <cell r="BX86">
            <v>0.16366237482117296</v>
          </cell>
          <cell r="BY86">
            <v>0.1591397849462366</v>
          </cell>
          <cell r="BZ86">
            <v>0.16862745098039222</v>
          </cell>
          <cell r="CA86">
            <v>0.17894736842105274</v>
          </cell>
          <cell r="CB86">
            <v>0.14740061162079487</v>
          </cell>
          <cell r="CD86">
            <v>0.12131542009223995</v>
          </cell>
          <cell r="CE86">
            <v>0.2087733549959383</v>
          </cell>
          <cell r="CF86">
            <v>6.9662921348314644E-2</v>
          </cell>
          <cell r="CG86">
            <v>8.744038155802869E-2</v>
          </cell>
          <cell r="CH86">
            <v>0.12467755803955294</v>
          </cell>
          <cell r="DB86">
            <v>0.14723538810534631</v>
          </cell>
          <cell r="DC86">
            <v>0.23112924268466939</v>
          </cell>
          <cell r="DD86">
            <v>0.12007168458781337</v>
          </cell>
          <cell r="DE86">
            <v>0.14595973154362407</v>
          </cell>
          <cell r="DF86">
            <v>8.493208430913346E-2</v>
          </cell>
          <cell r="DH86">
            <v>-1.917130081717433E-2</v>
          </cell>
          <cell r="DI86">
            <v>0.30008797653958941</v>
          </cell>
          <cell r="DJ86">
            <v>-5.4008456659619286E-2</v>
          </cell>
          <cell r="DK86">
            <v>-0.11048330023057784</v>
          </cell>
          <cell r="DL86">
            <v>-0.12976599177513859</v>
          </cell>
          <cell r="DN86">
            <v>4.4404162814734915E-2</v>
          </cell>
          <cell r="DO86">
            <v>-0.23007461496765069</v>
          </cell>
          <cell r="DP86">
            <v>-4.7770281834100814E-3</v>
          </cell>
          <cell r="DQ86">
            <v>-0.13884229215285648</v>
          </cell>
          <cell r="DR86">
            <v>1.2661088552561419</v>
          </cell>
          <cell r="DT86">
            <v>-0.37585746577992485</v>
          </cell>
          <cell r="DU86">
            <v>-0.12521547455425863</v>
          </cell>
          <cell r="DV86">
            <v>-0.37611083433073245</v>
          </cell>
          <cell r="DW86">
            <v>-0.26310004959613176</v>
          </cell>
          <cell r="DX86">
            <v>-0.6953336770304569</v>
          </cell>
          <cell r="DZ86">
            <v>0.54327925453766102</v>
          </cell>
          <cell r="EA86">
            <v>1.4682714810821951E-2</v>
          </cell>
          <cell r="EB86">
            <v>0.60818703872445345</v>
          </cell>
          <cell r="EC86">
            <v>0.65174839080463154</v>
          </cell>
          <cell r="ED86">
            <v>1.1508289873564643</v>
          </cell>
          <cell r="EF86">
            <v>0.26452658969376319</v>
          </cell>
          <cell r="EG86">
            <v>0.14197932846454431</v>
          </cell>
          <cell r="EH86">
            <v>1.0373830246934355</v>
          </cell>
          <cell r="EI86">
            <v>0.3017877184543849</v>
          </cell>
          <cell r="EJ86">
            <v>-0.13149620540491869</v>
          </cell>
          <cell r="EL86">
            <v>-0.20332740611640743</v>
          </cell>
          <cell r="EM86">
            <v>-0.12766256172187296</v>
          </cell>
          <cell r="EN86">
            <v>-0.41014530105701652</v>
          </cell>
          <cell r="EO86">
            <v>-0.17500000000000004</v>
          </cell>
          <cell r="EP86">
            <v>-0.12346146158850879</v>
          </cell>
          <cell r="ER86">
            <v>-1.3471254805470845E-2</v>
          </cell>
          <cell r="ES86">
            <v>0.15982504665477393</v>
          </cell>
          <cell r="ET86">
            <v>-1.9804674155670776E-2</v>
          </cell>
          <cell r="EU86">
            <v>-2.8648521820741513E-2</v>
          </cell>
          <cell r="EV86">
            <v>-0.15294460517171726</v>
          </cell>
          <cell r="EX86">
            <v>-0.24665118588131463</v>
          </cell>
          <cell r="EY86">
            <v>-0.21488878075489493</v>
          </cell>
          <cell r="EZ86">
            <v>-0.26681947158895059</v>
          </cell>
          <cell r="FA86">
            <v>-0.26813770788727109</v>
          </cell>
          <cell r="FB86">
            <v>-0.23686352646266229</v>
          </cell>
          <cell r="FD86">
            <v>-0.18531907819129667</v>
          </cell>
          <cell r="FE86">
            <v>-0.24294211201959603</v>
          </cell>
          <cell r="FF86">
            <v>-0.24281726194130759</v>
          </cell>
          <cell r="FG86">
            <v>-0.21874354583912814</v>
          </cell>
          <cell r="FH86">
            <v>-1.2372401855652804E-2</v>
          </cell>
          <cell r="FJ86">
            <v>0.11773558364228109</v>
          </cell>
          <cell r="FK86">
            <v>0.14039398004368531</v>
          </cell>
          <cell r="FL86">
            <v>4.6836287056940984E-2</v>
          </cell>
          <cell r="FM86">
            <v>0.21222157557847865</v>
          </cell>
          <cell r="FN86">
            <v>7.7727345226156874E-2</v>
          </cell>
          <cell r="FP86">
            <v>0.25437901561053922</v>
          </cell>
        </row>
        <row r="87">
          <cell r="A87" t="str">
            <v>Price per metric ton</v>
          </cell>
          <cell r="C87">
            <v>339.92094861660081</v>
          </cell>
          <cell r="D87">
            <v>434.59915611814347</v>
          </cell>
          <cell r="E87">
            <v>420.15810276679844</v>
          </cell>
          <cell r="F87">
            <v>401.63934426229508</v>
          </cell>
          <cell r="G87">
            <v>340.81632653061223</v>
          </cell>
          <cell r="H87">
            <v>402.4590163934426</v>
          </cell>
          <cell r="I87">
            <v>325.48802551033054</v>
          </cell>
          <cell r="J87">
            <v>377.64843734992985</v>
          </cell>
          <cell r="K87">
            <v>494.54459203036055</v>
          </cell>
          <cell r="L87">
            <v>612.71673614040071</v>
          </cell>
          <cell r="M87">
            <v>698.49000935460867</v>
          </cell>
          <cell r="N87">
            <v>571.13963950354321</v>
          </cell>
          <cell r="O87">
            <v>442.20631556330801</v>
          </cell>
          <cell r="P87">
            <v>431.70454545454544</v>
          </cell>
          <cell r="Q87">
            <v>316.25</v>
          </cell>
          <cell r="R87">
            <v>436.98075668096175</v>
          </cell>
          <cell r="S87">
            <v>723.52786300429284</v>
          </cell>
          <cell r="T87">
            <v>412.80572545311128</v>
          </cell>
          <cell r="U87">
            <v>427</v>
          </cell>
          <cell r="V87">
            <v>411.25</v>
          </cell>
          <cell r="W87">
            <v>472.12417136637976</v>
          </cell>
          <cell r="X87">
            <v>612.75</v>
          </cell>
          <cell r="Y87">
            <v>449.75</v>
          </cell>
          <cell r="Z87">
            <v>436</v>
          </cell>
          <cell r="AA87">
            <v>466</v>
          </cell>
          <cell r="AB87">
            <v>581</v>
          </cell>
          <cell r="AC87">
            <v>607.25</v>
          </cell>
          <cell r="AD87">
            <v>491</v>
          </cell>
          <cell r="AI87">
            <v>612.75</v>
          </cell>
          <cell r="AL87">
            <v>628</v>
          </cell>
          <cell r="AM87">
            <v>636</v>
          </cell>
          <cell r="AN87">
            <v>612</v>
          </cell>
          <cell r="AO87">
            <v>575</v>
          </cell>
          <cell r="AQ87">
            <v>449.75</v>
          </cell>
          <cell r="AR87">
            <v>422</v>
          </cell>
          <cell r="AS87">
            <v>403</v>
          </cell>
          <cell r="AT87">
            <v>425</v>
          </cell>
          <cell r="AU87">
            <v>549</v>
          </cell>
          <cell r="AW87">
            <v>436</v>
          </cell>
          <cell r="AX87">
            <v>436</v>
          </cell>
          <cell r="AY87">
            <v>456</v>
          </cell>
          <cell r="AZ87">
            <v>428</v>
          </cell>
          <cell r="BA87">
            <v>424</v>
          </cell>
          <cell r="BL87">
            <v>491</v>
          </cell>
          <cell r="BM87">
            <v>461</v>
          </cell>
          <cell r="BN87">
            <v>481</v>
          </cell>
          <cell r="BO87">
            <v>501</v>
          </cell>
          <cell r="BP87">
            <v>521</v>
          </cell>
          <cell r="BR87">
            <v>607.25</v>
          </cell>
          <cell r="BS87">
            <v>571</v>
          </cell>
          <cell r="BT87">
            <v>646</v>
          </cell>
          <cell r="BU87">
            <v>626</v>
          </cell>
          <cell r="BV87">
            <v>586</v>
          </cell>
          <cell r="BX87">
            <v>581</v>
          </cell>
          <cell r="BY87">
            <v>616</v>
          </cell>
          <cell r="BZ87">
            <v>596</v>
          </cell>
          <cell r="CA87">
            <v>576</v>
          </cell>
          <cell r="CB87">
            <v>536</v>
          </cell>
          <cell r="CD87">
            <v>466</v>
          </cell>
          <cell r="CE87">
            <v>496</v>
          </cell>
          <cell r="CF87">
            <v>476</v>
          </cell>
          <cell r="CG87">
            <v>456</v>
          </cell>
          <cell r="CH87">
            <v>436</v>
          </cell>
          <cell r="DB87">
            <v>472.12417136637976</v>
          </cell>
          <cell r="DC87">
            <v>529.38557435440794</v>
          </cell>
          <cell r="DD87">
            <v>486.11111111111109</v>
          </cell>
          <cell r="DE87">
            <v>459</v>
          </cell>
          <cell r="DF87">
            <v>414</v>
          </cell>
          <cell r="DH87">
            <v>411.25</v>
          </cell>
          <cell r="DI87">
            <v>430</v>
          </cell>
          <cell r="DJ87">
            <v>434</v>
          </cell>
          <cell r="DK87">
            <v>400</v>
          </cell>
          <cell r="DL87">
            <v>381</v>
          </cell>
          <cell r="DN87">
            <v>427</v>
          </cell>
          <cell r="DO87">
            <v>454</v>
          </cell>
          <cell r="DP87">
            <v>452</v>
          </cell>
          <cell r="DQ87">
            <v>406</v>
          </cell>
          <cell r="DR87">
            <v>396</v>
          </cell>
          <cell r="DT87">
            <v>412.80572545311128</v>
          </cell>
          <cell r="DU87">
            <v>425.27905095713129</v>
          </cell>
          <cell r="DV87">
            <v>407.40969871585253</v>
          </cell>
          <cell r="DW87">
            <v>358.55</v>
          </cell>
          <cell r="DX87">
            <v>459.98415213946117</v>
          </cell>
          <cell r="DZ87">
            <v>723.52786300429284</v>
          </cell>
          <cell r="EA87">
            <v>783.10631229235878</v>
          </cell>
          <cell r="EB87">
            <v>772.21409768938292</v>
          </cell>
          <cell r="EC87">
            <v>709.55861775603648</v>
          </cell>
          <cell r="ED87">
            <v>629.23242427939272</v>
          </cell>
          <cell r="EF87">
            <v>436.98075668096175</v>
          </cell>
          <cell r="EG87">
            <v>563.27595513704796</v>
          </cell>
          <cell r="EH87">
            <v>461.55224736552844</v>
          </cell>
          <cell r="EI87">
            <v>388.77849071059177</v>
          </cell>
          <cell r="EJ87">
            <v>334.31633351067876</v>
          </cell>
          <cell r="EL87">
            <v>316.25</v>
          </cell>
          <cell r="EM87">
            <v>290</v>
          </cell>
          <cell r="EN87">
            <v>305</v>
          </cell>
          <cell r="EO87">
            <v>330</v>
          </cell>
          <cell r="EP87">
            <v>340</v>
          </cell>
          <cell r="ER87">
            <v>431.70454545454544</v>
          </cell>
          <cell r="ES87">
            <v>440.90909090909088</v>
          </cell>
          <cell r="ET87">
            <v>490.90909090909088</v>
          </cell>
          <cell r="EU87">
            <v>400</v>
          </cell>
          <cell r="EV87">
            <v>395</v>
          </cell>
          <cell r="EX87">
            <v>442.20631556330801</v>
          </cell>
          <cell r="EY87">
            <v>385.93155893536124</v>
          </cell>
          <cell r="EZ87">
            <v>406.69416558990162</v>
          </cell>
          <cell r="FA87">
            <v>467.21569809666062</v>
          </cell>
          <cell r="FB87">
            <v>508.98383963130863</v>
          </cell>
          <cell r="FD87">
            <v>571.13963950354321</v>
          </cell>
          <cell r="FE87">
            <v>541.16720130564465</v>
          </cell>
          <cell r="FF87">
            <v>547.31952522567576</v>
          </cell>
          <cell r="FG87">
            <v>561.95657282511627</v>
          </cell>
          <cell r="FH87">
            <v>634.11525865773604</v>
          </cell>
          <cell r="FJ87">
            <v>698.49000935460867</v>
          </cell>
          <cell r="FK87">
            <v>687.10365502133061</v>
          </cell>
          <cell r="FL87">
            <v>713.74684343434342</v>
          </cell>
          <cell r="FM87">
            <v>710.71428571428567</v>
          </cell>
          <cell r="FN87">
            <v>682.39525324847523</v>
          </cell>
          <cell r="FP87">
            <v>612.71673614040071</v>
          </cell>
          <cell r="FQ87">
            <v>646.85279861894958</v>
          </cell>
          <cell r="FR87">
            <v>635.04413206930371</v>
          </cell>
          <cell r="FS87">
            <v>600.75890617160064</v>
          </cell>
          <cell r="FT87">
            <v>568.21110770174892</v>
          </cell>
        </row>
        <row r="88">
          <cell r="A88" t="str">
            <v xml:space="preserve">  % Change </v>
          </cell>
          <cell r="D88">
            <v>0.27853007555686382</v>
          </cell>
          <cell r="E88">
            <v>-3.3228443148240472E-2</v>
          </cell>
          <cell r="F88">
            <v>-4.4075690514010835E-2</v>
          </cell>
          <cell r="G88">
            <v>-0.15143690129112874</v>
          </cell>
          <cell r="H88">
            <v>0.18086777265141851</v>
          </cell>
          <cell r="I88">
            <v>-0.19125174924113386</v>
          </cell>
          <cell r="J88">
            <v>0.1602529363647629</v>
          </cell>
          <cell r="K88">
            <v>0.30953697439005801</v>
          </cell>
          <cell r="L88">
            <v>0.23895144343785568</v>
          </cell>
          <cell r="M88">
            <v>0.13998846147814947</v>
          </cell>
          <cell r="N88">
            <v>-0.18232239279805129</v>
          </cell>
          <cell r="O88">
            <v>-0.22574746178064098</v>
          </cell>
          <cell r="P88">
            <v>-2.3748575583740328E-2</v>
          </cell>
          <cell r="Q88">
            <v>-0.26743879968412743</v>
          </cell>
          <cell r="R88">
            <v>0.38175733337853512</v>
          </cell>
          <cell r="S88">
            <v>0.65574307779538721</v>
          </cell>
          <cell r="T88">
            <v>-0.42945428011711273</v>
          </cell>
          <cell r="U88">
            <v>3.4384878095643057E-2</v>
          </cell>
          <cell r="V88">
            <v>-3.688524590163933E-2</v>
          </cell>
          <cell r="W88">
            <v>0.1480223011948445</v>
          </cell>
          <cell r="X88">
            <v>0.2978577187154674</v>
          </cell>
          <cell r="Y88">
            <v>-0.26601387188902492</v>
          </cell>
          <cell r="Z88">
            <v>-3.0572540300166762E-2</v>
          </cell>
          <cell r="AA88">
            <v>6.8807339449541205E-2</v>
          </cell>
          <cell r="AB88">
            <v>0.24678111587982832</v>
          </cell>
          <cell r="AC88">
            <v>4.5180722891566161E-2</v>
          </cell>
          <cell r="AD88">
            <v>-0.19143680526965834</v>
          </cell>
          <cell r="AI88">
            <v>0.2978577187154674</v>
          </cell>
          <cell r="AL88">
            <v>0.18628090832632438</v>
          </cell>
          <cell r="AM88">
            <v>0.30834285714285725</v>
          </cell>
          <cell r="AN88">
            <v>0.33333333333333326</v>
          </cell>
          <cell r="AO88">
            <v>0.38888888888888884</v>
          </cell>
          <cell r="AQ88">
            <v>-0.26601387188902492</v>
          </cell>
          <cell r="AR88">
            <v>-0.32802547770700641</v>
          </cell>
          <cell r="AS88">
            <v>-0.36635220125786161</v>
          </cell>
          <cell r="AT88">
            <v>-0.30555555555555558</v>
          </cell>
          <cell r="AU88">
            <v>-4.5217391304347876E-2</v>
          </cell>
          <cell r="AW88">
            <v>-3.0572540300166762E-2</v>
          </cell>
          <cell r="AX88">
            <v>3.3175355450236976E-2</v>
          </cell>
          <cell r="AY88">
            <v>0.13151364764267992</v>
          </cell>
          <cell r="AZ88">
            <v>7.058823529411784E-3</v>
          </cell>
          <cell r="BA88">
            <v>-0.22768670309653916</v>
          </cell>
          <cell r="BL88">
            <v>-0.19143680526965834</v>
          </cell>
          <cell r="BM88">
            <v>-0.19264448336252193</v>
          </cell>
          <cell r="BN88">
            <v>-0.2554179566563467</v>
          </cell>
          <cell r="BO88">
            <v>-0.19968051118210861</v>
          </cell>
          <cell r="BP88">
            <v>-0.11092150170648463</v>
          </cell>
          <cell r="BR88">
            <v>4.5180722891566161E-2</v>
          </cell>
          <cell r="BS88">
            <v>-7.3051948051948035E-2</v>
          </cell>
          <cell r="BT88">
            <v>8.3892617449664364E-2</v>
          </cell>
          <cell r="BU88">
            <v>8.680555555555558E-2</v>
          </cell>
          <cell r="BV88">
            <v>9.3283582089552342E-2</v>
          </cell>
          <cell r="BX88">
            <v>0.24678111587982832</v>
          </cell>
          <cell r="BY88">
            <v>0.24193548387096775</v>
          </cell>
          <cell r="BZ88">
            <v>0.25210084033613445</v>
          </cell>
          <cell r="CA88">
            <v>0.26315789473684204</v>
          </cell>
          <cell r="CB88">
            <v>0.22935779816513757</v>
          </cell>
          <cell r="CD88">
            <v>6.8807339449541205E-2</v>
          </cell>
          <cell r="CE88">
            <v>0.13761467889908263</v>
          </cell>
          <cell r="CF88">
            <v>4.3859649122806932E-2</v>
          </cell>
          <cell r="CG88">
            <v>6.5420560747663448E-2</v>
          </cell>
          <cell r="CH88">
            <v>2.8301886792452935E-2</v>
          </cell>
          <cell r="DB88">
            <v>0.1480223011948445</v>
          </cell>
          <cell r="DC88">
            <v>0.23112924268466961</v>
          </cell>
          <cell r="DD88">
            <v>0.12007168458781359</v>
          </cell>
          <cell r="DE88">
            <v>0.14749999999999996</v>
          </cell>
          <cell r="DF88">
            <v>8.6614173228346525E-2</v>
          </cell>
          <cell r="DH88">
            <v>-3.688524590163933E-2</v>
          </cell>
          <cell r="DI88">
            <v>-5.2863436123347984E-2</v>
          </cell>
          <cell r="DJ88">
            <v>-3.9823008849557473E-2</v>
          </cell>
          <cell r="DK88">
            <v>-1.4778325123152691E-2</v>
          </cell>
          <cell r="DL88">
            <v>-3.7878787878787845E-2</v>
          </cell>
          <cell r="DN88">
            <v>3.4384878095643057E-2</v>
          </cell>
          <cell r="DO88">
            <v>6.753436121113765E-2</v>
          </cell>
          <cell r="DP88">
            <v>0.10944830578333131</v>
          </cell>
          <cell r="DQ88">
            <v>0.13233858597127313</v>
          </cell>
          <cell r="DR88">
            <v>-0.13910077519379849</v>
          </cell>
          <cell r="DT88">
            <v>-0.42945428011711273</v>
          </cell>
          <cell r="DU88">
            <v>-0.45693318482872736</v>
          </cell>
          <cell r="DV88">
            <v>-0.47241354446273021</v>
          </cell>
          <cell r="DW88">
            <v>-0.49468586382065727</v>
          </cell>
          <cell r="DX88">
            <v>-0.26897576413637203</v>
          </cell>
          <cell r="DZ88">
            <v>0.65574307779538721</v>
          </cell>
          <cell r="EA88">
            <v>0.39027115421929381</v>
          </cell>
          <cell r="EB88">
            <v>0.67308057126157683</v>
          </cell>
          <cell r="EC88">
            <v>0.8250974133346145</v>
          </cell>
          <cell r="ED88">
            <v>0.88214682086208551</v>
          </cell>
          <cell r="EF88">
            <v>0.38175733337853512</v>
          </cell>
          <cell r="EG88">
            <v>0.94233087978292396</v>
          </cell>
          <cell r="EH88">
            <v>0.51328605693615881</v>
          </cell>
          <cell r="EI88">
            <v>0.17811663851694481</v>
          </cell>
          <cell r="EJ88">
            <v>-1.6716666145062509E-2</v>
          </cell>
          <cell r="EL88">
            <v>-0.26743879968412743</v>
          </cell>
          <cell r="EM88">
            <v>-0.34226804123711341</v>
          </cell>
          <cell r="EN88">
            <v>-0.37870370370370365</v>
          </cell>
          <cell r="EO88">
            <v>-0.17500000000000004</v>
          </cell>
          <cell r="EP88">
            <v>-0.13924050632911389</v>
          </cell>
          <cell r="ER88">
            <v>-2.3748575583740328E-2</v>
          </cell>
          <cell r="ES88">
            <v>0.14245409762651118</v>
          </cell>
          <cell r="ET88">
            <v>0.20707187966917906</v>
          </cell>
          <cell r="EU88">
            <v>-0.14386438291881753</v>
          </cell>
          <cell r="EV88">
            <v>-0.22394392661636331</v>
          </cell>
          <cell r="EX88">
            <v>-0.22574746178064098</v>
          </cell>
          <cell r="EY88">
            <v>-0.28685338282836581</v>
          </cell>
          <cell r="EZ88">
            <v>-0.25693466641408458</v>
          </cell>
          <cell r="FA88">
            <v>-0.16859109637630221</v>
          </cell>
          <cell r="FB88">
            <v>-0.1973322945915218</v>
          </cell>
          <cell r="FD88">
            <v>-0.18232239279805129</v>
          </cell>
          <cell r="FE88">
            <v>-0.21239365072385685</v>
          </cell>
          <cell r="FF88">
            <v>-0.23317415655089624</v>
          </cell>
          <cell r="FG88">
            <v>-0.20930733471842933</v>
          </cell>
          <cell r="FH88">
            <v>-7.0750777296452516E-2</v>
          </cell>
          <cell r="FJ88">
            <v>0.13998846147814947</v>
          </cell>
          <cell r="FK88">
            <v>6.2225681775386565E-2</v>
          </cell>
          <cell r="FL88">
            <v>0.12393266450409568</v>
          </cell>
          <cell r="FM88">
            <v>0.18302746478348064</v>
          </cell>
          <cell r="FN88">
            <v>0.20095373708650022</v>
          </cell>
          <cell r="FP88">
            <v>0.23895144343785568</v>
          </cell>
        </row>
        <row r="89">
          <cell r="A89" t="str">
            <v>Cost per metric ton</v>
          </cell>
          <cell r="C89">
            <v>264.798418972332</v>
          </cell>
          <cell r="D89">
            <v>304.21940928270044</v>
          </cell>
          <cell r="E89">
            <v>306.29525691699604</v>
          </cell>
          <cell r="F89">
            <v>353.44262295081967</v>
          </cell>
          <cell r="G89">
            <v>319.68571428571437</v>
          </cell>
          <cell r="H89">
            <v>304.66147540983604</v>
          </cell>
          <cell r="I89">
            <v>331.70085470085468</v>
          </cell>
          <cell r="J89">
            <v>304.38841698841696</v>
          </cell>
          <cell r="K89">
            <v>285.78679609379566</v>
          </cell>
          <cell r="L89">
            <v>308.8396998296717</v>
          </cell>
          <cell r="M89">
            <v>323.9304182214932</v>
          </cell>
          <cell r="N89">
            <v>363.48025193860497</v>
          </cell>
          <cell r="O89">
            <v>386.44681270258593</v>
          </cell>
          <cell r="P89">
            <v>386.44681270258593</v>
          </cell>
          <cell r="Q89">
            <v>384.11170317564648</v>
          </cell>
          <cell r="R89">
            <v>388.90199575503766</v>
          </cell>
          <cell r="S89">
            <v>395.83828124999997</v>
          </cell>
          <cell r="T89">
            <v>419.21203124999994</v>
          </cell>
          <cell r="U89">
            <v>411.5</v>
          </cell>
          <cell r="V89">
            <v>402</v>
          </cell>
          <cell r="W89">
            <v>428.26845472197488</v>
          </cell>
          <cell r="X89">
            <v>415.72716386074825</v>
          </cell>
          <cell r="Y89">
            <v>466.16152531855749</v>
          </cell>
          <cell r="Z89">
            <v>424.41804072157464</v>
          </cell>
          <cell r="AA89">
            <v>415</v>
          </cell>
          <cell r="AB89">
            <v>410</v>
          </cell>
          <cell r="AC89">
            <v>425</v>
          </cell>
          <cell r="AD89">
            <v>437.5</v>
          </cell>
          <cell r="AI89">
            <v>415.72716386074825</v>
          </cell>
          <cell r="AL89">
            <v>418.90380313199103</v>
          </cell>
          <cell r="AM89">
            <v>400.84388185654007</v>
          </cell>
          <cell r="AN89">
            <v>426.31797426317974</v>
          </cell>
          <cell r="AO89">
            <v>416.84299619128223</v>
          </cell>
          <cell r="AQ89">
            <v>466.16152531855749</v>
          </cell>
          <cell r="AR89">
            <v>466.19350018677625</v>
          </cell>
          <cell r="AS89">
            <v>453.76246600181327</v>
          </cell>
          <cell r="AT89">
            <v>461.47223417993973</v>
          </cell>
          <cell r="AU89">
            <v>483.21790090570056</v>
          </cell>
          <cell r="AW89">
            <v>424.41804072157464</v>
          </cell>
          <cell r="AX89">
            <v>400.49575070821533</v>
          </cell>
          <cell r="AY89">
            <v>435.49488054607502</v>
          </cell>
          <cell r="AZ89">
            <v>440.24514811031673</v>
          </cell>
          <cell r="BA89">
            <v>421.43638352169154</v>
          </cell>
          <cell r="BL89">
            <v>437.5</v>
          </cell>
          <cell r="BM89">
            <v>435</v>
          </cell>
          <cell r="BN89">
            <v>440</v>
          </cell>
          <cell r="BO89">
            <v>440</v>
          </cell>
          <cell r="BP89">
            <v>435</v>
          </cell>
          <cell r="BR89">
            <v>425</v>
          </cell>
          <cell r="BS89">
            <v>425</v>
          </cell>
          <cell r="BT89">
            <v>425</v>
          </cell>
          <cell r="BU89">
            <v>425</v>
          </cell>
          <cell r="BV89">
            <v>425</v>
          </cell>
          <cell r="BX89">
            <v>410</v>
          </cell>
          <cell r="BY89">
            <v>410</v>
          </cell>
          <cell r="BZ89">
            <v>410</v>
          </cell>
          <cell r="CA89">
            <v>410</v>
          </cell>
          <cell r="CB89">
            <v>410</v>
          </cell>
          <cell r="CD89">
            <v>415</v>
          </cell>
          <cell r="CE89">
            <v>425</v>
          </cell>
          <cell r="CF89">
            <v>425</v>
          </cell>
          <cell r="CG89">
            <v>410</v>
          </cell>
          <cell r="CH89">
            <v>400</v>
          </cell>
          <cell r="DB89">
            <v>428.26845472197488</v>
          </cell>
          <cell r="DC89">
            <v>456.366874443455</v>
          </cell>
          <cell r="DD89">
            <v>421.0069444444444</v>
          </cell>
          <cell r="DE89">
            <v>404.7</v>
          </cell>
          <cell r="DF89">
            <v>431</v>
          </cell>
          <cell r="DH89">
            <v>402</v>
          </cell>
          <cell r="DI89">
            <v>380</v>
          </cell>
          <cell r="DJ89">
            <v>405</v>
          </cell>
          <cell r="DK89">
            <v>411.5</v>
          </cell>
          <cell r="DL89">
            <v>411.5</v>
          </cell>
          <cell r="DN89">
            <v>411.5</v>
          </cell>
          <cell r="DO89">
            <v>406</v>
          </cell>
          <cell r="DP89">
            <v>410</v>
          </cell>
          <cell r="DQ89">
            <v>410</v>
          </cell>
          <cell r="DR89">
            <v>420</v>
          </cell>
          <cell r="DT89">
            <v>419.21203124999994</v>
          </cell>
          <cell r="DU89">
            <v>434.19937499999992</v>
          </cell>
          <cell r="DV89">
            <v>419.19937499999992</v>
          </cell>
          <cell r="DW89">
            <v>419.19937499999992</v>
          </cell>
          <cell r="DX89">
            <v>404.25</v>
          </cell>
          <cell r="DZ89">
            <v>395.83828124999997</v>
          </cell>
          <cell r="EA89">
            <v>404.49062499999991</v>
          </cell>
          <cell r="EB89">
            <v>394.62499999999994</v>
          </cell>
          <cell r="EC89">
            <v>399.2374999999999</v>
          </cell>
          <cell r="ED89">
            <v>385</v>
          </cell>
          <cell r="EF89">
            <v>388.90199575503766</v>
          </cell>
          <cell r="EG89">
            <v>385</v>
          </cell>
          <cell r="EH89">
            <v>385</v>
          </cell>
          <cell r="EI89">
            <v>389.49999999999994</v>
          </cell>
          <cell r="EJ89">
            <v>396.10798302015053</v>
          </cell>
          <cell r="EL89">
            <v>384.11170317564648</v>
          </cell>
          <cell r="EM89">
            <v>385</v>
          </cell>
          <cell r="EN89">
            <v>385</v>
          </cell>
          <cell r="EO89">
            <v>380</v>
          </cell>
          <cell r="EP89">
            <v>386.44681270258593</v>
          </cell>
          <cell r="ER89">
            <v>386.44681270258593</v>
          </cell>
          <cell r="ES89">
            <v>386.44681270258593</v>
          </cell>
          <cell r="ET89">
            <v>386.44681270258593</v>
          </cell>
          <cell r="EU89">
            <v>386.44681270258593</v>
          </cell>
          <cell r="EV89">
            <v>386.44681270258593</v>
          </cell>
          <cell r="EX89">
            <v>386.44681270258593</v>
          </cell>
          <cell r="EY89">
            <v>385.45627376425858</v>
          </cell>
          <cell r="EZ89">
            <v>375.9069674982606</v>
          </cell>
          <cell r="FA89">
            <v>390.97249818435938</v>
          </cell>
          <cell r="FB89">
            <v>393.45151136346527</v>
          </cell>
          <cell r="FD89">
            <v>363.48025193860497</v>
          </cell>
          <cell r="FE89">
            <v>385.54684790900893</v>
          </cell>
          <cell r="FF89">
            <v>356.96105391059677</v>
          </cell>
          <cell r="FG89">
            <v>358.58823529411762</v>
          </cell>
          <cell r="FH89">
            <v>352.82487064069664</v>
          </cell>
          <cell r="FJ89">
            <v>323.9304182214932</v>
          </cell>
          <cell r="FK89">
            <v>348.34217800706585</v>
          </cell>
          <cell r="FL89">
            <v>327.99415849736664</v>
          </cell>
          <cell r="FM89">
            <v>329.29886233850988</v>
          </cell>
          <cell r="FN89">
            <v>290.08647404303042</v>
          </cell>
          <cell r="FP89">
            <v>308.8396998296717</v>
          </cell>
          <cell r="FQ89">
            <v>308.65842055185544</v>
          </cell>
          <cell r="FR89">
            <v>328.35253675136892</v>
          </cell>
          <cell r="FS89">
            <v>296.98548567175288</v>
          </cell>
          <cell r="FT89">
            <v>301.36235634370956</v>
          </cell>
        </row>
        <row r="90">
          <cell r="A90" t="str">
            <v xml:space="preserve">  % Change </v>
          </cell>
          <cell r="D90">
            <v>0.14887169818973667</v>
          </cell>
          <cell r="E90">
            <v>6.8235213499037162E-3</v>
          </cell>
          <cell r="F90">
            <v>0.15392783586786085</v>
          </cell>
          <cell r="G90">
            <v>-9.5508878876225611E-2</v>
          </cell>
          <cell r="H90">
            <v>-4.6996904160849118E-2</v>
          </cell>
          <cell r="I90">
            <v>8.8752210152743372E-2</v>
          </cell>
          <cell r="J90">
            <v>-8.2340570804586899E-2</v>
          </cell>
          <cell r="K90">
            <v>-6.1111461068931394E-2</v>
          </cell>
          <cell r="L90">
            <v>8.0664691479693351E-2</v>
          </cell>
          <cell r="M90">
            <v>4.8862624850834147E-2</v>
          </cell>
          <cell r="N90">
            <v>0.12209360866526864</v>
          </cell>
          <cell r="O90">
            <v>6.3185167946511189E-2</v>
          </cell>
          <cell r="P90">
            <v>0</v>
          </cell>
          <cell r="Q90">
            <v>-6.0425120616445227E-3</v>
          </cell>
          <cell r="R90">
            <v>1.247109249675904E-2</v>
          </cell>
          <cell r="S90">
            <v>1.7835561582798753E-2</v>
          </cell>
          <cell r="T90">
            <v>5.9048735575015776E-2</v>
          </cell>
          <cell r="U90">
            <v>-1.8396493123072677E-2</v>
          </cell>
          <cell r="V90">
            <v>-2.3086269744835963E-2</v>
          </cell>
          <cell r="W90">
            <v>6.534441473128072E-2</v>
          </cell>
          <cell r="X90">
            <v>-2.9283713808359368E-2</v>
          </cell>
          <cell r="Y90">
            <v>0.12131601165879724</v>
          </cell>
          <cell r="Z90">
            <v>-8.9547254180741165E-2</v>
          </cell>
          <cell r="AA90">
            <v>-2.2190481595840139E-2</v>
          </cell>
          <cell r="AB90">
            <v>-1.2048192771084376E-2</v>
          </cell>
          <cell r="AC90">
            <v>3.6585365853658569E-2</v>
          </cell>
          <cell r="AD90">
            <v>2.9411764705882248E-2</v>
          </cell>
          <cell r="AI90">
            <v>-2.9283713808359368E-2</v>
          </cell>
          <cell r="AL90">
            <v>-8.2089812844437171E-2</v>
          </cell>
          <cell r="AM90">
            <v>-4.7892470311888258E-2</v>
          </cell>
          <cell r="AN90">
            <v>5.3417282587545634E-2</v>
          </cell>
          <cell r="AO90">
            <v>-3.2846876586352103E-2</v>
          </cell>
          <cell r="AQ90">
            <v>0.12131601165879724</v>
          </cell>
          <cell r="AR90">
            <v>0.11288915665414678</v>
          </cell>
          <cell r="AS90">
            <v>0.1320179414992606</v>
          </cell>
          <cell r="AT90">
            <v>8.2460187088096326E-2</v>
          </cell>
          <cell r="AU90">
            <v>0.15923238562453856</v>
          </cell>
          <cell r="AW90">
            <v>-8.9547254180741165E-2</v>
          </cell>
          <cell r="AX90">
            <v>-0.1409237783286118</v>
          </cell>
          <cell r="AY90">
            <v>-4.0258035479878718E-2</v>
          </cell>
          <cell r="AZ90">
            <v>-4.5998620279602775E-2</v>
          </cell>
          <cell r="BA90">
            <v>-0.12785436397991723</v>
          </cell>
          <cell r="BL90">
            <v>2.9411764705882248E-2</v>
          </cell>
          <cell r="BM90">
            <v>2.3529411764705799E-2</v>
          </cell>
          <cell r="BN90">
            <v>3.529411764705892E-2</v>
          </cell>
          <cell r="BO90">
            <v>3.529411764705892E-2</v>
          </cell>
          <cell r="BP90">
            <v>2.3529411764705799E-2</v>
          </cell>
          <cell r="BR90">
            <v>3.6585365853658569E-2</v>
          </cell>
          <cell r="BS90">
            <v>3.6585365853658569E-2</v>
          </cell>
          <cell r="BT90">
            <v>3.6585365853658569E-2</v>
          </cell>
          <cell r="BU90">
            <v>3.6585365853658569E-2</v>
          </cell>
          <cell r="BV90">
            <v>3.6585365853658569E-2</v>
          </cell>
          <cell r="BX90">
            <v>-1.2048192771084376E-2</v>
          </cell>
          <cell r="BY90">
            <v>-3.5294117647058809E-2</v>
          </cell>
          <cell r="BZ90">
            <v>-3.5294117647058809E-2</v>
          </cell>
          <cell r="CA90">
            <v>0</v>
          </cell>
          <cell r="CB90">
            <v>2.4999999999999911E-2</v>
          </cell>
          <cell r="CD90">
            <v>-2.2190481595840139E-2</v>
          </cell>
          <cell r="CE90">
            <v>6.1184792219274975E-2</v>
          </cell>
          <cell r="CF90">
            <v>-2.409874608150453E-2</v>
          </cell>
          <cell r="CG90">
            <v>-6.8700696055684629E-2</v>
          </cell>
          <cell r="CH90">
            <v>-5.0865051903114078E-2</v>
          </cell>
          <cell r="DB90">
            <v>6.534441473128072E-2</v>
          </cell>
          <cell r="DC90">
            <v>0.20096545906172358</v>
          </cell>
          <cell r="DD90">
            <v>3.9523319615912156E-2</v>
          </cell>
          <cell r="DE90">
            <v>-1.652490886998792E-2</v>
          </cell>
          <cell r="DF90">
            <v>4.7387606318347597E-2</v>
          </cell>
          <cell r="DH90">
            <v>-2.3086269744835963E-2</v>
          </cell>
          <cell r="DI90">
            <v>-6.4039408866995107E-2</v>
          </cell>
          <cell r="DJ90">
            <v>-1.2195121951219523E-2</v>
          </cell>
          <cell r="DK90">
            <v>3.6585365853658569E-3</v>
          </cell>
          <cell r="DL90">
            <v>-2.0238095238095277E-2</v>
          </cell>
          <cell r="DN90">
            <v>-1.8396493123072677E-2</v>
          </cell>
          <cell r="DO90">
            <v>-6.4945683074739358E-2</v>
          </cell>
          <cell r="DP90">
            <v>-2.1945106669111647E-2</v>
          </cell>
          <cell r="DQ90">
            <v>-2.1945106669111647E-2</v>
          </cell>
          <cell r="DR90">
            <v>3.8961038961038863E-2</v>
          </cell>
          <cell r="DT90">
            <v>5.9048735575015776E-2</v>
          </cell>
          <cell r="DU90">
            <v>7.3447314137379704E-2</v>
          </cell>
          <cell r="DV90">
            <v>6.2272727272727257E-2</v>
          </cell>
          <cell r="DW90">
            <v>5.0000000000000044E-2</v>
          </cell>
          <cell r="DX90">
            <v>5.0000000000000044E-2</v>
          </cell>
          <cell r="DZ90">
            <v>1.7835561582798753E-2</v>
          </cell>
          <cell r="EA90">
            <v>5.0624999999999698E-2</v>
          </cell>
          <cell r="EB90">
            <v>2.4999999999999911E-2</v>
          </cell>
          <cell r="EC90">
            <v>2.4999999999999911E-2</v>
          </cell>
          <cell r="ED90">
            <v>-2.8042815333982896E-2</v>
          </cell>
          <cell r="EF90">
            <v>1.247109249675904E-2</v>
          </cell>
          <cell r="EG90">
            <v>0</v>
          </cell>
          <cell r="EH90">
            <v>0</v>
          </cell>
          <cell r="EI90">
            <v>2.4999999999999911E-2</v>
          </cell>
          <cell r="EJ90">
            <v>2.4999999999999911E-2</v>
          </cell>
          <cell r="EL90">
            <v>-6.0425120616445227E-3</v>
          </cell>
          <cell r="EM90">
            <v>-3.7438857173326401E-3</v>
          </cell>
          <cell r="EN90">
            <v>-3.7438857173326401E-3</v>
          </cell>
          <cell r="EO90">
            <v>-1.66822768119127E-2</v>
          </cell>
          <cell r="EP90">
            <v>0</v>
          </cell>
          <cell r="ER90">
            <v>0</v>
          </cell>
          <cell r="ES90">
            <v>2.5697828930217881E-3</v>
          </cell>
          <cell r="ET90">
            <v>2.8038440666503739E-2</v>
          </cell>
          <cell r="EU90">
            <v>-1.1575457360275543E-2</v>
          </cell>
          <cell r="EV90">
            <v>-1.7803206897351265E-2</v>
          </cell>
          <cell r="EX90">
            <v>6.3185167946511189E-2</v>
          </cell>
          <cell r="EY90">
            <v>-2.3492383673107131E-4</v>
          </cell>
          <cell r="EZ90">
            <v>5.3075576117076695E-2</v>
          </cell>
          <cell r="FA90">
            <v>9.0310444411763502E-2</v>
          </cell>
          <cell r="FB90">
            <v>0.11514676005972735</v>
          </cell>
          <cell r="FD90">
            <v>0.12209360866526864</v>
          </cell>
          <cell r="FE90">
            <v>0.1068049528621493</v>
          </cell>
          <cell r="FF90">
            <v>8.8315278375491912E-2</v>
          </cell>
          <cell r="FG90">
            <v>8.8944652731594021E-2</v>
          </cell>
          <cell r="FH90">
            <v>0.21627480841578239</v>
          </cell>
          <cell r="FJ90">
            <v>4.8862624850834147E-2</v>
          </cell>
          <cell r="FK90">
            <v>0.12856852369120264</v>
          </cell>
          <cell r="FL90">
            <v>-1.0914435367180841E-3</v>
          </cell>
          <cell r="FM90">
            <v>0.10880456529270188</v>
          </cell>
          <cell r="FN90">
            <v>-3.741635961931089E-2</v>
          </cell>
          <cell r="FP90">
            <v>8.0664691479693351E-2</v>
          </cell>
        </row>
        <row r="91">
          <cell r="A91" t="str">
            <v xml:space="preserve">Operating profit/ton </v>
          </cell>
          <cell r="C91">
            <v>75.122529644268781</v>
          </cell>
          <cell r="D91">
            <v>130.37974683544303</v>
          </cell>
          <cell r="E91">
            <v>113.86284584980237</v>
          </cell>
          <cell r="F91">
            <v>48.196721311475407</v>
          </cell>
          <cell r="G91">
            <v>21.130612244897961</v>
          </cell>
          <cell r="H91">
            <v>97.797540983606552</v>
          </cell>
          <cell r="I91">
            <v>5.0512820512820511</v>
          </cell>
          <cell r="J91">
            <v>75.148262548262551</v>
          </cell>
          <cell r="K91">
            <v>201.90398222326178</v>
          </cell>
          <cell r="L91">
            <v>302.90937859801653</v>
          </cell>
          <cell r="M91">
            <v>359.84329499750652</v>
          </cell>
          <cell r="N91">
            <v>193.57714705520956</v>
          </cell>
          <cell r="O91">
            <v>50.296248569800063</v>
          </cell>
          <cell r="P91">
            <v>40.828959530578381</v>
          </cell>
          <cell r="Q91">
            <v>-73.901184186319</v>
          </cell>
          <cell r="R91">
            <v>43.500605772054314</v>
          </cell>
          <cell r="S91">
            <v>288.89001580973917</v>
          </cell>
          <cell r="T91">
            <v>-21.838001532030546</v>
          </cell>
          <cell r="U91">
            <v>11.736116856918965</v>
          </cell>
          <cell r="V91">
            <v>9.5320850990227797</v>
          </cell>
          <cell r="W91">
            <v>43.855716644404872</v>
          </cell>
          <cell r="X91">
            <v>195.01335707925199</v>
          </cell>
          <cell r="Y91">
            <v>-14.358860195903828</v>
          </cell>
          <cell r="Z91">
            <v>14.581478183437223</v>
          </cell>
          <cell r="AA91">
            <v>68.121104185218215</v>
          </cell>
          <cell r="AB91">
            <v>213.17898486197686</v>
          </cell>
          <cell r="AC91">
            <v>219.0894924309884</v>
          </cell>
          <cell r="AD91">
            <v>64.314336598397148</v>
          </cell>
          <cell r="AI91">
            <v>195.01335707925199</v>
          </cell>
          <cell r="AL91">
            <v>166.51825467497773</v>
          </cell>
          <cell r="AM91">
            <v>247.55120213713269</v>
          </cell>
          <cell r="AN91">
            <v>199.46571682991987</v>
          </cell>
          <cell r="AO91">
            <v>166.51825467497773</v>
          </cell>
          <cell r="AQ91">
            <v>-14.358860195903828</v>
          </cell>
          <cell r="AR91">
            <v>-25.378450578806767</v>
          </cell>
          <cell r="AS91">
            <v>-49.421193232413181</v>
          </cell>
          <cell r="AT91">
            <v>-37.845057880676755</v>
          </cell>
          <cell r="AU91">
            <v>55.209260908281387</v>
          </cell>
          <cell r="AW91">
            <v>14.581478183437223</v>
          </cell>
          <cell r="AX91">
            <v>44.523597506678541</v>
          </cell>
          <cell r="AY91">
            <v>26.268922528940337</v>
          </cell>
          <cell r="AZ91">
            <v>-15.583259127337488</v>
          </cell>
          <cell r="BA91">
            <v>3.116651825467498</v>
          </cell>
          <cell r="BL91">
            <v>64.314336598397148</v>
          </cell>
          <cell r="BM91">
            <v>31.255565449688319</v>
          </cell>
          <cell r="BN91">
            <v>49.287622439893177</v>
          </cell>
          <cell r="BO91">
            <v>73.330365093499609</v>
          </cell>
          <cell r="BP91">
            <v>103.38379341050751</v>
          </cell>
          <cell r="BR91">
            <v>219.0894924309884</v>
          </cell>
          <cell r="BS91">
            <v>175.51202137132674</v>
          </cell>
          <cell r="BT91">
            <v>265.67230632235078</v>
          </cell>
          <cell r="BU91">
            <v>241.62956366874448</v>
          </cell>
          <cell r="BV91">
            <v>193.5440783615316</v>
          </cell>
          <cell r="BX91">
            <v>213.17898486197686</v>
          </cell>
          <cell r="BY91">
            <v>256.8121104185218</v>
          </cell>
          <cell r="BZ91">
            <v>231.87889581478183</v>
          </cell>
          <cell r="CA91">
            <v>206.94568121104189</v>
          </cell>
          <cell r="CB91">
            <v>157.07925200356195</v>
          </cell>
          <cell r="CD91">
            <v>68.121104185218215</v>
          </cell>
          <cell r="CE91">
            <v>94.835262689225345</v>
          </cell>
          <cell r="CF91">
            <v>68.121104185218215</v>
          </cell>
          <cell r="CG91">
            <v>61.442564559216436</v>
          </cell>
          <cell r="CH91">
            <v>48.085485307212871</v>
          </cell>
          <cell r="DB91">
            <v>43.855716644404872</v>
          </cell>
          <cell r="DC91">
            <v>73.01869991095279</v>
          </cell>
          <cell r="DD91">
            <v>65.104166666666671</v>
          </cell>
          <cell r="DE91">
            <v>54.300000000000047</v>
          </cell>
          <cell r="DF91">
            <v>-16.999999999999993</v>
          </cell>
          <cell r="DH91">
            <v>9.5320850990227797</v>
          </cell>
          <cell r="DI91">
            <v>50</v>
          </cell>
          <cell r="DJ91">
            <v>29.000000000000089</v>
          </cell>
          <cell r="DK91">
            <v>-10.962365591397768</v>
          </cell>
          <cell r="DL91">
            <v>-29.9092940125112</v>
          </cell>
          <cell r="DN91">
            <v>11.736116856918965</v>
          </cell>
          <cell r="DO91">
            <v>34.614936954413189</v>
          </cell>
          <cell r="DP91">
            <v>43.210475266731308</v>
          </cell>
          <cell r="DQ91">
            <v>-4.7896749521988307</v>
          </cell>
          <cell r="DR91">
            <v>-26.091269841269796</v>
          </cell>
          <cell r="DT91">
            <v>-21.838001532030546</v>
          </cell>
          <cell r="DU91">
            <v>-9.0106001010391292</v>
          </cell>
          <cell r="DV91">
            <v>-13.339900818749868</v>
          </cell>
          <cell r="DW91">
            <v>-88.447005208333195</v>
          </cell>
          <cell r="DX91">
            <v>23.44550000000001</v>
          </cell>
          <cell r="DZ91">
            <v>288.89001580973917</v>
          </cell>
          <cell r="EA91">
            <v>237.42358723958338</v>
          </cell>
          <cell r="EB91">
            <v>361.29034853522296</v>
          </cell>
          <cell r="EC91">
            <v>310.32806542521644</v>
          </cell>
          <cell r="ED91">
            <v>246.51806203893389</v>
          </cell>
          <cell r="EF91">
            <v>43.500605772054314</v>
          </cell>
          <cell r="EG91">
            <v>153.17478517411533</v>
          </cell>
          <cell r="EH91">
            <v>76.203541822766184</v>
          </cell>
          <cell r="EI91">
            <v>-0.79724867724864623</v>
          </cell>
          <cell r="EJ91">
            <v>-54.578655231415603</v>
          </cell>
          <cell r="EL91">
            <v>-73.901184186319</v>
          </cell>
          <cell r="EM91">
            <v>-138.82992385326651</v>
          </cell>
          <cell r="EN91">
            <v>-59.150108620780976</v>
          </cell>
          <cell r="EO91">
            <v>-48.043665951546245</v>
          </cell>
          <cell r="EP91">
            <v>-49.581038319682293</v>
          </cell>
          <cell r="ER91">
            <v>40.828959530578381</v>
          </cell>
          <cell r="ES91">
            <v>60.009459807722969</v>
          </cell>
          <cell r="ET91">
            <v>81.35397427453708</v>
          </cell>
          <cell r="EU91">
            <v>13.553187297414111</v>
          </cell>
          <cell r="EV91">
            <v>8.3992167426393589</v>
          </cell>
          <cell r="EX91">
            <v>50.296248569800063</v>
          </cell>
          <cell r="EY91">
            <v>0.51585121056822136</v>
          </cell>
          <cell r="EZ91">
            <v>29.526362823949956</v>
          </cell>
          <cell r="FA91">
            <v>67.199690813787768</v>
          </cell>
          <cell r="FB91">
            <v>103.9430894308943</v>
          </cell>
          <cell r="FD91">
            <v>193.57714705520956</v>
          </cell>
          <cell r="FE91">
            <v>147.97142658991609</v>
          </cell>
          <cell r="FF91">
            <v>175.02078403785893</v>
          </cell>
          <cell r="FG91">
            <v>204.08235294117648</v>
          </cell>
          <cell r="FH91">
            <v>247.23402465188676</v>
          </cell>
          <cell r="FJ91">
            <v>359.84329499750652</v>
          </cell>
          <cell r="FK91">
            <v>356.38368638117339</v>
          </cell>
          <cell r="FL91">
            <v>374.58635636273243</v>
          </cell>
          <cell r="FM91">
            <v>390.91354069327639</v>
          </cell>
          <cell r="FN91">
            <v>317.48959655284364</v>
          </cell>
          <cell r="FP91">
            <v>302.90937859801653</v>
          </cell>
          <cell r="FQ91">
            <v>309.30859498889947</v>
          </cell>
          <cell r="FR91">
            <v>342.79396776589681</v>
          </cell>
          <cell r="FS91">
            <v>297.14055328123061</v>
          </cell>
          <cell r="FT91">
            <v>262.39439835603929</v>
          </cell>
        </row>
        <row r="92">
          <cell r="A92" t="str">
            <v xml:space="preserve">  % Change </v>
          </cell>
          <cell r="D92">
            <v>0.73556118853872898</v>
          </cell>
          <cell r="E92">
            <v>-0.12668302697724387</v>
          </cell>
          <cell r="F92">
            <v>-0.57671248288443278</v>
          </cell>
          <cell r="G92">
            <v>-0.5615757323337498</v>
          </cell>
          <cell r="H92">
            <v>3.6282398186176561</v>
          </cell>
          <cell r="I92">
            <v>-0.94834960060878448</v>
          </cell>
          <cell r="J92">
            <v>13.877067204985988</v>
          </cell>
          <cell r="K92">
            <v>1.686741853726728</v>
          </cell>
          <cell r="L92">
            <v>0.50026450822086721</v>
          </cell>
          <cell r="M92">
            <v>0.18795692844837775</v>
          </cell>
          <cell r="N92">
            <v>-0.46205153813814726</v>
          </cell>
          <cell r="O92">
            <v>-0.74017465731398957</v>
          </cell>
          <cell r="P92">
            <v>-0.18823052033559085</v>
          </cell>
          <cell r="Q92">
            <v>-2.8100187963636829</v>
          </cell>
          <cell r="R92">
            <v>-1.5886320530721263</v>
          </cell>
          <cell r="S92">
            <v>5.6410573067313026</v>
          </cell>
          <cell r="T92">
            <v>-1.0755927873478774</v>
          </cell>
          <cell r="U92">
            <v>-1.5374171642815027</v>
          </cell>
          <cell r="V92">
            <v>-0.18779906375904998</v>
          </cell>
          <cell r="W92">
            <v>3.6008524041503698</v>
          </cell>
          <cell r="X92">
            <v>3.4467032350760105</v>
          </cell>
          <cell r="Y92">
            <v>-1.0736301369863013</v>
          </cell>
          <cell r="Z92" t="e">
            <v>#DIV/0!</v>
          </cell>
          <cell r="AA92" t="e">
            <v>#DIV/0!</v>
          </cell>
          <cell r="AB92" t="e">
            <v>#DIV/0!</v>
          </cell>
          <cell r="AC92" t="e">
            <v>#DIV/0!</v>
          </cell>
          <cell r="AD92" t="e">
            <v>#DIV/0!</v>
          </cell>
          <cell r="AI92">
            <v>3.4467032350760105</v>
          </cell>
          <cell r="AL92">
            <v>1.280487804878049</v>
          </cell>
          <cell r="AM92">
            <v>2.8023864648263577</v>
          </cell>
          <cell r="AN92">
            <v>2.6734017832397736</v>
          </cell>
          <cell r="AO92">
            <v>-10.795191451469282</v>
          </cell>
          <cell r="AQ92">
            <v>-1.0736301369863013</v>
          </cell>
          <cell r="AR92">
            <v>-1.1524064171122994</v>
          </cell>
          <cell r="AS92">
            <v>-1.1996402877697843</v>
          </cell>
          <cell r="AT92">
            <v>-1.1897321428571428</v>
          </cell>
          <cell r="AU92">
            <v>-0.66844919786096257</v>
          </cell>
          <cell r="AW92" t="e">
            <v>#DIV/0!</v>
          </cell>
          <cell r="AX92">
            <v>-4.1007751937984498</v>
          </cell>
          <cell r="AY92">
            <v>-2.0350877192982457</v>
          </cell>
          <cell r="AZ92">
            <v>-0.68468468468468469</v>
          </cell>
          <cell r="BA92">
            <v>-1.0823529411764705</v>
          </cell>
          <cell r="BL92" t="e">
            <v>#DIV/0!</v>
          </cell>
          <cell r="BM92">
            <v>-0.85733882030178332</v>
          </cell>
          <cell r="BN92">
            <v>-0.71917808219178059</v>
          </cell>
          <cell r="BO92">
            <v>-0.72398190045248834</v>
          </cell>
          <cell r="BP92">
            <v>-0.57213930348258746</v>
          </cell>
          <cell r="BR92" t="e">
            <v>#DIV/0!</v>
          </cell>
          <cell r="BS92">
            <v>-0.17669172932330857</v>
          </cell>
          <cell r="BT92">
            <v>3.4500693481275713E-2</v>
          </cell>
          <cell r="BU92">
            <v>4.2050691244239768E-2</v>
          </cell>
          <cell r="BV92">
            <v>-6.4759036144578563E-2</v>
          </cell>
          <cell r="BX92" t="e">
            <v>#DIV/0!</v>
          </cell>
          <cell r="BY92">
            <v>2.7699346405228726</v>
          </cell>
          <cell r="BZ92">
            <v>1.4450704225352098</v>
          </cell>
          <cell r="CA92">
            <v>2.0379084967320242</v>
          </cell>
          <cell r="CB92">
            <v>1.5565217391304338</v>
          </cell>
          <cell r="CD92" t="e">
            <v>#DIV/0!</v>
          </cell>
          <cell r="CE92">
            <v>5.5038167938931331</v>
          </cell>
          <cell r="CF92">
            <v>0.53000000000000114</v>
          </cell>
          <cell r="CG92">
            <v>1.3389830508474598</v>
          </cell>
          <cell r="CH92">
            <v>-4.085714285714289</v>
          </cell>
          <cell r="DB92">
            <v>3.6008524041503698</v>
          </cell>
          <cell r="DC92">
            <v>0.46037399821905578</v>
          </cell>
          <cell r="DD92">
            <v>1.2449712643678095</v>
          </cell>
          <cell r="DE92">
            <v>-5.9533104462972455</v>
          </cell>
          <cell r="DF92">
            <v>-0.43161480197798008</v>
          </cell>
          <cell r="DH92">
            <v>-0.18779906375904998</v>
          </cell>
          <cell r="DI92">
            <v>0.44446312485989692</v>
          </cell>
          <cell r="DJ92">
            <v>-0.32886644219977312</v>
          </cell>
          <cell r="DK92">
            <v>1.2887493829545145</v>
          </cell>
          <cell r="DL92">
            <v>0.14633339789396738</v>
          </cell>
          <cell r="DN92">
            <v>-1.5374171642815027</v>
          </cell>
          <cell r="DO92">
            <v>-4.8415795359091884</v>
          </cell>
          <cell r="DP92">
            <v>-4.2391901449519711</v>
          </cell>
          <cell r="DQ92">
            <v>-0.94584695161902932</v>
          </cell>
          <cell r="DR92">
            <v>-2.1128476612258122</v>
          </cell>
          <cell r="DT92">
            <v>-1.0755927873478774</v>
          </cell>
          <cell r="DU92">
            <v>-1.0379515793093741</v>
          </cell>
          <cell r="DV92">
            <v>-1.0369229371136919</v>
          </cell>
          <cell r="DW92">
            <v>-1.2850112995327758</v>
          </cell>
          <cell r="DX92">
            <v>-0.90489337857808916</v>
          </cell>
          <cell r="DZ92">
            <v>5.6410573067313026</v>
          </cell>
          <cell r="EA92">
            <v>0.55001743250171087</v>
          </cell>
          <cell r="EB92">
            <v>3.7411227863333467</v>
          </cell>
          <cell r="EC92">
            <v>-390.24876802076045</v>
          </cell>
          <cell r="ED92">
            <v>-5.5167485529588038</v>
          </cell>
          <cell r="EF92">
            <v>-1.5886320530721263</v>
          </cell>
          <cell r="EG92">
            <v>-2.1033268687520881</v>
          </cell>
          <cell r="EH92">
            <v>-2.2883077241889271</v>
          </cell>
          <cell r="EI92">
            <v>-0.98340574846947149</v>
          </cell>
          <cell r="EJ92">
            <v>0.1007969393361694</v>
          </cell>
          <cell r="EL92">
            <v>-2.8100187963636829</v>
          </cell>
          <cell r="EM92">
            <v>-3.3134673149548943</v>
          </cell>
          <cell r="EN92">
            <v>-1.7270709163042612</v>
          </cell>
          <cell r="EO92">
            <v>-4.5448241728875658</v>
          </cell>
          <cell r="EP92">
            <v>-6.9030549917803423</v>
          </cell>
          <cell r="ER92">
            <v>-0.18823052033559085</v>
          </cell>
          <cell r="ES92">
            <v>115.33094694421912</v>
          </cell>
          <cell r="ET92">
            <v>1.7552995524578385</v>
          </cell>
          <cell r="EU92">
            <v>-0.79831473726612268</v>
          </cell>
          <cell r="EV92">
            <v>-0.91919408217875309</v>
          </cell>
          <cell r="EX92">
            <v>-0.74017465731398957</v>
          </cell>
          <cell r="EY92">
            <v>-0.99651384579809565</v>
          </cell>
          <cell r="EZ92">
            <v>-0.83129796277473489</v>
          </cell>
          <cell r="FA92">
            <v>-0.67072267716769707</v>
          </cell>
          <cell r="FB92">
            <v>-0.57957611385710595</v>
          </cell>
          <cell r="FD92">
            <v>-0.46205153813814726</v>
          </cell>
          <cell r="FE92">
            <v>-0.58479741850009392</v>
          </cell>
          <cell r="FF92">
            <v>-0.5327625230739137</v>
          </cell>
          <cell r="FG92">
            <v>-0.47793480732532057</v>
          </cell>
          <cell r="FH92">
            <v>-0.22128464259540992</v>
          </cell>
          <cell r="FJ92">
            <v>0.18795692844837775</v>
          </cell>
          <cell r="FK92">
            <v>0.15219457898983824</v>
          </cell>
          <cell r="FL92">
            <v>9.2744889310734546E-2</v>
          </cell>
          <cell r="FM92">
            <v>0.31558461602275378</v>
          </cell>
          <cell r="FN92">
            <v>0.20997093894529884</v>
          </cell>
          <cell r="FP92">
            <v>0.50026450822086721</v>
          </cell>
        </row>
        <row r="487">
          <cell r="A487" t="str">
            <v>Bowater -Pro forma Cash Flow</v>
          </cell>
        </row>
        <row r="489">
          <cell r="A489" t="str">
            <v>($ in Millions)</v>
          </cell>
          <cell r="C489">
            <v>1979</v>
          </cell>
          <cell r="D489">
            <v>1980</v>
          </cell>
          <cell r="E489">
            <v>1981</v>
          </cell>
          <cell r="F489">
            <v>1982</v>
          </cell>
          <cell r="G489">
            <v>1983</v>
          </cell>
          <cell r="H489">
            <v>1984</v>
          </cell>
          <cell r="I489">
            <v>1985</v>
          </cell>
          <cell r="J489">
            <v>1986</v>
          </cell>
          <cell r="K489">
            <v>1987</v>
          </cell>
          <cell r="L489">
            <v>1988</v>
          </cell>
          <cell r="M489">
            <v>1989</v>
          </cell>
          <cell r="N489">
            <v>1990</v>
          </cell>
          <cell r="O489">
            <v>1991</v>
          </cell>
          <cell r="P489">
            <v>1992</v>
          </cell>
          <cell r="Q489">
            <v>1993</v>
          </cell>
          <cell r="R489">
            <v>1994</v>
          </cell>
          <cell r="S489">
            <v>1995</v>
          </cell>
          <cell r="T489">
            <v>1996</v>
          </cell>
          <cell r="U489">
            <v>1997</v>
          </cell>
          <cell r="V489">
            <v>1998</v>
          </cell>
          <cell r="W489">
            <v>1999</v>
          </cell>
          <cell r="X489">
            <v>2000</v>
          </cell>
          <cell r="Y489" t="str">
            <v>2001E</v>
          </cell>
        </row>
        <row r="490">
          <cell r="A490" t="str">
            <v>Net income</v>
          </cell>
          <cell r="C490">
            <v>0</v>
          </cell>
          <cell r="D490">
            <v>0</v>
          </cell>
          <cell r="E490">
            <v>0</v>
          </cell>
          <cell r="F490">
            <v>67.535000000000025</v>
          </cell>
          <cell r="G490">
            <v>20.744999999999997</v>
          </cell>
          <cell r="H490">
            <v>71.212200000000024</v>
          </cell>
          <cell r="I490">
            <v>67.515399999999971</v>
          </cell>
          <cell r="J490">
            <v>43.374200000000009</v>
          </cell>
          <cell r="K490">
            <v>81.16089999999997</v>
          </cell>
          <cell r="L490">
            <v>164.31699999999995</v>
          </cell>
          <cell r="M490">
            <v>144.50799999999998</v>
          </cell>
          <cell r="N490">
            <v>87.399999999999963</v>
          </cell>
          <cell r="O490">
            <v>45.6</v>
          </cell>
          <cell r="P490">
            <v>-70.125184488722965</v>
          </cell>
          <cell r="Q490">
            <v>-115.59446555356045</v>
          </cell>
          <cell r="R490">
            <v>-48.013965662980603</v>
          </cell>
          <cell r="S490">
            <v>289.41464003301621</v>
          </cell>
          <cell r="T490">
            <v>200.154</v>
          </cell>
          <cell r="U490">
            <v>52.806699835999993</v>
          </cell>
          <cell r="V490">
            <v>120.62193248442945</v>
          </cell>
          <cell r="W490">
            <v>-18.631381263866324</v>
          </cell>
          <cell r="X490">
            <v>142.77790000000002</v>
          </cell>
          <cell r="Y490">
            <v>-8.891528531855954</v>
          </cell>
        </row>
        <row r="491">
          <cell r="A491" t="str">
            <v>Depr., Depl. &amp; Amort.</v>
          </cell>
          <cell r="E491">
            <v>0</v>
          </cell>
          <cell r="F491">
            <v>0</v>
          </cell>
          <cell r="G491">
            <v>37.191000000000003</v>
          </cell>
          <cell r="H491">
            <v>39.305999999999997</v>
          </cell>
          <cell r="I491">
            <v>47.851999999999997</v>
          </cell>
          <cell r="J491">
            <v>61.5</v>
          </cell>
          <cell r="K491">
            <v>85.433999999999997</v>
          </cell>
          <cell r="L491">
            <v>98.007999999999996</v>
          </cell>
          <cell r="M491">
            <v>106.654</v>
          </cell>
          <cell r="N491">
            <v>117.485</v>
          </cell>
          <cell r="O491">
            <v>132.02600000000001</v>
          </cell>
          <cell r="P491">
            <v>160</v>
          </cell>
          <cell r="Q491">
            <v>163.08600000000001</v>
          </cell>
          <cell r="R491">
            <v>168.352</v>
          </cell>
          <cell r="S491">
            <v>174.17599999999999</v>
          </cell>
          <cell r="T491">
            <v>174.404</v>
          </cell>
          <cell r="U491">
            <v>169.82400000000001</v>
          </cell>
          <cell r="V491">
            <v>229.6</v>
          </cell>
          <cell r="W491">
            <v>302</v>
          </cell>
          <cell r="X491">
            <v>295.2</v>
          </cell>
          <cell r="Y491">
            <v>321.3</v>
          </cell>
        </row>
        <row r="492">
          <cell r="A492" t="str">
            <v>Deferred taxes</v>
          </cell>
          <cell r="H492">
            <v>30.7</v>
          </cell>
          <cell r="I492">
            <v>17.600000000000001</v>
          </cell>
          <cell r="J492">
            <v>29.4</v>
          </cell>
          <cell r="K492">
            <v>52.2</v>
          </cell>
          <cell r="L492">
            <v>54.6</v>
          </cell>
          <cell r="M492">
            <v>53.8</v>
          </cell>
          <cell r="N492">
            <v>27.366</v>
          </cell>
          <cell r="O492">
            <v>-22.6</v>
          </cell>
          <cell r="P492">
            <v>1</v>
          </cell>
          <cell r="Q492">
            <v>19</v>
          </cell>
          <cell r="R492">
            <v>-10</v>
          </cell>
          <cell r="S492">
            <v>183.09</v>
          </cell>
          <cell r="T492">
            <v>37</v>
          </cell>
          <cell r="U492">
            <v>-3.4</v>
          </cell>
          <cell r="V492">
            <v>-40</v>
          </cell>
        </row>
        <row r="493">
          <cell r="A493" t="str">
            <v>Tax payments</v>
          </cell>
          <cell r="R493">
            <v>30</v>
          </cell>
          <cell r="T493">
            <v>-80</v>
          </cell>
        </row>
        <row r="494">
          <cell r="A494" t="str">
            <v>Avenor purchase</v>
          </cell>
          <cell r="V494">
            <v>-675</v>
          </cell>
        </row>
        <row r="495">
          <cell r="A495" t="str">
            <v>Halla</v>
          </cell>
          <cell r="V495">
            <v>-201</v>
          </cell>
        </row>
        <row r="496">
          <cell r="A496" t="str">
            <v>Asset sales</v>
          </cell>
          <cell r="T496">
            <v>117</v>
          </cell>
          <cell r="V496">
            <v>555.6</v>
          </cell>
          <cell r="W496">
            <v>278</v>
          </cell>
          <cell r="X496">
            <v>200</v>
          </cell>
          <cell r="Y496">
            <v>200</v>
          </cell>
        </row>
        <row r="497">
          <cell r="A497" t="str">
            <v xml:space="preserve"> Operating Cash Flow</v>
          </cell>
          <cell r="C497">
            <v>0</v>
          </cell>
          <cell r="D497">
            <v>0</v>
          </cell>
          <cell r="E497">
            <v>0</v>
          </cell>
          <cell r="F497">
            <v>67.535000000000025</v>
          </cell>
          <cell r="G497">
            <v>57.936</v>
          </cell>
          <cell r="H497">
            <v>141.21820000000002</v>
          </cell>
          <cell r="I497">
            <v>132.96739999999997</v>
          </cell>
          <cell r="J497">
            <v>134.27420000000001</v>
          </cell>
          <cell r="K497">
            <v>218.79489999999998</v>
          </cell>
          <cell r="L497">
            <v>316.92499999999995</v>
          </cell>
          <cell r="M497">
            <v>304.96199999999999</v>
          </cell>
          <cell r="N497">
            <v>232.25099999999998</v>
          </cell>
          <cell r="O497">
            <v>155.02600000000001</v>
          </cell>
          <cell r="P497">
            <v>90.874815511277035</v>
          </cell>
          <cell r="Q497">
            <v>66.491534446439559</v>
          </cell>
          <cell r="R497">
            <v>140.33803433701939</v>
          </cell>
          <cell r="S497">
            <v>646.68064003301618</v>
          </cell>
          <cell r="T497">
            <v>331.55799999999999</v>
          </cell>
          <cell r="U497">
            <v>219.23069983600001</v>
          </cell>
          <cell r="V497">
            <v>-10.178067515570547</v>
          </cell>
          <cell r="W497">
            <v>561.36861873613361</v>
          </cell>
          <cell r="X497">
            <v>637.97789999999998</v>
          </cell>
          <cell r="Y497">
            <v>512.40847146814406</v>
          </cell>
        </row>
        <row r="498">
          <cell r="A498" t="str">
            <v>Capital Expenditures</v>
          </cell>
          <cell r="C498">
            <v>0</v>
          </cell>
          <cell r="D498">
            <v>0</v>
          </cell>
          <cell r="E498">
            <v>0</v>
          </cell>
          <cell r="F498">
            <v>0</v>
          </cell>
          <cell r="G498">
            <v>-70.099999999999994</v>
          </cell>
          <cell r="H498">
            <v>-176.7</v>
          </cell>
          <cell r="I498">
            <v>-297.3</v>
          </cell>
          <cell r="J498">
            <v>-308.52199999999999</v>
          </cell>
          <cell r="K498">
            <v>-88.087999999999994</v>
          </cell>
          <cell r="L498">
            <v>0</v>
          </cell>
          <cell r="M498">
            <v>0</v>
          </cell>
          <cell r="N498">
            <v>0</v>
          </cell>
          <cell r="O498">
            <v>0</v>
          </cell>
          <cell r="P498">
            <v>-139.5</v>
          </cell>
          <cell r="Q498">
            <v>-121.8</v>
          </cell>
          <cell r="R498">
            <v>-216</v>
          </cell>
          <cell r="S498">
            <v>-96</v>
          </cell>
          <cell r="T498">
            <v>-107</v>
          </cell>
          <cell r="U498">
            <v>-99.6</v>
          </cell>
          <cell r="V498">
            <v>-220</v>
          </cell>
          <cell r="W498">
            <v>-300</v>
          </cell>
          <cell r="X498">
            <v>-275</v>
          </cell>
          <cell r="Y498">
            <v>-275</v>
          </cell>
        </row>
        <row r="499">
          <cell r="A499" t="str">
            <v>Cash Dividends</v>
          </cell>
          <cell r="C499">
            <v>0</v>
          </cell>
          <cell r="D499">
            <v>0</v>
          </cell>
          <cell r="E499">
            <v>0</v>
          </cell>
          <cell r="F499">
            <v>0</v>
          </cell>
          <cell r="G499">
            <v>0</v>
          </cell>
          <cell r="H499">
            <v>0</v>
          </cell>
          <cell r="I499">
            <v>-23.325119999999998</v>
          </cell>
          <cell r="J499">
            <v>-23.433839999999996</v>
          </cell>
          <cell r="K499">
            <v>-30.236070000000002</v>
          </cell>
          <cell r="L499">
            <v>-36.472000000000001</v>
          </cell>
          <cell r="M499">
            <v>-42.749999999999993</v>
          </cell>
          <cell r="N499">
            <v>-45.6</v>
          </cell>
          <cell r="O499">
            <v>-44.654000000000003</v>
          </cell>
          <cell r="P499">
            <v>-46.323</v>
          </cell>
          <cell r="Q499">
            <v>-29.846</v>
          </cell>
          <cell r="R499">
            <v>-34.9</v>
          </cell>
          <cell r="S499">
            <v>-41.783000000000001</v>
          </cell>
          <cell r="T499">
            <v>-50.483000000000004</v>
          </cell>
          <cell r="U499">
            <v>-57.56</v>
          </cell>
          <cell r="V499">
            <v>-38.731000000000002</v>
          </cell>
          <cell r="W499">
            <v>-43.900000000000006</v>
          </cell>
          <cell r="X499">
            <v>-42.220000000000006</v>
          </cell>
          <cell r="Y499">
            <v>-42.6</v>
          </cell>
        </row>
        <row r="500">
          <cell r="A500" t="str">
            <v xml:space="preserve"> Net Cash Flow</v>
          </cell>
          <cell r="C500">
            <v>0</v>
          </cell>
          <cell r="D500">
            <v>0</v>
          </cell>
          <cell r="E500">
            <v>0</v>
          </cell>
          <cell r="F500">
            <v>67.535000000000025</v>
          </cell>
          <cell r="G500">
            <v>128.036</v>
          </cell>
          <cell r="H500">
            <v>317.91820000000001</v>
          </cell>
          <cell r="I500">
            <v>453.59251999999998</v>
          </cell>
          <cell r="J500">
            <v>466.23004000000003</v>
          </cell>
          <cell r="K500">
            <v>337.11896999999999</v>
          </cell>
          <cell r="L500">
            <v>316.92499999999995</v>
          </cell>
          <cell r="M500">
            <v>304.96199999999999</v>
          </cell>
          <cell r="N500">
            <v>182.23999999999998</v>
          </cell>
          <cell r="O500">
            <v>110.37200000000001</v>
          </cell>
          <cell r="P500">
            <v>-94.948184488722973</v>
          </cell>
          <cell r="Q500">
            <v>-85.154465553560428</v>
          </cell>
          <cell r="R500">
            <v>-110.56196566298061</v>
          </cell>
          <cell r="S500">
            <v>508.89764003301616</v>
          </cell>
          <cell r="T500">
            <v>174.07499999999999</v>
          </cell>
          <cell r="U500">
            <v>62.070699836000017</v>
          </cell>
          <cell r="V500">
            <v>-268.90906751557054</v>
          </cell>
          <cell r="W500">
            <v>217.46861873613364</v>
          </cell>
          <cell r="X500">
            <v>320.75789999999995</v>
          </cell>
          <cell r="Y500">
            <v>194.80847146814403</v>
          </cell>
        </row>
        <row r="501">
          <cell r="A501" t="str">
            <v>Share repurchase</v>
          </cell>
          <cell r="T501">
            <v>-98.762</v>
          </cell>
          <cell r="U501">
            <v>-66.844999999999999</v>
          </cell>
          <cell r="V501">
            <v>-160</v>
          </cell>
          <cell r="W501">
            <v>-160</v>
          </cell>
          <cell r="X501">
            <v>-160</v>
          </cell>
          <cell r="Y501">
            <v>-160</v>
          </cell>
        </row>
        <row r="502">
          <cell r="A502" t="str">
            <v>Change in debt</v>
          </cell>
          <cell r="U502">
            <v>-26.8</v>
          </cell>
          <cell r="V502">
            <v>100</v>
          </cell>
          <cell r="W502">
            <v>-143</v>
          </cell>
          <cell r="X502">
            <v>-276</v>
          </cell>
          <cell r="Y502">
            <v>-276</v>
          </cell>
        </row>
        <row r="503">
          <cell r="A503" t="str">
            <v>Increase (decrease) in cash</v>
          </cell>
          <cell r="U503">
            <v>-31.574300163999983</v>
          </cell>
          <cell r="V503">
            <v>-328.90906751557054</v>
          </cell>
          <cell r="W503">
            <v>-85.531381263866365</v>
          </cell>
          <cell r="X503">
            <v>-115.24210000000005</v>
          </cell>
          <cell r="Y503">
            <v>-241.19152853185597</v>
          </cell>
        </row>
        <row r="504">
          <cell r="A504" t="str">
            <v>Cash at Start of Year</v>
          </cell>
          <cell r="U504">
            <v>430.7</v>
          </cell>
          <cell r="V504">
            <v>399.12569983600002</v>
          </cell>
          <cell r="W504">
            <v>70.216632320429483</v>
          </cell>
          <cell r="X504">
            <v>-15.314748943436882</v>
          </cell>
          <cell r="Y504">
            <v>-130.55684894343693</v>
          </cell>
        </row>
        <row r="505">
          <cell r="A505" t="str">
            <v>Yearend Cash and Equivalents</v>
          </cell>
          <cell r="T505">
            <v>430.7</v>
          </cell>
          <cell r="U505">
            <v>399.12569983600002</v>
          </cell>
          <cell r="V505">
            <v>70.216632320429483</v>
          </cell>
          <cell r="W505">
            <v>-15.314748943436882</v>
          </cell>
          <cell r="X505">
            <v>-130.55684894343693</v>
          </cell>
          <cell r="Y505">
            <v>-371.7483774752929</v>
          </cell>
        </row>
        <row r="507">
          <cell r="A507" t="str">
            <v>E = Morgan Stanley Dean Witter Research Estimates</v>
          </cell>
        </row>
        <row r="509">
          <cell r="A509" t="str">
            <v>Bowater -Balance Sheet Items</v>
          </cell>
        </row>
        <row r="511">
          <cell r="A511" t="str">
            <v>($ in Millions)</v>
          </cell>
          <cell r="C511">
            <v>1979</v>
          </cell>
          <cell r="D511">
            <v>1980</v>
          </cell>
          <cell r="E511">
            <v>1981</v>
          </cell>
          <cell r="F511">
            <v>1982</v>
          </cell>
          <cell r="G511">
            <v>1983</v>
          </cell>
          <cell r="H511">
            <v>1984</v>
          </cell>
          <cell r="I511">
            <v>1985</v>
          </cell>
          <cell r="J511">
            <v>1986</v>
          </cell>
          <cell r="K511">
            <v>1987</v>
          </cell>
          <cell r="L511">
            <v>1988</v>
          </cell>
          <cell r="M511">
            <v>1989</v>
          </cell>
          <cell r="N511">
            <v>1990</v>
          </cell>
          <cell r="O511">
            <v>1991</v>
          </cell>
          <cell r="P511">
            <v>1992</v>
          </cell>
          <cell r="Q511">
            <v>1993</v>
          </cell>
          <cell r="R511">
            <v>1994</v>
          </cell>
          <cell r="S511">
            <v>1995</v>
          </cell>
          <cell r="T511">
            <v>1996</v>
          </cell>
          <cell r="U511">
            <v>1997</v>
          </cell>
          <cell r="V511">
            <v>1998</v>
          </cell>
          <cell r="W511">
            <v>1999</v>
          </cell>
          <cell r="X511">
            <v>2000</v>
          </cell>
          <cell r="Y511" t="str">
            <v>2001E</v>
          </cell>
        </row>
        <row r="512">
          <cell r="A512" t="str">
            <v>Total debt</v>
          </cell>
          <cell r="C512">
            <v>144.5</v>
          </cell>
          <cell r="D512">
            <v>147</v>
          </cell>
          <cell r="E512">
            <v>163.4</v>
          </cell>
          <cell r="F512">
            <v>224.7</v>
          </cell>
          <cell r="G512">
            <v>216.8</v>
          </cell>
          <cell r="H512">
            <v>273.60000000000002</v>
          </cell>
          <cell r="I512">
            <v>345.3</v>
          </cell>
          <cell r="J512">
            <v>631.79999999999995</v>
          </cell>
          <cell r="K512">
            <v>367.6</v>
          </cell>
          <cell r="L512">
            <v>0</v>
          </cell>
          <cell r="M512">
            <v>0</v>
          </cell>
          <cell r="N512">
            <v>0</v>
          </cell>
          <cell r="O512">
            <v>864.49699999999996</v>
          </cell>
          <cell r="P512">
            <v>1134</v>
          </cell>
          <cell r="Q512">
            <v>1120</v>
          </cell>
          <cell r="R512">
            <v>1118.491</v>
          </cell>
          <cell r="S512">
            <v>818.1</v>
          </cell>
          <cell r="T512">
            <v>759</v>
          </cell>
          <cell r="U512">
            <v>757</v>
          </cell>
          <cell r="V512">
            <v>1668.3999999999999</v>
          </cell>
          <cell r="W512">
            <v>1450.9313812638661</v>
          </cell>
          <cell r="X512">
            <v>1130.1734812638661</v>
          </cell>
          <cell r="Y512">
            <v>935.36500979572202</v>
          </cell>
        </row>
        <row r="513">
          <cell r="A513" t="str">
            <v>Deferred taxes</v>
          </cell>
          <cell r="G513">
            <v>121</v>
          </cell>
          <cell r="H513">
            <v>150</v>
          </cell>
          <cell r="I513">
            <v>164</v>
          </cell>
          <cell r="J513">
            <v>194</v>
          </cell>
          <cell r="K513">
            <v>248</v>
          </cell>
          <cell r="L513">
            <v>0</v>
          </cell>
          <cell r="M513">
            <v>0</v>
          </cell>
          <cell r="N513">
            <v>0</v>
          </cell>
          <cell r="O513">
            <v>390.99700000000001</v>
          </cell>
          <cell r="P513">
            <v>299.60000000000002</v>
          </cell>
          <cell r="Q513">
            <v>272</v>
          </cell>
          <cell r="R513">
            <v>261.89999999999998</v>
          </cell>
          <cell r="S513">
            <v>311</v>
          </cell>
          <cell r="T513">
            <v>321</v>
          </cell>
          <cell r="U513">
            <v>331</v>
          </cell>
          <cell r="V513">
            <v>473.6</v>
          </cell>
          <cell r="W513">
            <v>481.4</v>
          </cell>
          <cell r="X513">
            <v>508.1</v>
          </cell>
          <cell r="Y513">
            <v>603.79999999999995</v>
          </cell>
        </row>
        <row r="514">
          <cell r="A514" t="str">
            <v>Preferred Stock</v>
          </cell>
          <cell r="I514">
            <v>74</v>
          </cell>
          <cell r="J514">
            <v>74</v>
          </cell>
          <cell r="K514">
            <v>74</v>
          </cell>
          <cell r="L514">
            <v>74</v>
          </cell>
          <cell r="M514">
            <v>74</v>
          </cell>
          <cell r="N514">
            <v>74</v>
          </cell>
          <cell r="O514">
            <v>74</v>
          </cell>
          <cell r="P514">
            <v>74</v>
          </cell>
          <cell r="Q514">
            <v>74</v>
          </cell>
          <cell r="R514">
            <v>74</v>
          </cell>
          <cell r="S514">
            <v>74</v>
          </cell>
          <cell r="T514">
            <v>74</v>
          </cell>
          <cell r="U514">
            <v>74</v>
          </cell>
          <cell r="V514">
            <v>74</v>
          </cell>
          <cell r="W514">
            <v>74</v>
          </cell>
          <cell r="X514">
            <v>74</v>
          </cell>
          <cell r="Y514">
            <v>74</v>
          </cell>
        </row>
        <row r="515">
          <cell r="A515" t="str">
            <v>Common Shareholders Equity</v>
          </cell>
          <cell r="C515">
            <v>0</v>
          </cell>
          <cell r="D515">
            <v>0</v>
          </cell>
          <cell r="E515">
            <v>0</v>
          </cell>
          <cell r="F515">
            <v>0</v>
          </cell>
          <cell r="G515">
            <v>334.48599999999999</v>
          </cell>
          <cell r="H515">
            <v>379.44099999999997</v>
          </cell>
          <cell r="I515">
            <v>422.95699999999999</v>
          </cell>
          <cell r="J515">
            <v>451.923</v>
          </cell>
          <cell r="K515">
            <v>712.827</v>
          </cell>
          <cell r="L515">
            <v>867.43200000000002</v>
          </cell>
          <cell r="M515">
            <v>951.375</v>
          </cell>
          <cell r="N515">
            <v>997.11999999999989</v>
          </cell>
          <cell r="O515">
            <v>940.41480000000013</v>
          </cell>
          <cell r="P515">
            <v>817</v>
          </cell>
          <cell r="Q515">
            <v>732</v>
          </cell>
          <cell r="R515">
            <v>691.82872000000009</v>
          </cell>
          <cell r="S515">
            <v>1065.3449599999999</v>
          </cell>
          <cell r="T515">
            <v>1200.8639799999999</v>
          </cell>
          <cell r="U515">
            <v>1141.0753275</v>
          </cell>
          <cell r="V515">
            <v>1564.2482625</v>
          </cell>
          <cell r="W515">
            <v>1816.3625000000002</v>
          </cell>
          <cell r="X515">
            <v>1838.6810000000003</v>
          </cell>
          <cell r="Y515">
            <v>2024.7</v>
          </cell>
        </row>
        <row r="517">
          <cell r="A517" t="str">
            <v>Debt to Total Capital</v>
          </cell>
          <cell r="C517">
            <v>1</v>
          </cell>
          <cell r="D517">
            <v>1</v>
          </cell>
          <cell r="E517">
            <v>1</v>
          </cell>
          <cell r="F517">
            <v>1</v>
          </cell>
          <cell r="G517">
            <v>0.32248180090021211</v>
          </cell>
          <cell r="H517">
            <v>0.34070489551592015</v>
          </cell>
          <cell r="I517">
            <v>0.34315289235255014</v>
          </cell>
          <cell r="J517">
            <v>0.46740345470188788</v>
          </cell>
          <cell r="K517">
            <v>0.26211702997731789</v>
          </cell>
          <cell r="L517">
            <v>0</v>
          </cell>
          <cell r="M517">
            <v>0</v>
          </cell>
          <cell r="N517">
            <v>0</v>
          </cell>
          <cell r="O517">
            <v>0.38085098396904754</v>
          </cell>
          <cell r="P517">
            <v>0.48782586251398091</v>
          </cell>
          <cell r="Q517">
            <v>0.50955414012738853</v>
          </cell>
          <cell r="R517">
            <v>0.52114468503718714</v>
          </cell>
          <cell r="S517">
            <v>0.36064353088822576</v>
          </cell>
          <cell r="T517">
            <v>0.32231160969220818</v>
          </cell>
          <cell r="U517">
            <v>0.32869094248069058</v>
          </cell>
          <cell r="V517">
            <v>0.44134667464846161</v>
          </cell>
          <cell r="W517">
            <v>0.37955730339154348</v>
          </cell>
          <cell r="X517">
            <v>0.31827315366250808</v>
          </cell>
          <cell r="Y517">
            <v>0.25711921890368489</v>
          </cell>
        </row>
        <row r="518">
          <cell r="A518" t="str">
            <v>Book Value per Share</v>
          </cell>
          <cell r="G518">
            <v>13.379439999999999</v>
          </cell>
          <cell r="H518">
            <v>13.364363200901662</v>
          </cell>
          <cell r="I518">
            <v>13.055840227188542</v>
          </cell>
          <cell r="J518">
            <v>13.885242879528068</v>
          </cell>
          <cell r="K518">
            <v>19.567569793296549</v>
          </cell>
          <cell r="L518">
            <v>0</v>
          </cell>
          <cell r="M518">
            <v>0</v>
          </cell>
          <cell r="N518">
            <v>0</v>
          </cell>
          <cell r="O518">
            <v>26.21</v>
          </cell>
          <cell r="P518">
            <v>22.605904651227139</v>
          </cell>
          <cell r="Q518">
            <v>20.148637489677952</v>
          </cell>
          <cell r="R518">
            <v>18.920000000000002</v>
          </cell>
          <cell r="S518">
            <v>24.519999999999996</v>
          </cell>
          <cell r="T518">
            <v>27.97</v>
          </cell>
          <cell r="U518">
            <v>27.990000000000002</v>
          </cell>
          <cell r="V518">
            <v>32.31</v>
          </cell>
          <cell r="W518">
            <v>33.1</v>
          </cell>
          <cell r="X518">
            <v>34.840000000000003</v>
          </cell>
          <cell r="Y518">
            <v>38.022535211267609</v>
          </cell>
        </row>
        <row r="519">
          <cell r="A519" t="str">
            <v>Return on Equity</v>
          </cell>
          <cell r="G519">
            <v>0.12404106599379346</v>
          </cell>
          <cell r="H519">
            <v>0.19949434606059172</v>
          </cell>
          <cell r="I519">
            <v>0.16828406850465724</v>
          </cell>
          <cell r="J519">
            <v>9.9154626920263375E-2</v>
          </cell>
          <cell r="K519">
            <v>0.13936192315947624</v>
          </cell>
          <cell r="L519">
            <v>0.20796211253977981</v>
          </cell>
          <cell r="M519">
            <v>0.15890416080430741</v>
          </cell>
          <cell r="N519">
            <v>8.9710263562390424E-2</v>
          </cell>
          <cell r="O519">
            <v>4.7070122301803304E-2</v>
          </cell>
          <cell r="P519">
            <v>-7.9804932209200652E-2</v>
          </cell>
          <cell r="Q519">
            <v>-0.14925043970763133</v>
          </cell>
          <cell r="R519">
            <v>-6.7443457191930511E-2</v>
          </cell>
          <cell r="S519">
            <v>0.32940925911548624</v>
          </cell>
          <cell r="T519">
            <v>0.17664214139054632</v>
          </cell>
          <cell r="U519">
            <v>4.5096557085734811E-2</v>
          </cell>
          <cell r="V519">
            <v>8.9173755723935003E-2</v>
          </cell>
          <cell r="W519">
            <v>-1.1022494201662071E-2</v>
          </cell>
          <cell r="X519">
            <v>7.812651203740803E-2</v>
          </cell>
          <cell r="Y519">
            <v>-4.60297782271847E-3</v>
          </cell>
        </row>
        <row r="520">
          <cell r="A520" t="str">
            <v>Dividends per share</v>
          </cell>
          <cell r="G520">
            <v>0</v>
          </cell>
          <cell r="H520">
            <v>0</v>
          </cell>
          <cell r="I520">
            <v>-0.72</v>
          </cell>
          <cell r="J520">
            <v>-0.72</v>
          </cell>
          <cell r="K520">
            <v>-0.83</v>
          </cell>
          <cell r="L520">
            <v>0</v>
          </cell>
          <cell r="M520">
            <v>1.1399999999999999</v>
          </cell>
          <cell r="N520">
            <v>1.2</v>
          </cell>
          <cell r="O520">
            <v>1.2</v>
          </cell>
          <cell r="P520">
            <v>1.2</v>
          </cell>
          <cell r="Q520">
            <v>0.6</v>
          </cell>
          <cell r="R520">
            <v>0.6</v>
          </cell>
          <cell r="S520">
            <v>0.6</v>
          </cell>
          <cell r="T520">
            <v>0.8</v>
          </cell>
          <cell r="U520">
            <v>0.8</v>
          </cell>
          <cell r="V520">
            <v>0.8</v>
          </cell>
          <cell r="W520">
            <v>0.8</v>
          </cell>
          <cell r="X520">
            <v>0.8</v>
          </cell>
          <cell r="Y520">
            <v>0.8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P&amp;L"/>
    </sheetNames>
    <sheetDataSet>
      <sheetData sheetId="0" refreshError="1">
        <row r="16">
          <cell r="O16" t="str">
            <v>F 2007e</v>
          </cell>
          <cell r="R16" t="str">
            <v>F 2007-2012e</v>
          </cell>
        </row>
        <row r="17">
          <cell r="O17" t="str">
            <v>Growth</v>
          </cell>
          <cell r="R17" t="str">
            <v>CAGR</v>
          </cell>
        </row>
        <row r="18">
          <cell r="O18" t="str">
            <v>Sales 1</v>
          </cell>
          <cell r="P18" t="str">
            <v>Profits 2</v>
          </cell>
          <cell r="R18" t="str">
            <v>Sales</v>
          </cell>
          <cell r="S18" t="str">
            <v>Profits 2</v>
          </cell>
        </row>
        <row r="20">
          <cell r="M20" t="str">
            <v>US</v>
          </cell>
          <cell r="O20">
            <v>5.5876929787162632E-2</v>
          </cell>
          <cell r="P20">
            <v>0.11128419178877347</v>
          </cell>
          <cell r="R20">
            <v>4.6550954559177793E-2</v>
          </cell>
          <cell r="S20">
            <v>8.0825216047533566E-2</v>
          </cell>
        </row>
        <row r="21">
          <cell r="M21" t="str">
            <v>UK</v>
          </cell>
          <cell r="O21">
            <v>5.4635833333333217E-2</v>
          </cell>
          <cell r="P21">
            <v>7.6242080762800146E-2</v>
          </cell>
          <cell r="R21">
            <v>5.497282641420953E-2</v>
          </cell>
          <cell r="S21">
            <v>5.8306336600357334E-2</v>
          </cell>
        </row>
        <row r="22">
          <cell r="M22" t="str">
            <v>Australia</v>
          </cell>
          <cell r="O22">
            <v>3.3090000000000064E-2</v>
          </cell>
          <cell r="P22">
            <v>5.4254839512761999E-2</v>
          </cell>
          <cell r="R22">
            <v>3.2571967772351718E-2</v>
          </cell>
          <cell r="S22">
            <v>0.03</v>
          </cell>
        </row>
        <row r="23">
          <cell r="M23" t="str">
            <v>Branded Wine</v>
          </cell>
          <cell r="O23">
            <v>5.2447055064950288E-2</v>
          </cell>
          <cell r="P23">
            <v>9.7179803762971861E-2</v>
          </cell>
          <cell r="R23">
            <v>4.6975666215195888E-2</v>
          </cell>
          <cell r="S23">
            <v>7.1687532711082191E-2</v>
          </cell>
        </row>
        <row r="24">
          <cell r="M24" t="str">
            <v>Wholesale</v>
          </cell>
          <cell r="O24">
            <v>2.6314340576568229E-2</v>
          </cell>
          <cell r="P24">
            <v>3.2760245985216097E-2</v>
          </cell>
          <cell r="R24">
            <v>2.634055605017549E-2</v>
          </cell>
          <cell r="S24">
            <v>3.2740435465999695E-2</v>
          </cell>
        </row>
        <row r="26">
          <cell r="M26" t="str">
            <v>Wine</v>
          </cell>
          <cell r="O26">
            <v>4.4791280800360878E-2</v>
          </cell>
          <cell r="P26">
            <v>8.8626243765132465E-2</v>
          </cell>
          <cell r="R26">
            <v>4.1098485400788309E-2</v>
          </cell>
          <cell r="S26">
            <v>6.6834890961254612E-2</v>
          </cell>
        </row>
        <row r="28">
          <cell r="M28" t="str">
            <v>Beer</v>
          </cell>
          <cell r="O28">
            <v>7.7675084054023458E-2</v>
          </cell>
          <cell r="P28">
            <v>7.7675084054023458E-2</v>
          </cell>
          <cell r="R28">
            <v>7.7675084054023458E-2</v>
          </cell>
          <cell r="S28">
            <v>7.7675084054023458E-2</v>
          </cell>
        </row>
        <row r="29">
          <cell r="M29" t="str">
            <v>Spirits</v>
          </cell>
          <cell r="O29">
            <v>1.9499509081805977E-2</v>
          </cell>
          <cell r="P29">
            <v>1.9499509081805977E-2</v>
          </cell>
          <cell r="R29">
            <v>1.9499509081805977E-2</v>
          </cell>
          <cell r="S29">
            <v>1.9499509081805977E-2</v>
          </cell>
        </row>
        <row r="30">
          <cell r="M30" t="str">
            <v>Barton</v>
          </cell>
          <cell r="O30">
            <v>6.5534206912910786E-2</v>
          </cell>
          <cell r="P30">
            <v>6.3678414592708732E-2</v>
          </cell>
          <cell r="R30">
            <v>6.5534206912910786E-2</v>
          </cell>
          <cell r="S30">
            <v>6.3678414592708732E-2</v>
          </cell>
        </row>
        <row r="32">
          <cell r="M32" t="str">
            <v>LOB</v>
          </cell>
          <cell r="O32">
            <v>5.1103016909975443E-2</v>
          </cell>
          <cell r="P32">
            <v>8.5999999999999993E-2</v>
          </cell>
          <cell r="R32">
            <v>4.8777096235194106E-2</v>
          </cell>
          <cell r="S32">
            <v>6.5728217247314147E-2</v>
          </cell>
        </row>
        <row r="34">
          <cell r="M34" t="str">
            <v>Total Company</v>
          </cell>
          <cell r="O34">
            <v>5.1103016909975443E-2</v>
          </cell>
          <cell r="P34">
            <v>8.5999999999999993E-2</v>
          </cell>
          <cell r="R34">
            <v>4.8777096235194106E-2</v>
          </cell>
          <cell r="S34">
            <v>7.0000000000000007E-2</v>
          </cell>
        </row>
      </sheetData>
      <sheetData sheetId="1" refreshError="1"/>
      <sheetData sheetId="2" refreshError="1"/>
      <sheetData sheetId="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Summary"/>
      <sheetName val="TIN Model"/>
      <sheetName val="Powerpoint"/>
      <sheetName val="DCF"/>
      <sheetName val="Valuation"/>
      <sheetName val="ResidualInc"/>
      <sheetName val="NewMidPeak"/>
      <sheetName val="NAV"/>
      <sheetName val="NAV2"/>
      <sheetName val="NAV3"/>
      <sheetName val="Segment EBITDA"/>
      <sheetName val="EPSLev"/>
      <sheetName val="Mills"/>
      <sheetName val="Timberlands"/>
      <sheetName val="Downtime"/>
      <sheetName val="MainCode"/>
      <sheetName val="Acquisitions"/>
      <sheetName val="NY UPLOAD"/>
      <sheetName val="NY UPLOAD shadow"/>
      <sheetName val="BOW Model"/>
    </sheetNames>
    <sheetDataSet>
      <sheetData sheetId="0" refreshError="1"/>
      <sheetData sheetId="1" refreshError="1"/>
      <sheetData sheetId="2" refreshError="1">
        <row r="5">
          <cell r="A5" t="str">
            <v>Capacities</v>
          </cell>
        </row>
        <row r="6">
          <cell r="R6" t="str">
            <v xml:space="preserve"> </v>
          </cell>
          <cell r="X6" t="str">
            <v xml:space="preserve"> </v>
          </cell>
        </row>
        <row r="7">
          <cell r="C7" t="str">
            <v>1979</v>
          </cell>
          <cell r="D7" t="str">
            <v>1980</v>
          </cell>
          <cell r="E7" t="str">
            <v>1981</v>
          </cell>
          <cell r="F7" t="str">
            <v>1982</v>
          </cell>
          <cell r="G7" t="str">
            <v>1983</v>
          </cell>
          <cell r="H7" t="str">
            <v>1984</v>
          </cell>
          <cell r="I7">
            <v>1985</v>
          </cell>
          <cell r="J7" t="str">
            <v>1986</v>
          </cell>
          <cell r="K7" t="str">
            <v>1987</v>
          </cell>
          <cell r="L7" t="str">
            <v>1988</v>
          </cell>
          <cell r="M7" t="str">
            <v>1989</v>
          </cell>
          <cell r="N7">
            <v>1990</v>
          </cell>
          <cell r="O7">
            <v>1991</v>
          </cell>
          <cell r="P7">
            <v>1992</v>
          </cell>
          <cell r="Q7">
            <v>1993</v>
          </cell>
          <cell r="R7">
            <v>1994</v>
          </cell>
          <cell r="S7">
            <v>1995</v>
          </cell>
          <cell r="T7">
            <v>1996</v>
          </cell>
          <cell r="U7">
            <v>1997</v>
          </cell>
          <cell r="V7">
            <v>1998</v>
          </cell>
          <cell r="W7">
            <v>1999</v>
          </cell>
          <cell r="X7">
            <v>2000</v>
          </cell>
          <cell r="Y7">
            <v>2001</v>
          </cell>
          <cell r="Z7">
            <v>2002</v>
          </cell>
          <cell r="AA7" t="str">
            <v>2003E</v>
          </cell>
          <cell r="AB7" t="str">
            <v>2004E</v>
          </cell>
          <cell r="AC7" t="str">
            <v>2005E</v>
          </cell>
          <cell r="AD7" t="str">
            <v>2006E</v>
          </cell>
        </row>
        <row r="8">
          <cell r="A8" t="str">
            <v>Pulp and Paper</v>
          </cell>
        </row>
        <row r="9">
          <cell r="A9" t="str">
            <v xml:space="preserve">  Linerboard &amp; medium (TPY)</v>
          </cell>
          <cell r="I9">
            <v>1294</v>
          </cell>
          <cell r="J9">
            <v>1631</v>
          </cell>
          <cell r="K9">
            <v>1845.075</v>
          </cell>
          <cell r="L9">
            <v>1845.075</v>
          </cell>
          <cell r="M9">
            <v>2014.8</v>
          </cell>
          <cell r="N9">
            <v>2069.5500000000002</v>
          </cell>
          <cell r="O9">
            <v>2142.5500000000002</v>
          </cell>
          <cell r="P9">
            <v>2215.5500000000002</v>
          </cell>
          <cell r="Q9">
            <v>2279.4250000000002</v>
          </cell>
          <cell r="R9">
            <v>2292.5</v>
          </cell>
          <cell r="S9">
            <v>2514</v>
          </cell>
          <cell r="T9">
            <v>2577</v>
          </cell>
          <cell r="U9">
            <v>2761</v>
          </cell>
          <cell r="V9">
            <v>2788.61</v>
          </cell>
          <cell r="W9">
            <v>2816.4961000000003</v>
          </cell>
          <cell r="X9">
            <v>2844.6610610000002</v>
          </cell>
          <cell r="Y9">
            <v>2636</v>
          </cell>
          <cell r="Z9">
            <v>3270</v>
          </cell>
          <cell r="AA9">
            <v>3302.7</v>
          </cell>
          <cell r="AB9">
            <v>3335.7269999999999</v>
          </cell>
          <cell r="AC9">
            <v>3369.0842699999998</v>
          </cell>
          <cell r="AD9">
            <v>3402.7751126999997</v>
          </cell>
        </row>
        <row r="10">
          <cell r="A10" t="str">
            <v xml:space="preserve">    Rome  TPD</v>
          </cell>
          <cell r="K10">
            <v>2000</v>
          </cell>
          <cell r="L10">
            <v>2000</v>
          </cell>
          <cell r="M10">
            <v>2165</v>
          </cell>
          <cell r="N10">
            <v>2200</v>
          </cell>
          <cell r="O10">
            <v>2200</v>
          </cell>
          <cell r="P10">
            <v>2200</v>
          </cell>
          <cell r="Q10">
            <v>2300</v>
          </cell>
          <cell r="R10">
            <v>2350</v>
          </cell>
          <cell r="S10">
            <v>2400</v>
          </cell>
          <cell r="T10">
            <v>2500</v>
          </cell>
          <cell r="U10">
            <v>2500</v>
          </cell>
          <cell r="V10">
            <v>2500</v>
          </cell>
          <cell r="W10">
            <v>2500</v>
          </cell>
          <cell r="X10">
            <v>2500</v>
          </cell>
          <cell r="Y10">
            <v>2500</v>
          </cell>
          <cell r="Z10">
            <v>2500</v>
          </cell>
          <cell r="AA10">
            <v>2500</v>
          </cell>
          <cell r="AB10">
            <v>2500</v>
          </cell>
          <cell r="AC10">
            <v>2500</v>
          </cell>
          <cell r="AD10">
            <v>2500</v>
          </cell>
        </row>
        <row r="11">
          <cell r="A11" t="str">
            <v xml:space="preserve">    Orange</v>
          </cell>
          <cell r="K11">
            <v>1250</v>
          </cell>
          <cell r="L11">
            <v>1250</v>
          </cell>
          <cell r="M11">
            <v>1400</v>
          </cell>
          <cell r="N11">
            <v>1500</v>
          </cell>
          <cell r="O11">
            <v>1525</v>
          </cell>
          <cell r="P11">
            <v>1525</v>
          </cell>
          <cell r="Q11">
            <v>1600</v>
          </cell>
          <cell r="R11">
            <v>1700</v>
          </cell>
          <cell r="S11">
            <v>1700</v>
          </cell>
          <cell r="T11">
            <v>1700</v>
          </cell>
          <cell r="U11">
            <v>1700</v>
          </cell>
          <cell r="V11">
            <v>1700</v>
          </cell>
          <cell r="W11">
            <v>1700</v>
          </cell>
          <cell r="X11">
            <v>1700</v>
          </cell>
          <cell r="Y11">
            <v>1700</v>
          </cell>
          <cell r="Z11">
            <v>1700</v>
          </cell>
          <cell r="AA11">
            <v>1700</v>
          </cell>
          <cell r="AB11">
            <v>1700</v>
          </cell>
          <cell r="AC11">
            <v>1700</v>
          </cell>
          <cell r="AD11">
            <v>1700</v>
          </cell>
        </row>
        <row r="12">
          <cell r="A12" t="str">
            <v xml:space="preserve">    Newport</v>
          </cell>
          <cell r="K12">
            <v>550</v>
          </cell>
          <cell r="L12">
            <v>550</v>
          </cell>
          <cell r="M12">
            <v>600</v>
          </cell>
          <cell r="N12">
            <v>600</v>
          </cell>
          <cell r="O12">
            <v>680</v>
          </cell>
          <cell r="P12">
            <v>680</v>
          </cell>
          <cell r="Q12">
            <v>680</v>
          </cell>
          <cell r="R12">
            <v>770</v>
          </cell>
          <cell r="S12">
            <v>770</v>
          </cell>
          <cell r="T12">
            <v>770</v>
          </cell>
          <cell r="U12">
            <v>770</v>
          </cell>
          <cell r="V12">
            <v>770</v>
          </cell>
          <cell r="W12">
            <v>770</v>
          </cell>
          <cell r="X12">
            <v>770</v>
          </cell>
          <cell r="Y12">
            <v>770</v>
          </cell>
          <cell r="Z12">
            <v>770</v>
          </cell>
          <cell r="AA12">
            <v>770</v>
          </cell>
          <cell r="AB12">
            <v>770</v>
          </cell>
          <cell r="AC12">
            <v>770</v>
          </cell>
          <cell r="AD12">
            <v>770</v>
          </cell>
        </row>
        <row r="13">
          <cell r="A13" t="str">
            <v xml:space="preserve">    New Johnsonville</v>
          </cell>
          <cell r="K13">
            <v>550</v>
          </cell>
          <cell r="L13">
            <v>550</v>
          </cell>
          <cell r="M13">
            <v>585</v>
          </cell>
          <cell r="N13">
            <v>600</v>
          </cell>
          <cell r="O13">
            <v>680</v>
          </cell>
          <cell r="P13">
            <v>680</v>
          </cell>
          <cell r="Q13">
            <v>680</v>
          </cell>
          <cell r="R13">
            <v>700</v>
          </cell>
          <cell r="S13">
            <v>700</v>
          </cell>
          <cell r="T13">
            <v>700</v>
          </cell>
          <cell r="U13">
            <v>700</v>
          </cell>
          <cell r="V13">
            <v>700</v>
          </cell>
          <cell r="W13">
            <v>700</v>
          </cell>
          <cell r="X13">
            <v>700</v>
          </cell>
          <cell r="Y13">
            <v>700</v>
          </cell>
          <cell r="Z13">
            <v>700</v>
          </cell>
          <cell r="AA13">
            <v>700</v>
          </cell>
          <cell r="AB13">
            <v>700</v>
          </cell>
          <cell r="AC13">
            <v>700</v>
          </cell>
          <cell r="AD13">
            <v>700</v>
          </cell>
        </row>
        <row r="14">
          <cell r="A14" t="str">
            <v xml:space="preserve">    Ontario</v>
          </cell>
          <cell r="K14">
            <v>540</v>
          </cell>
          <cell r="L14">
            <v>540</v>
          </cell>
          <cell r="M14">
            <v>585</v>
          </cell>
          <cell r="N14">
            <v>585</v>
          </cell>
          <cell r="O14">
            <v>600</v>
          </cell>
          <cell r="P14">
            <v>800</v>
          </cell>
          <cell r="Q14">
            <v>800</v>
          </cell>
          <cell r="R14">
            <v>830</v>
          </cell>
          <cell r="S14">
            <v>830</v>
          </cell>
          <cell r="T14">
            <v>830</v>
          </cell>
          <cell r="U14">
            <v>830</v>
          </cell>
          <cell r="V14">
            <v>830</v>
          </cell>
          <cell r="W14">
            <v>830</v>
          </cell>
          <cell r="X14">
            <v>830</v>
          </cell>
          <cell r="Y14">
            <v>830</v>
          </cell>
          <cell r="Z14">
            <v>830</v>
          </cell>
          <cell r="AA14">
            <v>830</v>
          </cell>
          <cell r="AB14">
            <v>830</v>
          </cell>
          <cell r="AC14">
            <v>830</v>
          </cell>
          <cell r="AD14">
            <v>830</v>
          </cell>
        </row>
        <row r="15">
          <cell r="A15" t="str">
            <v xml:space="preserve">    Newark</v>
          </cell>
          <cell r="K15">
            <v>165</v>
          </cell>
          <cell r="L15">
            <v>165</v>
          </cell>
          <cell r="M15">
            <v>185</v>
          </cell>
          <cell r="N15">
            <v>185</v>
          </cell>
          <cell r="O15">
            <v>185</v>
          </cell>
          <cell r="P15">
            <v>185</v>
          </cell>
          <cell r="Q15">
            <v>185</v>
          </cell>
          <cell r="R15">
            <v>200</v>
          </cell>
          <cell r="S15">
            <v>200</v>
          </cell>
          <cell r="T15">
            <v>200</v>
          </cell>
          <cell r="U15">
            <v>200</v>
          </cell>
          <cell r="V15">
            <v>200</v>
          </cell>
          <cell r="W15">
            <v>200</v>
          </cell>
          <cell r="X15">
            <v>200</v>
          </cell>
          <cell r="Y15">
            <v>200</v>
          </cell>
          <cell r="Z15">
            <v>200</v>
          </cell>
          <cell r="AA15">
            <v>200</v>
          </cell>
          <cell r="AB15">
            <v>200</v>
          </cell>
          <cell r="AC15">
            <v>200</v>
          </cell>
          <cell r="AD15">
            <v>200</v>
          </cell>
        </row>
        <row r="16">
          <cell r="A16" t="str">
            <v xml:space="preserve">    Maysville</v>
          </cell>
          <cell r="Q16">
            <v>600</v>
          </cell>
          <cell r="R16">
            <v>740</v>
          </cell>
          <cell r="S16">
            <v>800</v>
          </cell>
          <cell r="T16">
            <v>900</v>
          </cell>
          <cell r="U16">
            <v>1000</v>
          </cell>
          <cell r="V16">
            <v>1000</v>
          </cell>
          <cell r="W16">
            <v>1000</v>
          </cell>
          <cell r="X16">
            <v>1000</v>
          </cell>
          <cell r="Y16">
            <v>1000</v>
          </cell>
          <cell r="Z16">
            <v>1000</v>
          </cell>
          <cell r="AA16">
            <v>1000</v>
          </cell>
          <cell r="AB16">
            <v>1000</v>
          </cell>
          <cell r="AC16">
            <v>1000</v>
          </cell>
          <cell r="AD16">
            <v>1000</v>
          </cell>
        </row>
        <row r="17">
          <cell r="A17" t="str">
            <v xml:space="preserve">  Corrugated Boxes (TPY)</v>
          </cell>
          <cell r="I17">
            <v>1196.95</v>
          </cell>
          <cell r="J17">
            <v>1231.675</v>
          </cell>
          <cell r="K17">
            <v>1352.694375</v>
          </cell>
          <cell r="L17">
            <v>1352.694375</v>
          </cell>
          <cell r="M17">
            <v>1509.69</v>
          </cell>
          <cell r="N17">
            <v>1560.3337500000002</v>
          </cell>
        </row>
        <row r="18">
          <cell r="A18" t="str">
            <v xml:space="preserve">  Bleached paperboard (TPY)</v>
          </cell>
          <cell r="I18">
            <v>452</v>
          </cell>
          <cell r="J18">
            <v>458</v>
          </cell>
          <cell r="K18">
            <v>457</v>
          </cell>
          <cell r="L18">
            <v>457</v>
          </cell>
          <cell r="M18">
            <v>477</v>
          </cell>
          <cell r="N18">
            <v>477</v>
          </cell>
          <cell r="O18">
            <v>477</v>
          </cell>
          <cell r="P18">
            <v>477</v>
          </cell>
          <cell r="Q18">
            <v>477</v>
          </cell>
          <cell r="R18">
            <v>400</v>
          </cell>
          <cell r="S18">
            <v>725</v>
          </cell>
          <cell r="T18">
            <v>925</v>
          </cell>
          <cell r="U18">
            <v>940</v>
          </cell>
          <cell r="V18">
            <v>945</v>
          </cell>
          <cell r="W18">
            <v>1145</v>
          </cell>
        </row>
        <row r="19">
          <cell r="A19" t="str">
            <v xml:space="preserve">  Market pulp (TPY)</v>
          </cell>
          <cell r="I19">
            <v>83</v>
          </cell>
          <cell r="J19">
            <v>103</v>
          </cell>
          <cell r="K19">
            <v>112</v>
          </cell>
          <cell r="L19">
            <v>112</v>
          </cell>
          <cell r="M19">
            <v>123</v>
          </cell>
          <cell r="N19">
            <v>123</v>
          </cell>
          <cell r="O19">
            <v>123</v>
          </cell>
          <cell r="P19">
            <v>123</v>
          </cell>
          <cell r="Q19">
            <v>123</v>
          </cell>
          <cell r="R19">
            <v>123</v>
          </cell>
          <cell r="S19">
            <v>100</v>
          </cell>
          <cell r="T19">
            <v>123</v>
          </cell>
          <cell r="U19">
            <v>123</v>
          </cell>
          <cell r="V19">
            <v>123</v>
          </cell>
          <cell r="W19">
            <v>123</v>
          </cell>
        </row>
        <row r="21">
          <cell r="A21" t="str">
            <v>Total</v>
          </cell>
          <cell r="I21">
            <v>1829</v>
          </cell>
          <cell r="J21">
            <v>2192</v>
          </cell>
          <cell r="K21">
            <v>2414.0749999999998</v>
          </cell>
          <cell r="L21">
            <v>2414.0749999999998</v>
          </cell>
          <cell r="M21">
            <v>2614.8000000000002</v>
          </cell>
          <cell r="N21">
            <v>2669.55</v>
          </cell>
          <cell r="O21">
            <v>2742.55</v>
          </cell>
          <cell r="P21">
            <v>2815.55</v>
          </cell>
          <cell r="Q21">
            <v>2879.4250000000002</v>
          </cell>
          <cell r="R21">
            <v>2815.5</v>
          </cell>
          <cell r="S21">
            <v>3339</v>
          </cell>
          <cell r="T21">
            <v>3625</v>
          </cell>
          <cell r="U21">
            <v>3824</v>
          </cell>
          <cell r="V21">
            <v>3856.61</v>
          </cell>
          <cell r="W21">
            <v>4084.4961000000003</v>
          </cell>
          <cell r="X21">
            <v>2844.6610610000002</v>
          </cell>
          <cell r="Y21">
            <v>2636</v>
          </cell>
          <cell r="Z21">
            <v>3270</v>
          </cell>
          <cell r="AA21">
            <v>3302.7</v>
          </cell>
          <cell r="AB21">
            <v>3335.7269999999999</v>
          </cell>
          <cell r="AC21">
            <v>3369.0842699999998</v>
          </cell>
          <cell r="AD21">
            <v>3402.7751126999997</v>
          </cell>
        </row>
        <row r="23">
          <cell r="A23" t="str">
            <v>Building Products</v>
          </cell>
        </row>
        <row r="24">
          <cell r="A24" t="str">
            <v xml:space="preserve">  Pine lumber (MMBF)</v>
          </cell>
          <cell r="Y24">
            <v>924</v>
          </cell>
          <cell r="Z24">
            <v>933.24</v>
          </cell>
          <cell r="AA24">
            <v>942.57240000000002</v>
          </cell>
          <cell r="AB24">
            <v>951.99812400000008</v>
          </cell>
          <cell r="AC24">
            <v>961.51810524000007</v>
          </cell>
          <cell r="AD24">
            <v>971.13328629240004</v>
          </cell>
        </row>
        <row r="25">
          <cell r="A25" t="str">
            <v xml:space="preserve">  Fiberboard</v>
          </cell>
          <cell r="Y25">
            <v>460</v>
          </cell>
          <cell r="Z25">
            <v>464.6</v>
          </cell>
          <cell r="AA25">
            <v>469.24600000000004</v>
          </cell>
          <cell r="AB25">
            <v>473.93846000000002</v>
          </cell>
          <cell r="AC25">
            <v>478.67784460000001</v>
          </cell>
          <cell r="AD25">
            <v>483.46462304600004</v>
          </cell>
        </row>
        <row r="26">
          <cell r="A26" t="str">
            <v xml:space="preserve">  Particleboard</v>
          </cell>
          <cell r="Y26">
            <v>635</v>
          </cell>
          <cell r="Z26">
            <v>641.35</v>
          </cell>
          <cell r="AA26">
            <v>647.76350000000002</v>
          </cell>
          <cell r="AB26">
            <v>654.24113499999999</v>
          </cell>
          <cell r="AC26">
            <v>660.78354634999994</v>
          </cell>
          <cell r="AD26">
            <v>667.39138181349995</v>
          </cell>
        </row>
        <row r="27">
          <cell r="A27" t="str">
            <v xml:space="preserve">  Plywood</v>
          </cell>
          <cell r="Y27">
            <v>0</v>
          </cell>
          <cell r="Z27">
            <v>0</v>
          </cell>
          <cell r="AA27">
            <v>0</v>
          </cell>
          <cell r="AB27">
            <v>0</v>
          </cell>
          <cell r="AC27">
            <v>0</v>
          </cell>
          <cell r="AD27">
            <v>0</v>
          </cell>
        </row>
        <row r="28">
          <cell r="A28" t="str">
            <v xml:space="preserve">  Gypsum Wallboard</v>
          </cell>
          <cell r="Y28">
            <v>2000</v>
          </cell>
          <cell r="Z28">
            <v>2020</v>
          </cell>
          <cell r="AA28">
            <v>2040.2</v>
          </cell>
          <cell r="AB28">
            <v>2060.6019999999999</v>
          </cell>
          <cell r="AC28">
            <v>2081.20802</v>
          </cell>
          <cell r="AD28">
            <v>2102.0201001999999</v>
          </cell>
        </row>
        <row r="29">
          <cell r="A29" t="str">
            <v xml:space="preserve">  MDF</v>
          </cell>
          <cell r="Y29">
            <v>520</v>
          </cell>
          <cell r="Z29">
            <v>525.20000000000005</v>
          </cell>
          <cell r="AA29">
            <v>530.452</v>
          </cell>
          <cell r="AB29">
            <v>535.75652000000002</v>
          </cell>
          <cell r="AC29">
            <v>541.11408519999998</v>
          </cell>
          <cell r="AD29">
            <v>546.52522605199999</v>
          </cell>
        </row>
        <row r="30">
          <cell r="A30" t="str">
            <v>TOTAL</v>
          </cell>
          <cell r="Y30">
            <v>4539</v>
          </cell>
          <cell r="Z30">
            <v>4584.3900000000003</v>
          </cell>
          <cell r="AA30">
            <v>4630.2339000000002</v>
          </cell>
          <cell r="AB30">
            <v>4676.536239</v>
          </cell>
          <cell r="AC30">
            <v>4723.3016013900005</v>
          </cell>
          <cell r="AD30">
            <v>4770.5346174038996</v>
          </cell>
        </row>
        <row r="32">
          <cell r="A32" t="str">
            <v>Distribution Centers</v>
          </cell>
        </row>
        <row r="33">
          <cell r="A33" t="str">
            <v>Timberlands (000 acres)</v>
          </cell>
        </row>
        <row r="34">
          <cell r="A34" t="str">
            <v xml:space="preserve">  Owned in fee</v>
          </cell>
        </row>
        <row r="37">
          <cell r="R37" t="str">
            <v xml:space="preserve"> </v>
          </cell>
        </row>
        <row r="38">
          <cell r="G38" t="str">
            <v>1983</v>
          </cell>
          <cell r="H38" t="str">
            <v>1984</v>
          </cell>
          <cell r="I38" t="str">
            <v>1985</v>
          </cell>
          <cell r="J38" t="str">
            <v>1986</v>
          </cell>
          <cell r="K38" t="str">
            <v>1987</v>
          </cell>
          <cell r="L38" t="str">
            <v>1988</v>
          </cell>
          <cell r="M38" t="str">
            <v>1989</v>
          </cell>
          <cell r="N38">
            <v>1990</v>
          </cell>
          <cell r="O38">
            <v>1991</v>
          </cell>
          <cell r="P38">
            <v>1992</v>
          </cell>
          <cell r="Q38">
            <v>1993</v>
          </cell>
          <cell r="R38">
            <v>1994</v>
          </cell>
          <cell r="S38">
            <v>1995</v>
          </cell>
          <cell r="T38">
            <v>1996</v>
          </cell>
          <cell r="U38">
            <v>1997</v>
          </cell>
          <cell r="V38">
            <v>1998</v>
          </cell>
          <cell r="W38">
            <v>1999</v>
          </cell>
          <cell r="X38">
            <v>2000</v>
          </cell>
          <cell r="Y38">
            <v>2001</v>
          </cell>
          <cell r="Z38">
            <v>2002</v>
          </cell>
          <cell r="AA38" t="str">
            <v>2003E</v>
          </cell>
          <cell r="AB38" t="str">
            <v>2004E</v>
          </cell>
          <cell r="AC38" t="str">
            <v>2005E</v>
          </cell>
          <cell r="AD38" t="str">
            <v>2006E</v>
          </cell>
        </row>
        <row r="39">
          <cell r="A39" t="str">
            <v>Pulp &amp; Paper</v>
          </cell>
        </row>
        <row r="40">
          <cell r="A40" t="str">
            <v xml:space="preserve">  Corrugated packaging (000 tons)</v>
          </cell>
          <cell r="I40">
            <v>1294</v>
          </cell>
          <cell r="J40">
            <v>1631</v>
          </cell>
          <cell r="K40">
            <v>1874</v>
          </cell>
          <cell r="L40">
            <v>1836</v>
          </cell>
          <cell r="M40">
            <v>1897</v>
          </cell>
          <cell r="N40">
            <v>2034</v>
          </cell>
          <cell r="O40">
            <v>2097</v>
          </cell>
          <cell r="P40">
            <v>2290</v>
          </cell>
          <cell r="Q40">
            <v>2394</v>
          </cell>
          <cell r="R40">
            <v>2492</v>
          </cell>
          <cell r="S40">
            <v>2333</v>
          </cell>
          <cell r="T40">
            <v>2440</v>
          </cell>
          <cell r="U40">
            <v>2769</v>
          </cell>
          <cell r="V40">
            <v>2519</v>
          </cell>
          <cell r="W40">
            <v>2802</v>
          </cell>
          <cell r="X40">
            <v>2685</v>
          </cell>
          <cell r="Y40">
            <v>2618</v>
          </cell>
          <cell r="Z40">
            <v>3447</v>
          </cell>
          <cell r="AA40">
            <v>3840</v>
          </cell>
          <cell r="AB40">
            <v>3880</v>
          </cell>
          <cell r="AC40">
            <v>3802.4</v>
          </cell>
          <cell r="AD40">
            <v>3840.424</v>
          </cell>
        </row>
        <row r="41">
          <cell r="A41" t="str">
            <v xml:space="preserve">    Liner sales</v>
          </cell>
          <cell r="J41">
            <v>277</v>
          </cell>
          <cell r="K41">
            <v>354</v>
          </cell>
          <cell r="L41">
            <v>354</v>
          </cell>
          <cell r="M41">
            <v>354</v>
          </cell>
          <cell r="N41">
            <v>354</v>
          </cell>
          <cell r="AA41">
            <v>0</v>
          </cell>
          <cell r="AB41">
            <v>0</v>
          </cell>
          <cell r="AC41">
            <v>0</v>
          </cell>
          <cell r="AD41">
            <v>0</v>
          </cell>
        </row>
        <row r="42">
          <cell r="A42" t="str">
            <v xml:space="preserve">    Corrugated Boxes (mmsf)</v>
          </cell>
          <cell r="I42">
            <v>15.959333333333333</v>
          </cell>
          <cell r="J42">
            <v>16.422333333333331</v>
          </cell>
          <cell r="K42">
            <v>18.035924999999999</v>
          </cell>
          <cell r="L42">
            <v>18.035924999999999</v>
          </cell>
          <cell r="M42">
            <v>18.035924999999999</v>
          </cell>
          <cell r="N42">
            <v>19.29843975</v>
          </cell>
          <cell r="AA42">
            <v>0</v>
          </cell>
          <cell r="AB42">
            <v>0</v>
          </cell>
          <cell r="AC42">
            <v>0</v>
          </cell>
          <cell r="AD42">
            <v>0</v>
          </cell>
        </row>
        <row r="43">
          <cell r="A43" t="str">
            <v xml:space="preserve">  Bleached paperboard</v>
          </cell>
          <cell r="I43">
            <v>452</v>
          </cell>
          <cell r="J43">
            <v>458</v>
          </cell>
          <cell r="K43">
            <v>474</v>
          </cell>
          <cell r="L43">
            <v>477</v>
          </cell>
          <cell r="M43">
            <v>542</v>
          </cell>
          <cell r="N43">
            <v>462</v>
          </cell>
          <cell r="O43">
            <v>447</v>
          </cell>
          <cell r="P43">
            <v>414</v>
          </cell>
          <cell r="Q43">
            <v>426</v>
          </cell>
          <cell r="R43">
            <v>430</v>
          </cell>
          <cell r="S43">
            <v>400</v>
          </cell>
          <cell r="T43">
            <v>524</v>
          </cell>
          <cell r="U43">
            <v>635</v>
          </cell>
          <cell r="V43">
            <v>623</v>
          </cell>
          <cell r="W43">
            <v>322</v>
          </cell>
          <cell r="X43">
            <v>0</v>
          </cell>
          <cell r="Y43">
            <v>0</v>
          </cell>
          <cell r="Z43">
            <v>0</v>
          </cell>
          <cell r="AA43">
            <v>0</v>
          </cell>
          <cell r="AB43">
            <v>0</v>
          </cell>
          <cell r="AC43">
            <v>0</v>
          </cell>
          <cell r="AD43">
            <v>0</v>
          </cell>
        </row>
        <row r="44">
          <cell r="A44" t="str">
            <v xml:space="preserve">  Market pulp</v>
          </cell>
          <cell r="I44">
            <v>83</v>
          </cell>
          <cell r="J44">
            <v>103</v>
          </cell>
          <cell r="K44">
            <v>99</v>
          </cell>
          <cell r="L44">
            <v>122</v>
          </cell>
          <cell r="M44">
            <v>124</v>
          </cell>
          <cell r="N44">
            <v>127</v>
          </cell>
          <cell r="O44">
            <v>122</v>
          </cell>
          <cell r="P44">
            <v>155</v>
          </cell>
          <cell r="Q44">
            <v>134</v>
          </cell>
          <cell r="R44">
            <v>87</v>
          </cell>
          <cell r="S44">
            <v>99</v>
          </cell>
          <cell r="T44">
            <v>100</v>
          </cell>
          <cell r="U44">
            <v>2</v>
          </cell>
          <cell r="V44">
            <v>0</v>
          </cell>
          <cell r="W44">
            <v>0</v>
          </cell>
          <cell r="X44">
            <v>0</v>
          </cell>
          <cell r="Y44">
            <v>0</v>
          </cell>
          <cell r="AA44">
            <v>0</v>
          </cell>
          <cell r="AB44">
            <v>0</v>
          </cell>
          <cell r="AC44">
            <v>0</v>
          </cell>
          <cell r="AD44">
            <v>0</v>
          </cell>
        </row>
        <row r="45">
          <cell r="AA45">
            <v>0</v>
          </cell>
          <cell r="AB45">
            <v>0</v>
          </cell>
          <cell r="AC45">
            <v>0</v>
          </cell>
          <cell r="AD45">
            <v>0</v>
          </cell>
        </row>
        <row r="46">
          <cell r="A46" t="str">
            <v>Total</v>
          </cell>
          <cell r="G46">
            <v>0</v>
          </cell>
          <cell r="H46">
            <v>0</v>
          </cell>
          <cell r="I46">
            <v>1829</v>
          </cell>
          <cell r="J46">
            <v>2192</v>
          </cell>
          <cell r="K46">
            <v>2447</v>
          </cell>
          <cell r="L46">
            <v>2435</v>
          </cell>
          <cell r="M46">
            <v>2563</v>
          </cell>
          <cell r="N46">
            <v>2623</v>
          </cell>
          <cell r="O46">
            <v>2666</v>
          </cell>
          <cell r="P46">
            <v>2702</v>
          </cell>
          <cell r="Q46">
            <v>2702</v>
          </cell>
          <cell r="R46">
            <v>2702</v>
          </cell>
          <cell r="S46">
            <v>2832</v>
          </cell>
          <cell r="T46">
            <v>3092</v>
          </cell>
          <cell r="U46">
            <v>3406</v>
          </cell>
          <cell r="V46">
            <v>3142</v>
          </cell>
          <cell r="W46">
            <v>3124</v>
          </cell>
          <cell r="X46">
            <v>2685</v>
          </cell>
          <cell r="Y46">
            <v>2618</v>
          </cell>
          <cell r="Z46">
            <v>3447</v>
          </cell>
          <cell r="AA46">
            <v>3840</v>
          </cell>
          <cell r="AB46">
            <v>3880</v>
          </cell>
          <cell r="AC46">
            <v>970</v>
          </cell>
          <cell r="AD46">
            <v>970</v>
          </cell>
        </row>
        <row r="48">
          <cell r="A48" t="str">
            <v>Building Products</v>
          </cell>
        </row>
        <row r="49">
          <cell r="A49" t="str">
            <v xml:space="preserve">  Pine lumber (MMBF)</v>
          </cell>
          <cell r="I49">
            <v>135</v>
          </cell>
          <cell r="J49">
            <v>156</v>
          </cell>
          <cell r="K49">
            <v>174</v>
          </cell>
          <cell r="L49">
            <v>274</v>
          </cell>
          <cell r="M49">
            <v>308</v>
          </cell>
          <cell r="N49">
            <v>342</v>
          </cell>
          <cell r="O49">
            <v>395</v>
          </cell>
          <cell r="P49">
            <v>471</v>
          </cell>
          <cell r="Q49">
            <v>484</v>
          </cell>
          <cell r="R49">
            <v>509</v>
          </cell>
          <cell r="S49">
            <v>493</v>
          </cell>
          <cell r="T49">
            <v>484</v>
          </cell>
          <cell r="U49">
            <v>639</v>
          </cell>
          <cell r="V49">
            <v>603</v>
          </cell>
          <cell r="W49">
            <v>618</v>
          </cell>
          <cell r="X49">
            <v>666</v>
          </cell>
          <cell r="Y49">
            <v>728</v>
          </cell>
          <cell r="Z49">
            <v>764</v>
          </cell>
          <cell r="AA49">
            <v>764</v>
          </cell>
          <cell r="AB49">
            <v>764</v>
          </cell>
          <cell r="AC49">
            <v>764</v>
          </cell>
          <cell r="AD49">
            <v>764</v>
          </cell>
        </row>
        <row r="50">
          <cell r="A50" t="str">
            <v xml:space="preserve">  Fiberboard (MMSF, 1/2" Basis)</v>
          </cell>
          <cell r="G50">
            <v>3920</v>
          </cell>
          <cell r="H50">
            <v>4057</v>
          </cell>
          <cell r="I50">
            <v>415</v>
          </cell>
          <cell r="J50">
            <v>436</v>
          </cell>
          <cell r="K50">
            <v>458</v>
          </cell>
          <cell r="L50">
            <v>456</v>
          </cell>
          <cell r="M50">
            <v>446</v>
          </cell>
          <cell r="N50">
            <v>452</v>
          </cell>
          <cell r="O50">
            <v>443</v>
          </cell>
          <cell r="P50">
            <v>460</v>
          </cell>
          <cell r="Q50">
            <v>440</v>
          </cell>
          <cell r="R50">
            <v>441</v>
          </cell>
          <cell r="S50">
            <v>441</v>
          </cell>
          <cell r="T50">
            <v>424</v>
          </cell>
          <cell r="U50">
            <v>402</v>
          </cell>
          <cell r="V50">
            <v>423</v>
          </cell>
          <cell r="W50">
            <v>439</v>
          </cell>
          <cell r="X50">
            <v>368</v>
          </cell>
          <cell r="Y50">
            <v>385</v>
          </cell>
          <cell r="Z50">
            <v>388</v>
          </cell>
          <cell r="AA50">
            <v>388</v>
          </cell>
          <cell r="AB50">
            <v>388</v>
          </cell>
          <cell r="AC50">
            <v>388</v>
          </cell>
          <cell r="AD50">
            <v>388</v>
          </cell>
        </row>
        <row r="51">
          <cell r="A51" t="str">
            <v xml:space="preserve">  Particleboard (MMSF, 3/4" Basis)</v>
          </cell>
          <cell r="G51">
            <v>385</v>
          </cell>
          <cell r="H51">
            <v>385</v>
          </cell>
          <cell r="I51">
            <v>283</v>
          </cell>
          <cell r="J51">
            <v>297</v>
          </cell>
          <cell r="K51">
            <v>321</v>
          </cell>
          <cell r="L51">
            <v>307</v>
          </cell>
          <cell r="M51">
            <v>333</v>
          </cell>
          <cell r="N51">
            <v>302</v>
          </cell>
          <cell r="O51">
            <v>321</v>
          </cell>
          <cell r="P51">
            <v>335</v>
          </cell>
          <cell r="Q51">
            <v>319</v>
          </cell>
          <cell r="R51">
            <v>347</v>
          </cell>
          <cell r="S51">
            <v>329</v>
          </cell>
          <cell r="T51">
            <v>372</v>
          </cell>
          <cell r="U51">
            <v>470</v>
          </cell>
          <cell r="V51">
            <v>518</v>
          </cell>
          <cell r="W51">
            <v>574</v>
          </cell>
          <cell r="X51">
            <v>676</v>
          </cell>
          <cell r="Y51">
            <v>582</v>
          </cell>
          <cell r="Z51">
            <v>653</v>
          </cell>
          <cell r="AA51">
            <v>653</v>
          </cell>
          <cell r="AB51">
            <v>653</v>
          </cell>
          <cell r="AC51">
            <v>653</v>
          </cell>
          <cell r="AD51">
            <v>653</v>
          </cell>
        </row>
        <row r="52">
          <cell r="A52" t="str">
            <v xml:space="preserve">  Plywood</v>
          </cell>
          <cell r="G52">
            <v>375</v>
          </cell>
          <cell r="H52">
            <v>375</v>
          </cell>
          <cell r="I52">
            <v>164</v>
          </cell>
          <cell r="J52">
            <v>203</v>
          </cell>
          <cell r="K52">
            <v>212</v>
          </cell>
          <cell r="L52">
            <v>207</v>
          </cell>
          <cell r="M52">
            <v>213</v>
          </cell>
          <cell r="N52">
            <v>233</v>
          </cell>
          <cell r="O52">
            <v>253</v>
          </cell>
          <cell r="P52">
            <v>249</v>
          </cell>
          <cell r="Q52">
            <v>265</v>
          </cell>
          <cell r="R52">
            <v>260</v>
          </cell>
          <cell r="S52">
            <v>217</v>
          </cell>
          <cell r="T52">
            <v>248</v>
          </cell>
          <cell r="U52">
            <v>281</v>
          </cell>
          <cell r="V52">
            <v>289</v>
          </cell>
          <cell r="W52">
            <v>296</v>
          </cell>
          <cell r="X52">
            <v>258</v>
          </cell>
          <cell r="Y52">
            <v>258</v>
          </cell>
          <cell r="Z52">
            <v>0</v>
          </cell>
          <cell r="AA52">
            <v>0</v>
          </cell>
          <cell r="AB52">
            <v>0</v>
          </cell>
          <cell r="AC52">
            <v>0</v>
          </cell>
          <cell r="AD52">
            <v>0</v>
          </cell>
        </row>
        <row r="53">
          <cell r="A53" t="str">
            <v xml:space="preserve">  Gypsum Wallboard (MMSF)</v>
          </cell>
          <cell r="G53">
            <v>250</v>
          </cell>
          <cell r="H53">
            <v>250</v>
          </cell>
          <cell r="I53">
            <v>326</v>
          </cell>
          <cell r="J53">
            <v>397</v>
          </cell>
          <cell r="K53">
            <v>670</v>
          </cell>
          <cell r="L53">
            <v>668</v>
          </cell>
          <cell r="M53">
            <v>685</v>
          </cell>
          <cell r="N53">
            <v>699</v>
          </cell>
          <cell r="O53">
            <v>601</v>
          </cell>
          <cell r="P53">
            <v>632</v>
          </cell>
          <cell r="Q53">
            <v>782</v>
          </cell>
          <cell r="R53">
            <v>796</v>
          </cell>
          <cell r="S53">
            <v>813</v>
          </cell>
          <cell r="T53">
            <v>1118</v>
          </cell>
          <cell r="U53">
            <v>843</v>
          </cell>
          <cell r="V53">
            <v>858</v>
          </cell>
          <cell r="W53">
            <v>890</v>
          </cell>
          <cell r="X53">
            <v>678</v>
          </cell>
          <cell r="Y53">
            <v>586</v>
          </cell>
          <cell r="Z53">
            <v>679</v>
          </cell>
          <cell r="AA53">
            <v>679</v>
          </cell>
          <cell r="AB53">
            <v>679</v>
          </cell>
          <cell r="AC53">
            <v>679</v>
          </cell>
          <cell r="AD53">
            <v>679</v>
          </cell>
        </row>
        <row r="54">
          <cell r="A54" t="str">
            <v xml:space="preserve">  MDF (MMSF, 3/4" Basis)</v>
          </cell>
          <cell r="S54">
            <v>0</v>
          </cell>
          <cell r="T54">
            <v>0</v>
          </cell>
          <cell r="U54">
            <v>0</v>
          </cell>
          <cell r="V54">
            <v>35</v>
          </cell>
          <cell r="W54">
            <v>187</v>
          </cell>
          <cell r="X54">
            <v>244</v>
          </cell>
          <cell r="Y54">
            <v>256</v>
          </cell>
          <cell r="Z54">
            <v>285</v>
          </cell>
          <cell r="AA54">
            <v>285</v>
          </cell>
          <cell r="AB54">
            <v>285</v>
          </cell>
          <cell r="AC54">
            <v>285</v>
          </cell>
          <cell r="AD54">
            <v>285</v>
          </cell>
        </row>
        <row r="55">
          <cell r="A55" t="str">
            <v xml:space="preserve">    Decorative wall paneling</v>
          </cell>
          <cell r="G55">
            <v>415</v>
          </cell>
          <cell r="H55">
            <v>415</v>
          </cell>
          <cell r="I55">
            <v>51</v>
          </cell>
          <cell r="J55">
            <v>50</v>
          </cell>
          <cell r="K55">
            <v>50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row>
        <row r="56">
          <cell r="A56" t="str">
            <v xml:space="preserve">    Insulation</v>
          </cell>
          <cell r="G56">
            <v>75</v>
          </cell>
          <cell r="H56">
            <v>75</v>
          </cell>
          <cell r="I56">
            <v>73</v>
          </cell>
          <cell r="J56">
            <v>78</v>
          </cell>
          <cell r="K56">
            <v>71</v>
          </cell>
          <cell r="L56">
            <v>83</v>
          </cell>
          <cell r="M56">
            <v>77</v>
          </cell>
          <cell r="N56">
            <v>25</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row>
        <row r="57">
          <cell r="A57" t="str">
            <v xml:space="preserve">    OSB</v>
          </cell>
          <cell r="G57">
            <v>460</v>
          </cell>
          <cell r="H57">
            <v>460</v>
          </cell>
          <cell r="I57">
            <v>68</v>
          </cell>
          <cell r="J57">
            <v>67</v>
          </cell>
          <cell r="K57">
            <v>80</v>
          </cell>
          <cell r="L57">
            <v>33</v>
          </cell>
          <cell r="M57">
            <v>0</v>
          </cell>
          <cell r="N57">
            <v>0</v>
          </cell>
          <cell r="O57">
            <v>77</v>
          </cell>
          <cell r="P57">
            <v>77</v>
          </cell>
          <cell r="Q57">
            <v>77</v>
          </cell>
          <cell r="R57">
            <v>77</v>
          </cell>
          <cell r="S57">
            <v>57.75</v>
          </cell>
          <cell r="T57">
            <v>76</v>
          </cell>
          <cell r="U57">
            <v>0</v>
          </cell>
          <cell r="V57">
            <v>0</v>
          </cell>
          <cell r="W57">
            <v>0</v>
          </cell>
          <cell r="X57">
            <v>0</v>
          </cell>
          <cell r="Y57">
            <v>0</v>
          </cell>
          <cell r="Z57">
            <v>0</v>
          </cell>
          <cell r="AA57">
            <v>0</v>
          </cell>
          <cell r="AB57">
            <v>0</v>
          </cell>
          <cell r="AC57">
            <v>0</v>
          </cell>
          <cell r="AD57">
            <v>0</v>
          </cell>
        </row>
        <row r="58">
          <cell r="Y58">
            <v>0</v>
          </cell>
          <cell r="Z58">
            <v>0</v>
          </cell>
          <cell r="AA58">
            <v>0</v>
          </cell>
          <cell r="AB58">
            <v>0</v>
          </cell>
          <cell r="AC58">
            <v>0</v>
          </cell>
          <cell r="AD58">
            <v>0</v>
          </cell>
        </row>
        <row r="59">
          <cell r="Y59">
            <v>0</v>
          </cell>
          <cell r="Z59">
            <v>0</v>
          </cell>
          <cell r="AA59">
            <v>0</v>
          </cell>
          <cell r="AB59">
            <v>0</v>
          </cell>
          <cell r="AC59">
            <v>0</v>
          </cell>
          <cell r="AD59">
            <v>0</v>
          </cell>
        </row>
        <row r="60">
          <cell r="A60" t="str">
            <v>Total</v>
          </cell>
          <cell r="G60">
            <v>5880</v>
          </cell>
          <cell r="H60">
            <v>6017</v>
          </cell>
          <cell r="I60">
            <v>1380</v>
          </cell>
          <cell r="J60">
            <v>1528</v>
          </cell>
          <cell r="K60">
            <v>1862</v>
          </cell>
          <cell r="L60">
            <v>1754</v>
          </cell>
          <cell r="M60">
            <v>1754</v>
          </cell>
          <cell r="N60">
            <v>1711</v>
          </cell>
          <cell r="O60">
            <v>1695</v>
          </cell>
          <cell r="P60">
            <v>2224</v>
          </cell>
          <cell r="Q60">
            <v>2367</v>
          </cell>
          <cell r="R60">
            <v>2430</v>
          </cell>
          <cell r="S60">
            <v>2293</v>
          </cell>
          <cell r="T60">
            <v>2646</v>
          </cell>
          <cell r="U60">
            <v>2635</v>
          </cell>
          <cell r="V60">
            <v>2726</v>
          </cell>
          <cell r="W60">
            <v>3004</v>
          </cell>
          <cell r="X60">
            <v>2890</v>
          </cell>
          <cell r="Y60">
            <v>2795</v>
          </cell>
          <cell r="Z60">
            <v>2769</v>
          </cell>
          <cell r="AA60">
            <v>2769</v>
          </cell>
          <cell r="AB60">
            <v>2769</v>
          </cell>
          <cell r="AC60">
            <v>2769</v>
          </cell>
          <cell r="AD60">
            <v>2769</v>
          </cell>
        </row>
        <row r="62">
          <cell r="A62" t="str">
            <v>Price Change</v>
          </cell>
        </row>
        <row r="63">
          <cell r="R63" t="str">
            <v xml:space="preserve"> </v>
          </cell>
        </row>
        <row r="64">
          <cell r="G64" t="str">
            <v>1983</v>
          </cell>
          <cell r="H64" t="str">
            <v>1984</v>
          </cell>
          <cell r="I64" t="str">
            <v>1985</v>
          </cell>
          <cell r="J64" t="str">
            <v>1986</v>
          </cell>
          <cell r="K64" t="str">
            <v>1987</v>
          </cell>
          <cell r="L64" t="str">
            <v>1988</v>
          </cell>
          <cell r="M64" t="str">
            <v>1989</v>
          </cell>
          <cell r="N64">
            <v>1990</v>
          </cell>
          <cell r="O64">
            <v>1991</v>
          </cell>
          <cell r="P64">
            <v>1992</v>
          </cell>
          <cell r="Q64">
            <v>1993</v>
          </cell>
          <cell r="R64">
            <v>1994</v>
          </cell>
          <cell r="S64">
            <v>1995</v>
          </cell>
          <cell r="T64">
            <v>1996</v>
          </cell>
          <cell r="U64">
            <v>1997</v>
          </cell>
          <cell r="V64">
            <v>1998</v>
          </cell>
          <cell r="W64">
            <v>1999</v>
          </cell>
          <cell r="X64">
            <v>2000</v>
          </cell>
          <cell r="Y64">
            <v>2001</v>
          </cell>
          <cell r="Z64">
            <v>2002</v>
          </cell>
          <cell r="AA64" t="str">
            <v>2003E</v>
          </cell>
          <cell r="AB64" t="str">
            <v>2004E</v>
          </cell>
          <cell r="AC64" t="str">
            <v>2005E</v>
          </cell>
          <cell r="AD64" t="str">
            <v>2006E</v>
          </cell>
        </row>
        <row r="65">
          <cell r="A65" t="str">
            <v>Pulp &amp; Paper</v>
          </cell>
        </row>
        <row r="66">
          <cell r="A66" t="str">
            <v xml:space="preserve">  Corrugated packaging</v>
          </cell>
          <cell r="P66">
            <v>29.573521828285266</v>
          </cell>
          <cell r="Q66">
            <v>-7.5</v>
          </cell>
          <cell r="R66">
            <v>57.5</v>
          </cell>
          <cell r="S66">
            <v>155.23791423295086</v>
          </cell>
          <cell r="T66">
            <v>-95.810669889010683</v>
          </cell>
          <cell r="U66">
            <v>-74.579994491358889</v>
          </cell>
          <cell r="V66">
            <v>45.83450616441155</v>
          </cell>
          <cell r="W66">
            <v>-15.804364924344554</v>
          </cell>
          <cell r="X66">
            <v>116.90763609999055</v>
          </cell>
          <cell r="Y66">
            <v>19.466922885364284</v>
          </cell>
          <cell r="Z66">
            <v>-17.453092446717847</v>
          </cell>
          <cell r="AA66">
            <v>-15.343801451509989</v>
          </cell>
          <cell r="AB66">
            <v>27.5</v>
          </cell>
          <cell r="AC66">
            <v>-21.25</v>
          </cell>
          <cell r="AD66">
            <v>-41.25</v>
          </cell>
        </row>
        <row r="67">
          <cell r="A67" t="str">
            <v xml:space="preserve">  Bleached board</v>
          </cell>
          <cell r="P67">
            <v>-38</v>
          </cell>
          <cell r="Q67">
            <v>-100</v>
          </cell>
          <cell r="R67">
            <v>-31</v>
          </cell>
          <cell r="S67">
            <v>117</v>
          </cell>
          <cell r="T67">
            <v>-50</v>
          </cell>
          <cell r="U67">
            <v>3</v>
          </cell>
          <cell r="V67">
            <v>29.644213381555119</v>
          </cell>
          <cell r="W67">
            <v>-14.326931288720402</v>
          </cell>
          <cell r="X67">
            <v>47.338378284523742</v>
          </cell>
          <cell r="Y67">
            <v>13.75</v>
          </cell>
        </row>
        <row r="68">
          <cell r="A68" t="str">
            <v xml:space="preserve">  Market pulp</v>
          </cell>
          <cell r="P68">
            <v>-61</v>
          </cell>
          <cell r="Q68">
            <v>-58</v>
          </cell>
          <cell r="R68">
            <v>5</v>
          </cell>
          <cell r="S68">
            <v>141</v>
          </cell>
          <cell r="T68">
            <v>-183</v>
          </cell>
          <cell r="U68">
            <v>118</v>
          </cell>
          <cell r="V68">
            <v>-37.5</v>
          </cell>
          <cell r="W68">
            <v>26.25</v>
          </cell>
          <cell r="X68">
            <v>88.75</v>
          </cell>
          <cell r="Y68">
            <v>-70</v>
          </cell>
        </row>
        <row r="70">
          <cell r="A70" t="str">
            <v>Building Products</v>
          </cell>
        </row>
        <row r="71">
          <cell r="A71" t="str">
            <v xml:space="preserve">  Pine lumber (MMBF)</v>
          </cell>
          <cell r="P71">
            <v>60.25</v>
          </cell>
          <cell r="Q71">
            <v>80.25</v>
          </cell>
          <cell r="R71">
            <v>16.25</v>
          </cell>
          <cell r="S71">
            <v>-30</v>
          </cell>
          <cell r="T71">
            <v>29.204250000000002</v>
          </cell>
          <cell r="U71">
            <v>42.441998443653688</v>
          </cell>
          <cell r="V71">
            <v>-40.326599254348764</v>
          </cell>
          <cell r="W71">
            <v>40.15534878703437</v>
          </cell>
          <cell r="X71">
            <v>-37.44409199396614</v>
          </cell>
          <cell r="Y71">
            <v>-39.772109686076874</v>
          </cell>
          <cell r="Z71">
            <v>-35.566719711508028</v>
          </cell>
          <cell r="AA71">
            <v>4.625127716287011</v>
          </cell>
          <cell r="AB71">
            <v>0</v>
          </cell>
          <cell r="AC71">
            <v>10</v>
          </cell>
          <cell r="AD71">
            <v>9.9250000000000114</v>
          </cell>
        </row>
        <row r="72">
          <cell r="A72" t="str">
            <v xml:space="preserve">  Fiberboard (MMSF)</v>
          </cell>
          <cell r="P72">
            <v>0</v>
          </cell>
          <cell r="Q72">
            <v>0</v>
          </cell>
          <cell r="R72">
            <v>0</v>
          </cell>
          <cell r="S72">
            <v>0</v>
          </cell>
          <cell r="T72">
            <v>0</v>
          </cell>
          <cell r="U72">
            <v>165.11729829690995</v>
          </cell>
          <cell r="V72">
            <v>-12.156553346216128</v>
          </cell>
          <cell r="W72">
            <v>9.0618666793999409</v>
          </cell>
          <cell r="X72">
            <v>7.1288014946975125</v>
          </cell>
          <cell r="Y72">
            <v>-4.5944510994748384</v>
          </cell>
          <cell r="Z72">
            <v>-0.10893055432424603</v>
          </cell>
          <cell r="AA72">
            <v>-6.5532946288869312</v>
          </cell>
          <cell r="AB72">
            <v>0</v>
          </cell>
          <cell r="AC72">
            <v>0</v>
          </cell>
          <cell r="AD72">
            <v>0</v>
          </cell>
        </row>
        <row r="73">
          <cell r="A73" t="str">
            <v xml:space="preserve">  Particleboard</v>
          </cell>
          <cell r="P73">
            <v>0</v>
          </cell>
          <cell r="Q73">
            <v>0</v>
          </cell>
          <cell r="R73">
            <v>0</v>
          </cell>
          <cell r="S73">
            <v>0</v>
          </cell>
          <cell r="T73">
            <v>0</v>
          </cell>
          <cell r="U73">
            <v>266.00773234772481</v>
          </cell>
          <cell r="V73">
            <v>7.3560699531663545</v>
          </cell>
          <cell r="W73">
            <v>24.70215429068719</v>
          </cell>
          <cell r="X73">
            <v>19.997148593384679</v>
          </cell>
          <cell r="Y73">
            <v>-12.868299990157823</v>
          </cell>
          <cell r="Z73">
            <v>-41.929607073934619</v>
          </cell>
          <cell r="AA73">
            <v>-2.9362507524494958</v>
          </cell>
          <cell r="AB73">
            <v>1.25</v>
          </cell>
          <cell r="AC73">
            <v>0</v>
          </cell>
          <cell r="AD73">
            <v>0</v>
          </cell>
        </row>
        <row r="74">
          <cell r="A74" t="str">
            <v xml:space="preserve">  Plywood</v>
          </cell>
          <cell r="P74">
            <v>55</v>
          </cell>
          <cell r="Q74">
            <v>36.25</v>
          </cell>
          <cell r="R74">
            <v>-5</v>
          </cell>
          <cell r="S74">
            <v>-7.5</v>
          </cell>
          <cell r="T74">
            <v>-17.20792375000002</v>
          </cell>
          <cell r="U74">
            <v>-73.688591755890485</v>
          </cell>
          <cell r="V74">
            <v>-18.122695226339118</v>
          </cell>
          <cell r="W74">
            <v>51.415671016702362</v>
          </cell>
          <cell r="X74">
            <v>-33.472115898831163</v>
          </cell>
          <cell r="Y74">
            <v>-196.42434438564158</v>
          </cell>
          <cell r="Z74">
            <v>0</v>
          </cell>
          <cell r="AA74">
            <v>0</v>
          </cell>
          <cell r="AB74">
            <v>0</v>
          </cell>
          <cell r="AC74">
            <v>0</v>
          </cell>
          <cell r="AD74">
            <v>0</v>
          </cell>
        </row>
        <row r="75">
          <cell r="A75" t="str">
            <v xml:space="preserve">  Gypsum Wallboard</v>
          </cell>
          <cell r="P75">
            <v>0</v>
          </cell>
          <cell r="Q75">
            <v>0</v>
          </cell>
          <cell r="R75">
            <v>0</v>
          </cell>
          <cell r="S75">
            <v>0</v>
          </cell>
          <cell r="T75">
            <v>0</v>
          </cell>
          <cell r="U75">
            <v>124.11663519948226</v>
          </cell>
          <cell r="V75">
            <v>10.707320542091963</v>
          </cell>
          <cell r="W75">
            <v>30.559068378772395</v>
          </cell>
          <cell r="X75">
            <v>-33.687621858090438</v>
          </cell>
          <cell r="Y75">
            <v>-35.267930437388003</v>
          </cell>
          <cell r="Z75">
            <v>17.033944155204026</v>
          </cell>
          <cell r="AA75">
            <v>-1.0353804771136197</v>
          </cell>
          <cell r="AB75">
            <v>0</v>
          </cell>
          <cell r="AC75">
            <v>0</v>
          </cell>
          <cell r="AD75">
            <v>0</v>
          </cell>
        </row>
        <row r="77">
          <cell r="R77" t="str">
            <v xml:space="preserve"> </v>
          </cell>
        </row>
        <row r="78">
          <cell r="A78" t="str">
            <v>Prices</v>
          </cell>
        </row>
        <row r="79">
          <cell r="R79" t="str">
            <v xml:space="preserve"> </v>
          </cell>
        </row>
        <row r="80">
          <cell r="G80" t="str">
            <v>1983</v>
          </cell>
          <cell r="H80" t="str">
            <v>1984</v>
          </cell>
          <cell r="I80" t="str">
            <v>1985</v>
          </cell>
          <cell r="J80" t="str">
            <v>1986</v>
          </cell>
          <cell r="K80" t="str">
            <v>1987</v>
          </cell>
          <cell r="L80" t="str">
            <v>1988</v>
          </cell>
          <cell r="M80" t="str">
            <v>1989</v>
          </cell>
          <cell r="N80">
            <v>1990</v>
          </cell>
          <cell r="O80">
            <v>1991</v>
          </cell>
          <cell r="P80">
            <v>1992</v>
          </cell>
          <cell r="Q80">
            <v>1993</v>
          </cell>
          <cell r="R80">
            <v>1994</v>
          </cell>
          <cell r="S80">
            <v>1995</v>
          </cell>
          <cell r="T80">
            <v>1996</v>
          </cell>
          <cell r="U80">
            <v>1997</v>
          </cell>
          <cell r="V80">
            <v>1998</v>
          </cell>
          <cell r="W80">
            <v>1999</v>
          </cell>
          <cell r="X80">
            <v>2000</v>
          </cell>
          <cell r="Y80">
            <v>2001</v>
          </cell>
          <cell r="Z80">
            <v>2002</v>
          </cell>
          <cell r="AA80" t="str">
            <v>2003E</v>
          </cell>
          <cell r="AB80" t="str">
            <v>2004E</v>
          </cell>
          <cell r="AC80" t="str">
            <v>2005E</v>
          </cell>
          <cell r="AD80" t="str">
            <v>2006E</v>
          </cell>
        </row>
        <row r="81">
          <cell r="A81" t="str">
            <v>Pulp &amp; Paper</v>
          </cell>
        </row>
        <row r="82">
          <cell r="A82" t="str">
            <v xml:space="preserve">  Corrugated packaging (ton)</v>
          </cell>
          <cell r="I82">
            <v>528.74806800618251</v>
          </cell>
          <cell r="J82">
            <v>442.48927038626613</v>
          </cell>
          <cell r="K82">
            <v>514.51440768409816</v>
          </cell>
          <cell r="L82">
            <v>585.53681941674893</v>
          </cell>
          <cell r="M82">
            <v>599.60866691222668</v>
          </cell>
          <cell r="N82">
            <v>567.5</v>
          </cell>
          <cell r="O82">
            <v>547.92647817171473</v>
          </cell>
          <cell r="P82">
            <v>577.5</v>
          </cell>
          <cell r="Q82">
            <v>570</v>
          </cell>
          <cell r="R82">
            <v>627.5</v>
          </cell>
          <cell r="S82">
            <v>782.73791423295086</v>
          </cell>
          <cell r="T82">
            <v>686.92724434394017</v>
          </cell>
          <cell r="U82">
            <v>612.34724985258129</v>
          </cell>
          <cell r="V82">
            <v>658.18175601699284</v>
          </cell>
          <cell r="W82">
            <v>642.37739109264828</v>
          </cell>
          <cell r="X82">
            <v>759.28502719263884</v>
          </cell>
          <cell r="Y82">
            <v>778.75195007800312</v>
          </cell>
          <cell r="Z82">
            <v>761.29885763128527</v>
          </cell>
          <cell r="AA82">
            <v>745.95505617977528</v>
          </cell>
          <cell r="AB82">
            <v>773.45505617977528</v>
          </cell>
          <cell r="AC82">
            <v>752.20505617977528</v>
          </cell>
          <cell r="AD82">
            <v>710.95505617977528</v>
          </cell>
        </row>
        <row r="83">
          <cell r="A83" t="str">
            <v xml:space="preserve">    Linerboard</v>
          </cell>
          <cell r="D83">
            <v>270</v>
          </cell>
          <cell r="E83">
            <v>296</v>
          </cell>
          <cell r="F83">
            <v>269</v>
          </cell>
          <cell r="G83">
            <v>273</v>
          </cell>
          <cell r="H83">
            <v>320</v>
          </cell>
          <cell r="I83">
            <v>274</v>
          </cell>
          <cell r="J83">
            <v>295</v>
          </cell>
          <cell r="K83">
            <v>365</v>
          </cell>
          <cell r="L83">
            <v>400</v>
          </cell>
          <cell r="M83">
            <v>410</v>
          </cell>
          <cell r="Y83">
            <v>466.32322493075446</v>
          </cell>
          <cell r="AA83">
            <v>576.32322493075446</v>
          </cell>
          <cell r="AB83">
            <v>631.32322493075446</v>
          </cell>
          <cell r="AC83">
            <v>653.82322493075446</v>
          </cell>
          <cell r="AD83">
            <v>638.82322493075446</v>
          </cell>
        </row>
        <row r="84">
          <cell r="A84" t="str">
            <v xml:space="preserve">    Corrugated Boxes (KSF)</v>
          </cell>
          <cell r="L84">
            <v>53.137500000000003</v>
          </cell>
          <cell r="M84">
            <v>54</v>
          </cell>
          <cell r="Y84">
            <v>0</v>
          </cell>
          <cell r="AA84">
            <v>0</v>
          </cell>
          <cell r="AB84">
            <v>0</v>
          </cell>
          <cell r="AC84">
            <v>0</v>
          </cell>
          <cell r="AD84">
            <v>0</v>
          </cell>
        </row>
        <row r="85">
          <cell r="A85" t="str">
            <v xml:space="preserve">  Bleached board</v>
          </cell>
          <cell r="D85">
            <v>270</v>
          </cell>
          <cell r="E85">
            <v>296</v>
          </cell>
          <cell r="F85">
            <v>269</v>
          </cell>
          <cell r="G85">
            <v>273</v>
          </cell>
          <cell r="H85">
            <v>320</v>
          </cell>
          <cell r="I85">
            <v>509.73451327433628</v>
          </cell>
          <cell r="J85">
            <v>505.24017467248905</v>
          </cell>
          <cell r="K85">
            <v>516.2447257383966</v>
          </cell>
          <cell r="L85">
            <v>576.5</v>
          </cell>
          <cell r="M85">
            <v>665</v>
          </cell>
          <cell r="N85">
            <v>681</v>
          </cell>
          <cell r="O85">
            <v>675</v>
          </cell>
          <cell r="P85">
            <v>637</v>
          </cell>
          <cell r="Q85">
            <v>537</v>
          </cell>
          <cell r="R85">
            <v>506</v>
          </cell>
          <cell r="S85">
            <v>623</v>
          </cell>
          <cell r="T85">
            <v>573</v>
          </cell>
          <cell r="U85">
            <v>576</v>
          </cell>
          <cell r="V85">
            <v>605.64421338155512</v>
          </cell>
          <cell r="W85">
            <v>591.31728209283472</v>
          </cell>
          <cell r="X85">
            <v>638.65566037735846</v>
          </cell>
          <cell r="Y85">
            <v>652.40566037735846</v>
          </cell>
          <cell r="AA85">
            <v>639.90566037735846</v>
          </cell>
          <cell r="AB85">
            <v>639.90566037735846</v>
          </cell>
          <cell r="AC85">
            <v>639.90566037735846</v>
          </cell>
          <cell r="AD85">
            <v>639.90566037735846</v>
          </cell>
        </row>
        <row r="86">
          <cell r="A86" t="str">
            <v xml:space="preserve">  Market pulp</v>
          </cell>
          <cell r="I86">
            <v>275.90361445783128</v>
          </cell>
          <cell r="J86">
            <v>295.14563106796118</v>
          </cell>
          <cell r="K86">
            <v>431.31313131313129</v>
          </cell>
          <cell r="L86">
            <v>462</v>
          </cell>
          <cell r="M86">
            <v>532</v>
          </cell>
          <cell r="N86">
            <v>429</v>
          </cell>
          <cell r="O86">
            <v>368</v>
          </cell>
          <cell r="P86">
            <v>307</v>
          </cell>
          <cell r="Q86">
            <v>249</v>
          </cell>
          <cell r="R86">
            <v>254</v>
          </cell>
          <cell r="S86">
            <v>395</v>
          </cell>
          <cell r="T86">
            <v>212</v>
          </cell>
          <cell r="U86">
            <v>330</v>
          </cell>
          <cell r="V86">
            <v>292.5</v>
          </cell>
          <cell r="W86">
            <v>318.75</v>
          </cell>
          <cell r="X86">
            <v>407.5</v>
          </cell>
          <cell r="Y86">
            <v>337.5</v>
          </cell>
          <cell r="AA86">
            <v>280</v>
          </cell>
          <cell r="AB86">
            <v>280</v>
          </cell>
          <cell r="AC86">
            <v>280</v>
          </cell>
          <cell r="AD86">
            <v>280</v>
          </cell>
        </row>
        <row r="88">
          <cell r="A88" t="str">
            <v>Building Products</v>
          </cell>
          <cell r="R88">
            <v>178.35390946502056</v>
          </cell>
          <cell r="S88">
            <v>168.65503706934149</v>
          </cell>
          <cell r="T88">
            <v>198.29595310279672</v>
          </cell>
          <cell r="U88">
            <v>234.26944971537003</v>
          </cell>
          <cell r="V88">
            <v>224.87160674981658</v>
          </cell>
          <cell r="W88">
            <v>255.75898801597867</v>
          </cell>
          <cell r="X88">
            <v>271.97231833910035</v>
          </cell>
          <cell r="Y88">
            <v>259.74955277280861</v>
          </cell>
        </row>
        <row r="89">
          <cell r="A89" t="str">
            <v xml:space="preserve">  Pine lumber (MMBF)</v>
          </cell>
          <cell r="I89">
            <v>198.5185185185185</v>
          </cell>
          <cell r="J89">
            <v>194.87179487179486</v>
          </cell>
          <cell r="K89">
            <v>227.01149425287358</v>
          </cell>
          <cell r="L89">
            <v>219.39978678038381</v>
          </cell>
          <cell r="M89">
            <v>206</v>
          </cell>
          <cell r="O89">
            <v>211.25</v>
          </cell>
          <cell r="P89">
            <v>271.5</v>
          </cell>
          <cell r="Q89">
            <v>351.75</v>
          </cell>
          <cell r="R89">
            <v>368</v>
          </cell>
          <cell r="S89">
            <v>338</v>
          </cell>
          <cell r="T89">
            <v>367.20425</v>
          </cell>
          <cell r="U89">
            <v>409.64624844365369</v>
          </cell>
          <cell r="V89">
            <v>369.31964918930493</v>
          </cell>
          <cell r="W89">
            <v>409.4749979763393</v>
          </cell>
          <cell r="X89">
            <v>372.03090598237316</v>
          </cell>
          <cell r="Y89">
            <v>332.25879629629628</v>
          </cell>
          <cell r="Z89">
            <v>296.69207658478825</v>
          </cell>
          <cell r="AA89">
            <v>301.31720430107526</v>
          </cell>
          <cell r="AB89">
            <v>301.31720430107526</v>
          </cell>
          <cell r="AC89">
            <v>311.31720430107526</v>
          </cell>
          <cell r="AD89">
            <v>321.24220430107528</v>
          </cell>
        </row>
        <row r="90">
          <cell r="A90" t="str">
            <v xml:space="preserve">  Fiberboard (MMSF)</v>
          </cell>
          <cell r="H90">
            <v>11.584914961794428</v>
          </cell>
          <cell r="I90">
            <v>120.72289156626506</v>
          </cell>
          <cell r="J90">
            <v>128.6697247706422</v>
          </cell>
          <cell r="K90">
            <v>115.28384279475982</v>
          </cell>
          <cell r="L90">
            <v>105.9375947268378</v>
          </cell>
          <cell r="M90">
            <v>106</v>
          </cell>
          <cell r="O90">
            <v>0</v>
          </cell>
          <cell r="P90">
            <v>0</v>
          </cell>
          <cell r="Q90">
            <v>0</v>
          </cell>
          <cell r="R90">
            <v>0</v>
          </cell>
          <cell r="S90">
            <v>0</v>
          </cell>
          <cell r="T90">
            <v>0</v>
          </cell>
          <cell r="U90">
            <v>165.11729829690995</v>
          </cell>
          <cell r="V90">
            <v>152.96074495069382</v>
          </cell>
          <cell r="W90">
            <v>162.02261163009376</v>
          </cell>
          <cell r="X90">
            <v>169.15141312479128</v>
          </cell>
          <cell r="Y90">
            <v>164.55696202531644</v>
          </cell>
          <cell r="Z90">
            <v>164.44803147099219</v>
          </cell>
          <cell r="AA90">
            <v>157.89473684210526</v>
          </cell>
          <cell r="AB90">
            <v>157.89473684210526</v>
          </cell>
          <cell r="AC90">
            <v>157.89473684210526</v>
          </cell>
          <cell r="AD90">
            <v>157.89473684210526</v>
          </cell>
        </row>
        <row r="91">
          <cell r="A91" t="str">
            <v xml:space="preserve">  Particleboard</v>
          </cell>
          <cell r="I91">
            <v>142.04946996466433</v>
          </cell>
          <cell r="J91">
            <v>168.68686868686868</v>
          </cell>
          <cell r="K91">
            <v>191.58878504672896</v>
          </cell>
          <cell r="L91">
            <v>193.96119253830781</v>
          </cell>
          <cell r="M91">
            <v>184</v>
          </cell>
          <cell r="O91">
            <v>0</v>
          </cell>
          <cell r="P91">
            <v>0</v>
          </cell>
          <cell r="Q91">
            <v>0</v>
          </cell>
          <cell r="R91">
            <v>0</v>
          </cell>
          <cell r="S91">
            <v>0</v>
          </cell>
          <cell r="T91">
            <v>0</v>
          </cell>
          <cell r="U91">
            <v>266.00773234772481</v>
          </cell>
          <cell r="V91">
            <v>273.36380230089117</v>
          </cell>
          <cell r="W91">
            <v>298.06595659157836</v>
          </cell>
          <cell r="X91">
            <v>318.06310518496304</v>
          </cell>
          <cell r="Y91">
            <v>305.19480519480521</v>
          </cell>
          <cell r="Z91">
            <v>263.26519812087059</v>
          </cell>
          <cell r="AA91">
            <v>260.3289473684211</v>
          </cell>
          <cell r="AB91">
            <v>261.5789473684211</v>
          </cell>
          <cell r="AC91">
            <v>261.5789473684211</v>
          </cell>
          <cell r="AD91">
            <v>261.5789473684211</v>
          </cell>
        </row>
        <row r="92">
          <cell r="A92" t="str">
            <v xml:space="preserve">  Plywood</v>
          </cell>
          <cell r="H92">
            <v>56</v>
          </cell>
          <cell r="I92">
            <v>134.14634146341464</v>
          </cell>
          <cell r="J92">
            <v>142.36453201970443</v>
          </cell>
          <cell r="K92">
            <v>146.69811320754715</v>
          </cell>
          <cell r="L92">
            <v>136.13636363636363</v>
          </cell>
          <cell r="M92">
            <v>136</v>
          </cell>
          <cell r="O92">
            <v>208.75</v>
          </cell>
          <cell r="P92">
            <v>263.75</v>
          </cell>
          <cell r="Q92">
            <v>300</v>
          </cell>
          <cell r="R92">
            <v>295</v>
          </cell>
          <cell r="S92">
            <v>287.5</v>
          </cell>
          <cell r="T92">
            <v>270.29207624999998</v>
          </cell>
          <cell r="U92">
            <v>196.60348449410949</v>
          </cell>
          <cell r="V92">
            <v>178.48078926777038</v>
          </cell>
          <cell r="W92">
            <v>229.89646028447274</v>
          </cell>
          <cell r="X92">
            <v>196.42434438564158</v>
          </cell>
          <cell r="Y92">
            <v>0</v>
          </cell>
        </row>
        <row r="93">
          <cell r="A93" t="str">
            <v xml:space="preserve">  Gypsum Wallboard</v>
          </cell>
          <cell r="H93">
            <v>152</v>
          </cell>
          <cell r="I93">
            <v>106.74846625766871</v>
          </cell>
          <cell r="J93">
            <v>92.947103274559183</v>
          </cell>
          <cell r="K93">
            <v>73.28358208955224</v>
          </cell>
          <cell r="L93">
            <v>63.231043059207408</v>
          </cell>
          <cell r="M93">
            <v>61</v>
          </cell>
          <cell r="O93">
            <v>0</v>
          </cell>
          <cell r="P93">
            <v>0</v>
          </cell>
          <cell r="Q93">
            <v>0</v>
          </cell>
          <cell r="R93">
            <v>0</v>
          </cell>
          <cell r="S93">
            <v>0</v>
          </cell>
          <cell r="T93">
            <v>0</v>
          </cell>
          <cell r="U93">
            <v>124.11663519948226</v>
          </cell>
          <cell r="V93">
            <v>134.82395574157422</v>
          </cell>
          <cell r="W93">
            <v>165.38302412034662</v>
          </cell>
          <cell r="X93">
            <v>131.69540226225618</v>
          </cell>
          <cell r="Y93">
            <v>96.427471824868178</v>
          </cell>
          <cell r="Z93">
            <v>113.4614159800722</v>
          </cell>
          <cell r="AA93">
            <v>112.42603550295858</v>
          </cell>
          <cell r="AB93">
            <v>112.42603550295858</v>
          </cell>
          <cell r="AC93">
            <v>112.42603550295858</v>
          </cell>
          <cell r="AD93">
            <v>112.42603550295858</v>
          </cell>
        </row>
        <row r="94">
          <cell r="A94" t="str">
            <v xml:space="preserve">    Decorative wall paneling</v>
          </cell>
          <cell r="L94">
            <v>0</v>
          </cell>
          <cell r="M94">
            <v>0</v>
          </cell>
          <cell r="O94">
            <v>0</v>
          </cell>
          <cell r="Q94">
            <v>50</v>
          </cell>
          <cell r="R94">
            <v>30</v>
          </cell>
          <cell r="S94">
            <v>10</v>
          </cell>
          <cell r="T94">
            <v>0</v>
          </cell>
          <cell r="U94">
            <v>0</v>
          </cell>
          <cell r="V94">
            <v>0</v>
          </cell>
          <cell r="W94">
            <v>0</v>
          </cell>
        </row>
        <row r="95">
          <cell r="A95" t="str">
            <v xml:space="preserve">    Insulation</v>
          </cell>
          <cell r="M95">
            <v>200</v>
          </cell>
          <cell r="O95">
            <v>0</v>
          </cell>
          <cell r="Q95">
            <v>50</v>
          </cell>
          <cell r="R95">
            <v>30</v>
          </cell>
          <cell r="S95">
            <v>10</v>
          </cell>
          <cell r="T95">
            <v>0</v>
          </cell>
          <cell r="U95">
            <v>0</v>
          </cell>
          <cell r="V95">
            <v>0</v>
          </cell>
          <cell r="W95">
            <v>0</v>
          </cell>
        </row>
        <row r="182">
          <cell r="A182" t="str">
            <v>Segment Earnings Model</v>
          </cell>
        </row>
        <row r="183">
          <cell r="A183">
            <v>37678.40788298611</v>
          </cell>
          <cell r="R183" t="str">
            <v xml:space="preserve"> </v>
          </cell>
        </row>
        <row r="184">
          <cell r="A184" t="str">
            <v>($ millions)</v>
          </cell>
          <cell r="C184" t="str">
            <v>1979</v>
          </cell>
          <cell r="D184" t="str">
            <v>1980</v>
          </cell>
          <cell r="E184" t="str">
            <v>1981</v>
          </cell>
          <cell r="F184" t="str">
            <v>1982</v>
          </cell>
          <cell r="G184" t="str">
            <v>1983</v>
          </cell>
          <cell r="H184" t="str">
            <v>1984</v>
          </cell>
          <cell r="I184" t="str">
            <v>1985</v>
          </cell>
          <cell r="J184" t="str">
            <v>1986</v>
          </cell>
          <cell r="K184" t="str">
            <v>1987</v>
          </cell>
          <cell r="L184" t="str">
            <v>1988</v>
          </cell>
          <cell r="M184" t="str">
            <v>1989</v>
          </cell>
          <cell r="N184">
            <v>1990</v>
          </cell>
          <cell r="O184">
            <v>1991</v>
          </cell>
          <cell r="P184">
            <v>1992</v>
          </cell>
          <cell r="Q184">
            <v>1993</v>
          </cell>
          <cell r="R184">
            <v>1994</v>
          </cell>
          <cell r="S184">
            <v>1995</v>
          </cell>
          <cell r="T184">
            <v>1996</v>
          </cell>
          <cell r="U184">
            <v>1997</v>
          </cell>
          <cell r="V184">
            <v>1998</v>
          </cell>
          <cell r="W184">
            <v>1999</v>
          </cell>
          <cell r="X184">
            <v>2000</v>
          </cell>
          <cell r="Y184">
            <v>2001</v>
          </cell>
          <cell r="Z184">
            <v>2002</v>
          </cell>
          <cell r="AA184" t="str">
            <v>2003E</v>
          </cell>
          <cell r="AB184" t="str">
            <v>2004E</v>
          </cell>
          <cell r="AC184" t="str">
            <v>2005E</v>
          </cell>
          <cell r="AD184" t="str">
            <v>2006E</v>
          </cell>
        </row>
        <row r="185">
          <cell r="A185" t="str">
            <v>Sales</v>
          </cell>
        </row>
        <row r="186">
          <cell r="A186" t="str">
            <v xml:space="preserve">  Container and containerboard</v>
          </cell>
          <cell r="C186">
            <v>452.2</v>
          </cell>
          <cell r="D186">
            <v>534.20000000000005</v>
          </cell>
          <cell r="E186">
            <v>595.70000000000005</v>
          </cell>
          <cell r="F186">
            <v>576.79999999999995</v>
          </cell>
          <cell r="G186">
            <v>596.9</v>
          </cell>
          <cell r="H186">
            <v>665.3</v>
          </cell>
          <cell r="I186">
            <v>684.2</v>
          </cell>
          <cell r="J186">
            <v>721.7</v>
          </cell>
          <cell r="K186">
            <v>964.2</v>
          </cell>
          <cell r="L186">
            <v>1093.0999999999999</v>
          </cell>
          <cell r="M186">
            <v>1138.4000000000001</v>
          </cell>
          <cell r="N186">
            <v>1144.2</v>
          </cell>
          <cell r="O186">
            <v>1148.5999999999999</v>
          </cell>
          <cell r="P186">
            <v>1248.5</v>
          </cell>
          <cell r="Q186">
            <v>1364.58</v>
          </cell>
          <cell r="R186">
            <v>1546.87</v>
          </cell>
          <cell r="S186">
            <v>1825.3</v>
          </cell>
          <cell r="T186">
            <v>1670.8259433962262</v>
          </cell>
          <cell r="U186">
            <v>1694</v>
          </cell>
          <cell r="V186">
            <v>1641.6999999999998</v>
          </cell>
          <cell r="W186">
            <v>1798</v>
          </cell>
          <cell r="X186">
            <v>2034</v>
          </cell>
          <cell r="Y186">
            <v>2082</v>
          </cell>
          <cell r="Z186">
            <v>2596</v>
          </cell>
          <cell r="AA186">
            <v>655</v>
          </cell>
          <cell r="AB186">
            <v>681</v>
          </cell>
          <cell r="AC186">
            <v>703</v>
          </cell>
          <cell r="AD186">
            <v>557</v>
          </cell>
        </row>
        <row r="187">
          <cell r="A187" t="str">
            <v xml:space="preserve">  Pulp and paperboard</v>
          </cell>
          <cell r="C187">
            <v>194.8</v>
          </cell>
          <cell r="D187">
            <v>233.6</v>
          </cell>
          <cell r="E187">
            <v>261.7</v>
          </cell>
          <cell r="F187">
            <v>254.5</v>
          </cell>
          <cell r="G187">
            <v>253.2</v>
          </cell>
          <cell r="H187">
            <v>284.5</v>
          </cell>
          <cell r="I187">
            <v>256.7</v>
          </cell>
          <cell r="J187">
            <v>264.89999999999998</v>
          </cell>
          <cell r="K187">
            <v>292.5</v>
          </cell>
          <cell r="L187">
            <v>336</v>
          </cell>
          <cell r="M187">
            <v>368.1</v>
          </cell>
          <cell r="N187">
            <v>373.00000000000006</v>
          </cell>
          <cell r="O187">
            <v>370.6</v>
          </cell>
          <cell r="P187">
            <v>352.6</v>
          </cell>
          <cell r="Q187">
            <v>318.5</v>
          </cell>
          <cell r="R187">
            <v>287.80999999999995</v>
          </cell>
          <cell r="S187">
            <v>368.7</v>
          </cell>
          <cell r="T187">
            <v>413.20000000000005</v>
          </cell>
          <cell r="U187">
            <v>368.9</v>
          </cell>
          <cell r="V187">
            <v>375.7</v>
          </cell>
          <cell r="W187">
            <v>186</v>
          </cell>
          <cell r="X187">
            <v>0</v>
          </cell>
          <cell r="Y187">
            <v>0</v>
          </cell>
          <cell r="Z187">
            <v>0</v>
          </cell>
          <cell r="AA187">
            <v>0</v>
          </cell>
          <cell r="AB187">
            <v>0</v>
          </cell>
          <cell r="AC187">
            <v>0</v>
          </cell>
          <cell r="AD187">
            <v>0</v>
          </cell>
        </row>
        <row r="188">
          <cell r="A188" t="str">
            <v xml:space="preserve">Paper </v>
          </cell>
          <cell r="K188">
            <v>1256.7</v>
          </cell>
          <cell r="L188">
            <v>1429.1000000000001</v>
          </cell>
          <cell r="M188">
            <v>1506.5</v>
          </cell>
          <cell r="N188">
            <v>1513.3999999999999</v>
          </cell>
          <cell r="O188">
            <v>1485.7</v>
          </cell>
          <cell r="P188">
            <v>1607</v>
          </cell>
          <cell r="Q188">
            <v>1639.6949999999999</v>
          </cell>
          <cell r="R188">
            <v>1834.6799999999998</v>
          </cell>
          <cell r="S188">
            <v>2194</v>
          </cell>
          <cell r="T188">
            <v>2084.0259433962265</v>
          </cell>
          <cell r="U188">
            <v>2062.9</v>
          </cell>
          <cell r="V188">
            <v>2017.4</v>
          </cell>
          <cell r="W188">
            <v>1798</v>
          </cell>
          <cell r="X188">
            <v>2034</v>
          </cell>
          <cell r="Y188">
            <v>2082</v>
          </cell>
          <cell r="Z188">
            <v>2596</v>
          </cell>
          <cell r="AA188">
            <v>2864.6174157303367</v>
          </cell>
          <cell r="AB188">
            <v>3001.0056179775279</v>
          </cell>
          <cell r="AC188">
            <v>2860.1845056179773</v>
          </cell>
          <cell r="AD188">
            <v>2730.3688606741571</v>
          </cell>
        </row>
        <row r="189">
          <cell r="A189" t="str">
            <v>Building products</v>
          </cell>
          <cell r="C189">
            <v>208.6</v>
          </cell>
          <cell r="D189">
            <v>192.7</v>
          </cell>
          <cell r="E189">
            <v>210.2</v>
          </cell>
          <cell r="F189">
            <v>225.5</v>
          </cell>
          <cell r="G189">
            <v>295.10000000000002</v>
          </cell>
          <cell r="H189">
            <v>295.3</v>
          </cell>
          <cell r="I189">
            <v>268</v>
          </cell>
          <cell r="J189">
            <v>281.5</v>
          </cell>
          <cell r="K189">
            <v>322.8</v>
          </cell>
          <cell r="L189">
            <v>312.2</v>
          </cell>
          <cell r="M189">
            <v>316.2</v>
          </cell>
          <cell r="N189">
            <v>305.3</v>
          </cell>
          <cell r="O189">
            <v>311.10000000000002</v>
          </cell>
          <cell r="P189">
            <v>391.3</v>
          </cell>
          <cell r="Q189">
            <v>386</v>
          </cell>
          <cell r="R189">
            <v>433.4</v>
          </cell>
          <cell r="S189">
            <v>386.726</v>
          </cell>
          <cell r="T189">
            <v>524.69109191000007</v>
          </cell>
          <cell r="U189">
            <v>617.30000000000007</v>
          </cell>
          <cell r="V189">
            <v>613</v>
          </cell>
          <cell r="W189">
            <v>768.3</v>
          </cell>
          <cell r="X189">
            <v>786</v>
          </cell>
          <cell r="Y189">
            <v>726</v>
          </cell>
          <cell r="Z189">
            <v>787</v>
          </cell>
          <cell r="AA189">
            <v>752.68573594465261</v>
          </cell>
          <cell r="AB189">
            <v>753.48573594465279</v>
          </cell>
          <cell r="AC189">
            <v>763.53073594465263</v>
          </cell>
          <cell r="AD189">
            <v>773.3619359446526</v>
          </cell>
        </row>
        <row r="190">
          <cell r="A190" t="str">
            <v xml:space="preserve">    Manufacturing</v>
          </cell>
          <cell r="C190">
            <v>165.6</v>
          </cell>
          <cell r="D190">
            <v>145.9</v>
          </cell>
          <cell r="E190">
            <v>151</v>
          </cell>
          <cell r="F190">
            <v>158.19999999999999</v>
          </cell>
          <cell r="G190">
            <v>207.5</v>
          </cell>
          <cell r="H190">
            <v>226.6</v>
          </cell>
          <cell r="I190">
            <v>226.9</v>
          </cell>
          <cell r="J190">
            <v>251</v>
          </cell>
          <cell r="K190">
            <v>290.7</v>
          </cell>
          <cell r="L190">
            <v>278.39999999999998</v>
          </cell>
          <cell r="M190">
            <v>274.10000000000002</v>
          </cell>
          <cell r="N190">
            <v>263.7</v>
          </cell>
          <cell r="O190">
            <v>273.2</v>
          </cell>
          <cell r="P190">
            <v>345</v>
          </cell>
          <cell r="Q190">
            <v>346</v>
          </cell>
          <cell r="R190">
            <v>370.4</v>
          </cell>
          <cell r="S190">
            <v>320.57600000000002</v>
          </cell>
          <cell r="T190">
            <v>457.89109191</v>
          </cell>
          <cell r="U190">
            <v>613.1</v>
          </cell>
          <cell r="V190">
            <v>613.4</v>
          </cell>
          <cell r="W190">
            <v>768</v>
          </cell>
          <cell r="X190">
            <v>786</v>
          </cell>
          <cell r="Y190">
            <v>726</v>
          </cell>
          <cell r="AA190">
            <v>752.68573594465272</v>
          </cell>
          <cell r="AB190">
            <v>753.4857359446529</v>
          </cell>
          <cell r="AC190">
            <v>763.53073594465275</v>
          </cell>
          <cell r="AD190">
            <v>773.36193594465271</v>
          </cell>
        </row>
        <row r="191">
          <cell r="A191" t="str">
            <v xml:space="preserve">    Retail</v>
          </cell>
          <cell r="C191">
            <v>43</v>
          </cell>
          <cell r="D191">
            <v>46.8</v>
          </cell>
          <cell r="E191">
            <v>59.2</v>
          </cell>
          <cell r="F191">
            <v>67.3</v>
          </cell>
          <cell r="G191">
            <v>87.6</v>
          </cell>
          <cell r="H191">
            <v>68.7</v>
          </cell>
          <cell r="I191">
            <v>41.1</v>
          </cell>
          <cell r="J191">
            <v>30.5</v>
          </cell>
          <cell r="K191">
            <v>32.1</v>
          </cell>
          <cell r="L191">
            <v>33.799999999999997</v>
          </cell>
          <cell r="M191">
            <v>42.1</v>
          </cell>
          <cell r="N191">
            <v>41.6</v>
          </cell>
          <cell r="O191">
            <v>42.2</v>
          </cell>
          <cell r="P191">
            <v>53.5</v>
          </cell>
          <cell r="Q191">
            <v>60</v>
          </cell>
          <cell r="R191">
            <v>63</v>
          </cell>
          <cell r="S191">
            <v>66.150000000000006</v>
          </cell>
          <cell r="T191">
            <v>66.8</v>
          </cell>
          <cell r="U191">
            <v>4.2</v>
          </cell>
          <cell r="V191">
            <v>0</v>
          </cell>
          <cell r="W191">
            <v>0</v>
          </cell>
          <cell r="X191">
            <v>0</v>
          </cell>
          <cell r="Y191">
            <v>0</v>
          </cell>
          <cell r="AA191">
            <v>0</v>
          </cell>
          <cell r="AB191">
            <v>0</v>
          </cell>
          <cell r="AC191">
            <v>0</v>
          </cell>
          <cell r="AD191">
            <v>0</v>
          </cell>
        </row>
        <row r="192">
          <cell r="A192" t="str">
            <v>Other activities</v>
          </cell>
          <cell r="C192">
            <v>38.299999999999997</v>
          </cell>
          <cell r="D192">
            <v>34.5</v>
          </cell>
          <cell r="E192">
            <v>46.5</v>
          </cell>
          <cell r="F192">
            <v>39.6</v>
          </cell>
          <cell r="G192">
            <v>30.3</v>
          </cell>
          <cell r="H192">
            <v>17.8</v>
          </cell>
          <cell r="I192">
            <v>34.200000000000003</v>
          </cell>
          <cell r="J192">
            <v>27.7</v>
          </cell>
          <cell r="K192">
            <v>23.2</v>
          </cell>
          <cell r="L192">
            <v>32.200000000000003</v>
          </cell>
          <cell r="M192">
            <v>67.2</v>
          </cell>
          <cell r="N192">
            <v>70</v>
          </cell>
          <cell r="O192">
            <v>67.900000000000006</v>
          </cell>
          <cell r="P192">
            <v>77.099999999999994</v>
          </cell>
          <cell r="Q192">
            <v>58.4</v>
          </cell>
          <cell r="R192">
            <v>61.32</v>
          </cell>
          <cell r="S192">
            <v>64.38600000000001</v>
          </cell>
          <cell r="T192">
            <v>0</v>
          </cell>
          <cell r="U192">
            <v>0</v>
          </cell>
          <cell r="V192">
            <v>0</v>
          </cell>
          <cell r="W192">
            <v>0</v>
          </cell>
          <cell r="X192">
            <v>0</v>
          </cell>
          <cell r="Y192">
            <v>0</v>
          </cell>
          <cell r="Z192">
            <v>0</v>
          </cell>
          <cell r="AA192">
            <v>0</v>
          </cell>
          <cell r="AB192">
            <v>0</v>
          </cell>
          <cell r="AC192">
            <v>0</v>
          </cell>
          <cell r="AD192">
            <v>0</v>
          </cell>
        </row>
        <row r="193">
          <cell r="A193" t="str">
            <v xml:space="preserve">  Manufacturing net sales</v>
          </cell>
          <cell r="C193">
            <v>893.9</v>
          </cell>
          <cell r="D193">
            <v>995</v>
          </cell>
          <cell r="E193">
            <v>1114.0999999999999</v>
          </cell>
          <cell r="F193">
            <v>1096.4000000000001</v>
          </cell>
          <cell r="G193">
            <v>1175.5</v>
          </cell>
          <cell r="H193">
            <v>1262.9000000000001</v>
          </cell>
          <cell r="I193">
            <v>1243.0999999999999</v>
          </cell>
          <cell r="J193">
            <v>1295.8</v>
          </cell>
          <cell r="K193">
            <v>1602.7</v>
          </cell>
          <cell r="L193">
            <v>1773.5</v>
          </cell>
          <cell r="M193">
            <v>1889.9</v>
          </cell>
          <cell r="N193">
            <v>1892.5</v>
          </cell>
          <cell r="O193">
            <v>1898.1999999999998</v>
          </cell>
          <cell r="P193">
            <v>2069.5</v>
          </cell>
          <cell r="Q193">
            <v>2105.6949999999997</v>
          </cell>
          <cell r="R193">
            <v>2329.3999999999996</v>
          </cell>
          <cell r="S193">
            <v>2645.1120000000001</v>
          </cell>
          <cell r="T193">
            <v>2608.7170353062265</v>
          </cell>
          <cell r="U193">
            <v>2680.2</v>
          </cell>
          <cell r="V193">
            <v>2630.4</v>
          </cell>
          <cell r="W193">
            <v>2566.3000000000002</v>
          </cell>
          <cell r="X193">
            <v>2820</v>
          </cell>
          <cell r="Y193">
            <v>2808</v>
          </cell>
          <cell r="Z193">
            <v>3383</v>
          </cell>
          <cell r="AA193">
            <v>3617.3031516749897</v>
          </cell>
          <cell r="AB193">
            <v>3754.4913539221807</v>
          </cell>
          <cell r="AC193">
            <v>3623.7152415626301</v>
          </cell>
          <cell r="AD193">
            <v>3503.73079661881</v>
          </cell>
        </row>
        <row r="194">
          <cell r="A194" t="str">
            <v>Financial services</v>
          </cell>
          <cell r="H194">
            <v>152.30000000000001</v>
          </cell>
          <cell r="I194">
            <v>231.4</v>
          </cell>
          <cell r="J194">
            <v>346.3</v>
          </cell>
          <cell r="K194">
            <v>336.2</v>
          </cell>
          <cell r="L194">
            <v>325.60000000000002</v>
          </cell>
          <cell r="M194">
            <v>283</v>
          </cell>
          <cell r="N194">
            <v>508.6</v>
          </cell>
          <cell r="O194">
            <v>608.9</v>
          </cell>
          <cell r="P194">
            <v>637.79999999999995</v>
          </cell>
          <cell r="Q194">
            <v>635.1</v>
          </cell>
          <cell r="R194">
            <v>655</v>
          </cell>
          <cell r="S194">
            <v>675</v>
          </cell>
          <cell r="T194">
            <v>812.6</v>
          </cell>
          <cell r="U194">
            <v>945.2</v>
          </cell>
          <cell r="V194">
            <v>1109.5</v>
          </cell>
          <cell r="W194">
            <v>1131.3</v>
          </cell>
          <cell r="X194">
            <v>1338</v>
          </cell>
          <cell r="Y194">
            <v>1335</v>
          </cell>
          <cell r="Z194">
            <v>1175</v>
          </cell>
          <cell r="AA194">
            <v>1276</v>
          </cell>
          <cell r="AB194">
            <v>1276</v>
          </cell>
          <cell r="AC194">
            <v>1276</v>
          </cell>
          <cell r="AD194">
            <v>1276</v>
          </cell>
        </row>
        <row r="195">
          <cell r="A195" t="str">
            <v>Total Revenues</v>
          </cell>
          <cell r="C195">
            <v>893.9</v>
          </cell>
          <cell r="D195">
            <v>995</v>
          </cell>
          <cell r="E195">
            <v>1114.0999999999999</v>
          </cell>
          <cell r="F195">
            <v>1096.4000000000001</v>
          </cell>
          <cell r="G195">
            <v>1175.5</v>
          </cell>
          <cell r="H195">
            <v>1415.2</v>
          </cell>
          <cell r="I195">
            <v>1474.5</v>
          </cell>
          <cell r="J195">
            <v>1642.1</v>
          </cell>
          <cell r="K195">
            <v>1938.9</v>
          </cell>
          <cell r="L195">
            <v>2099.1</v>
          </cell>
          <cell r="M195">
            <v>2172.9</v>
          </cell>
          <cell r="N195">
            <v>2401.1</v>
          </cell>
          <cell r="O195">
            <v>2507.1</v>
          </cell>
          <cell r="P195">
            <v>2707.3</v>
          </cell>
          <cell r="Q195">
            <v>2740.7949999999996</v>
          </cell>
          <cell r="R195">
            <v>2984.3999999999996</v>
          </cell>
          <cell r="S195">
            <v>3320.1120000000001</v>
          </cell>
          <cell r="T195">
            <v>3421.3170353062264</v>
          </cell>
          <cell r="U195">
            <v>3625.4000000000005</v>
          </cell>
          <cell r="V195">
            <v>3739.9</v>
          </cell>
          <cell r="W195">
            <v>3697.6000000000004</v>
          </cell>
          <cell r="X195">
            <v>4158</v>
          </cell>
          <cell r="Y195">
            <v>4143</v>
          </cell>
          <cell r="Z195">
            <v>4558</v>
          </cell>
          <cell r="AA195">
            <v>4893.3031516749897</v>
          </cell>
          <cell r="AB195">
            <v>5030.4913539221807</v>
          </cell>
          <cell r="AC195">
            <v>4899.7152415626297</v>
          </cell>
          <cell r="AD195">
            <v>4779.73079661881</v>
          </cell>
        </row>
        <row r="197">
          <cell r="A197" t="str">
            <v>Operating Profit</v>
          </cell>
        </row>
        <row r="198">
          <cell r="A198" t="str">
            <v xml:space="preserve">  Container and containerboard</v>
          </cell>
          <cell r="C198">
            <v>45</v>
          </cell>
          <cell r="D198">
            <v>55</v>
          </cell>
          <cell r="E198">
            <v>58</v>
          </cell>
          <cell r="F198">
            <v>30</v>
          </cell>
          <cell r="G198">
            <v>20.8</v>
          </cell>
          <cell r="H198">
            <v>74.8</v>
          </cell>
          <cell r="I198">
            <v>49.7</v>
          </cell>
          <cell r="J198">
            <v>38.799999999999997</v>
          </cell>
          <cell r="K198">
            <v>150.80000000000001</v>
          </cell>
          <cell r="L198">
            <v>221.29999999999998</v>
          </cell>
          <cell r="M198">
            <v>208.4</v>
          </cell>
          <cell r="N198">
            <v>150.9</v>
          </cell>
          <cell r="O198">
            <v>75.400000000000006</v>
          </cell>
          <cell r="P198">
            <v>112.4</v>
          </cell>
          <cell r="Q198">
            <v>25.5</v>
          </cell>
          <cell r="R198">
            <v>105.98</v>
          </cell>
          <cell r="S198">
            <v>344</v>
          </cell>
          <cell r="T198">
            <v>150.30000000000001</v>
          </cell>
          <cell r="U198">
            <v>-6.9999999999999982</v>
          </cell>
          <cell r="V198">
            <v>100.1</v>
          </cell>
          <cell r="W198">
            <v>157.69999999999999</v>
          </cell>
          <cell r="X198">
            <v>356.86844113526445</v>
          </cell>
          <cell r="Y198">
            <v>439.87631838792078</v>
          </cell>
          <cell r="Z198">
            <v>313.63298505458749</v>
          </cell>
          <cell r="AA198">
            <v>81.476996263646868</v>
          </cell>
          <cell r="AB198">
            <v>433.50798505458738</v>
          </cell>
          <cell r="AC198">
            <v>374.53898505458733</v>
          </cell>
          <cell r="AD198">
            <v>252.11962505458735</v>
          </cell>
        </row>
        <row r="199">
          <cell r="A199" t="str">
            <v xml:space="preserve">  Pulp and paperboard</v>
          </cell>
          <cell r="C199">
            <v>35.700000000000003</v>
          </cell>
          <cell r="D199">
            <v>36.6</v>
          </cell>
          <cell r="E199">
            <v>45.4</v>
          </cell>
          <cell r="F199">
            <v>20.9</v>
          </cell>
          <cell r="G199">
            <v>20</v>
          </cell>
          <cell r="H199">
            <v>46.8</v>
          </cell>
          <cell r="I199">
            <v>19.8</v>
          </cell>
          <cell r="J199">
            <v>29.4</v>
          </cell>
          <cell r="K199">
            <v>53.4</v>
          </cell>
          <cell r="L199">
            <v>82.7</v>
          </cell>
          <cell r="M199">
            <v>114.89999999999999</v>
          </cell>
          <cell r="N199">
            <v>98.8</v>
          </cell>
          <cell r="O199">
            <v>79.900000000000006</v>
          </cell>
          <cell r="P199">
            <v>23.299999999999997</v>
          </cell>
          <cell r="Q199">
            <v>-12.48</v>
          </cell>
          <cell r="R199">
            <v>-25.769999999999996</v>
          </cell>
          <cell r="S199">
            <v>18.630000000000003</v>
          </cell>
          <cell r="T199">
            <v>-9.3000000000000007</v>
          </cell>
          <cell r="U199">
            <v>15.3</v>
          </cell>
          <cell r="V199">
            <v>-5.0999999999999996</v>
          </cell>
          <cell r="W199">
            <v>0</v>
          </cell>
          <cell r="X199">
            <v>0</v>
          </cell>
          <cell r="Y199">
            <v>0</v>
          </cell>
          <cell r="Z199">
            <v>0</v>
          </cell>
          <cell r="AA199">
            <v>0</v>
          </cell>
          <cell r="AB199">
            <v>0</v>
          </cell>
          <cell r="AC199">
            <v>0</v>
          </cell>
          <cell r="AD199">
            <v>0</v>
          </cell>
        </row>
        <row r="200">
          <cell r="A200" t="str">
            <v xml:space="preserve">  Divisional G&amp;A</v>
          </cell>
          <cell r="U200">
            <v>-43</v>
          </cell>
          <cell r="V200">
            <v>-61.6</v>
          </cell>
          <cell r="W200">
            <v>-54.2</v>
          </cell>
          <cell r="X200">
            <v>-56</v>
          </cell>
          <cell r="Y200">
            <v>-56</v>
          </cell>
          <cell r="Z200">
            <v>-56</v>
          </cell>
          <cell r="AA200">
            <v>-14</v>
          </cell>
          <cell r="AB200">
            <v>-56</v>
          </cell>
          <cell r="AC200">
            <v>-56</v>
          </cell>
          <cell r="AD200">
            <v>-56</v>
          </cell>
        </row>
        <row r="201">
          <cell r="A201" t="str">
            <v xml:space="preserve">Paper </v>
          </cell>
          <cell r="C201">
            <v>80.7</v>
          </cell>
          <cell r="D201">
            <v>91.6</v>
          </cell>
          <cell r="E201">
            <v>103.4</v>
          </cell>
          <cell r="F201">
            <v>50.9</v>
          </cell>
          <cell r="G201">
            <v>40.799999999999997</v>
          </cell>
          <cell r="H201">
            <v>121.6</v>
          </cell>
          <cell r="I201">
            <v>69.5</v>
          </cell>
          <cell r="J201">
            <v>68.199999999999989</v>
          </cell>
          <cell r="K201">
            <v>204.20000000000002</v>
          </cell>
          <cell r="L201">
            <v>304</v>
          </cell>
          <cell r="M201">
            <v>323.3</v>
          </cell>
          <cell r="N201">
            <v>249.7</v>
          </cell>
          <cell r="O201">
            <v>155.30000000000001</v>
          </cell>
          <cell r="P201">
            <v>135.69999999999999</v>
          </cell>
          <cell r="Q201">
            <v>13.02</v>
          </cell>
          <cell r="R201">
            <v>80.210000000000008</v>
          </cell>
          <cell r="S201">
            <v>362.63</v>
          </cell>
          <cell r="T201">
            <v>119.28000000000002</v>
          </cell>
          <cell r="U201">
            <v>-34.700000000000003</v>
          </cell>
          <cell r="V201">
            <v>33.4</v>
          </cell>
          <cell r="W201">
            <v>103.5</v>
          </cell>
          <cell r="X201">
            <v>205</v>
          </cell>
          <cell r="Y201">
            <v>106.8</v>
          </cell>
          <cell r="Z201">
            <v>78</v>
          </cell>
          <cell r="AA201">
            <v>101.69999999999999</v>
          </cell>
          <cell r="AB201">
            <v>218.3</v>
          </cell>
          <cell r="AC201">
            <v>163.23100000000002</v>
          </cell>
          <cell r="AD201">
            <v>40.811640000000004</v>
          </cell>
        </row>
        <row r="202">
          <cell r="A202" t="str">
            <v>Building products</v>
          </cell>
          <cell r="C202">
            <v>15.2</v>
          </cell>
          <cell r="D202">
            <v>-3.94</v>
          </cell>
          <cell r="E202">
            <v>2.9</v>
          </cell>
          <cell r="F202">
            <v>4.5999999999999996</v>
          </cell>
          <cell r="G202">
            <v>35.200000000000003</v>
          </cell>
          <cell r="H202">
            <v>40.900000000000006</v>
          </cell>
          <cell r="I202">
            <v>22.5</v>
          </cell>
          <cell r="J202">
            <v>35.900000000000006</v>
          </cell>
          <cell r="K202">
            <v>36.5</v>
          </cell>
          <cell r="L202">
            <v>24.599999999999998</v>
          </cell>
          <cell r="M202">
            <v>23.7</v>
          </cell>
          <cell r="N202">
            <v>9.4</v>
          </cell>
          <cell r="O202">
            <v>5.2</v>
          </cell>
          <cell r="P202">
            <v>39.4</v>
          </cell>
          <cell r="Q202">
            <v>99.25</v>
          </cell>
          <cell r="R202">
            <v>130.63750000000002</v>
          </cell>
          <cell r="S202">
            <v>61.349999999999994</v>
          </cell>
          <cell r="T202">
            <v>89.659485910000001</v>
          </cell>
          <cell r="U202">
            <v>131.1</v>
          </cell>
          <cell r="V202">
            <v>112.5</v>
          </cell>
          <cell r="W202">
            <v>173.70000000000002</v>
          </cell>
          <cell r="X202">
            <v>68</v>
          </cell>
          <cell r="Y202">
            <v>5.0999999999999996</v>
          </cell>
          <cell r="Z202">
            <v>49</v>
          </cell>
          <cell r="AA202">
            <v>52.494999999999997</v>
          </cell>
          <cell r="AB202">
            <v>55.819999999999993</v>
          </cell>
          <cell r="AC202">
            <v>63.439999999999991</v>
          </cell>
          <cell r="AD202">
            <v>70.714199999999991</v>
          </cell>
        </row>
        <row r="203">
          <cell r="A203" t="str">
            <v xml:space="preserve">    Manufacturing</v>
          </cell>
          <cell r="C203">
            <v>14.2</v>
          </cell>
          <cell r="D203">
            <v>-4</v>
          </cell>
          <cell r="E203">
            <v>0.9</v>
          </cell>
          <cell r="F203">
            <v>1.8</v>
          </cell>
          <cell r="G203">
            <v>31</v>
          </cell>
          <cell r="H203">
            <v>40.200000000000003</v>
          </cell>
          <cell r="I203">
            <v>23.5</v>
          </cell>
          <cell r="J203">
            <v>36.200000000000003</v>
          </cell>
          <cell r="K203">
            <v>36.799999999999997</v>
          </cell>
          <cell r="L203">
            <v>24.099999999999998</v>
          </cell>
          <cell r="M203">
            <v>22.4</v>
          </cell>
          <cell r="N203">
            <v>8</v>
          </cell>
          <cell r="O203">
            <v>4.1000000000000005</v>
          </cell>
          <cell r="P203">
            <v>38.299999999999997</v>
          </cell>
          <cell r="Q203">
            <v>99.1</v>
          </cell>
          <cell r="R203">
            <v>128.27000000000004</v>
          </cell>
          <cell r="S203">
            <v>61.199999999999996</v>
          </cell>
          <cell r="T203">
            <v>94.959485910000012</v>
          </cell>
          <cell r="U203">
            <v>146.89999999999992</v>
          </cell>
          <cell r="V203">
            <v>114.87179487179489</v>
          </cell>
          <cell r="W203">
            <v>176.47027450980391</v>
          </cell>
          <cell r="X203">
            <v>112.00113870733477</v>
          </cell>
          <cell r="Y203">
            <v>36.052751610560577</v>
          </cell>
          <cell r="Z203">
            <v>-10.100352093143103</v>
          </cell>
          <cell r="AA203">
            <v>-26.771633056096363</v>
          </cell>
          <cell r="AB203">
            <v>-39.672520931444168</v>
          </cell>
          <cell r="AC203">
            <v>-50.02840880679193</v>
          </cell>
          <cell r="AD203">
            <v>-60.478096682139807</v>
          </cell>
        </row>
        <row r="204">
          <cell r="A204" t="str">
            <v xml:space="preserve">    Retail</v>
          </cell>
          <cell r="C204">
            <v>1</v>
          </cell>
          <cell r="D204">
            <v>0.06</v>
          </cell>
          <cell r="E204">
            <v>2</v>
          </cell>
          <cell r="F204">
            <v>2.8</v>
          </cell>
          <cell r="G204">
            <v>4.2</v>
          </cell>
          <cell r="H204">
            <v>0.7</v>
          </cell>
          <cell r="I204">
            <v>-1</v>
          </cell>
          <cell r="J204">
            <v>-0.3</v>
          </cell>
          <cell r="K204">
            <v>-0.3</v>
          </cell>
          <cell r="L204">
            <v>0.5</v>
          </cell>
          <cell r="M204">
            <v>1.3</v>
          </cell>
          <cell r="N204">
            <v>1.4</v>
          </cell>
          <cell r="O204">
            <v>2.1</v>
          </cell>
          <cell r="P204">
            <v>1.1000000000000001</v>
          </cell>
          <cell r="Q204">
            <v>0.15000000000000002</v>
          </cell>
          <cell r="R204">
            <v>0.75</v>
          </cell>
          <cell r="S204">
            <v>0.15000000000000002</v>
          </cell>
          <cell r="T204">
            <v>0.1</v>
          </cell>
          <cell r="U204">
            <v>0.15000000000000002</v>
          </cell>
          <cell r="V204">
            <v>0.15000000000000002</v>
          </cell>
          <cell r="W204">
            <v>0.15000000000000002</v>
          </cell>
          <cell r="X204">
            <v>0.15000000000000002</v>
          </cell>
          <cell r="Y204">
            <v>0.15000000000000002</v>
          </cell>
          <cell r="Z204">
            <v>0.15000000000000002</v>
          </cell>
          <cell r="AA204">
            <v>0.15000000000000002</v>
          </cell>
          <cell r="AB204">
            <v>0.15000000000000002</v>
          </cell>
          <cell r="AC204">
            <v>0.15000000000000002</v>
          </cell>
          <cell r="AD204">
            <v>0.15000000000000002</v>
          </cell>
        </row>
        <row r="205">
          <cell r="A205" t="str">
            <v>Other activities</v>
          </cell>
          <cell r="C205">
            <v>2.2999999999999998</v>
          </cell>
          <cell r="D205">
            <v>2</v>
          </cell>
          <cell r="E205">
            <v>1.2</v>
          </cell>
          <cell r="G205">
            <v>-2.1</v>
          </cell>
          <cell r="H205">
            <v>-3.2</v>
          </cell>
          <cell r="I205">
            <v>2.5</v>
          </cell>
          <cell r="J205">
            <v>-5.8</v>
          </cell>
          <cell r="L205">
            <v>1.2000000000000002</v>
          </cell>
          <cell r="M205">
            <v>-0.97000000000000008</v>
          </cell>
          <cell r="N205">
            <v>-1.7</v>
          </cell>
          <cell r="O205">
            <v>1.1000000000000001</v>
          </cell>
          <cell r="P205">
            <v>-2</v>
          </cell>
          <cell r="Q205">
            <v>-2.9</v>
          </cell>
          <cell r="R205">
            <v>1.6</v>
          </cell>
          <cell r="S205">
            <v>1.6</v>
          </cell>
          <cell r="T205">
            <v>1.2000000000000002</v>
          </cell>
          <cell r="U205">
            <v>0</v>
          </cell>
          <cell r="V205">
            <v>0</v>
          </cell>
          <cell r="W205">
            <v>0</v>
          </cell>
          <cell r="X205">
            <v>0</v>
          </cell>
          <cell r="Y205">
            <v>0</v>
          </cell>
          <cell r="Z205">
            <v>0</v>
          </cell>
          <cell r="AA205">
            <v>0</v>
          </cell>
          <cell r="AB205">
            <v>0</v>
          </cell>
          <cell r="AC205">
            <v>0</v>
          </cell>
          <cell r="AD205">
            <v>0</v>
          </cell>
        </row>
        <row r="206">
          <cell r="A206" t="str">
            <v xml:space="preserve">  Manufacturing operating profit </v>
          </cell>
          <cell r="C206">
            <v>98.2</v>
          </cell>
          <cell r="D206">
            <v>89.66</v>
          </cell>
          <cell r="E206">
            <v>107.5</v>
          </cell>
          <cell r="F206">
            <v>55.5</v>
          </cell>
          <cell r="G206">
            <v>73.900000000000006</v>
          </cell>
          <cell r="H206">
            <v>159.30000000000001</v>
          </cell>
          <cell r="I206">
            <v>94.5</v>
          </cell>
          <cell r="J206">
            <v>98.3</v>
          </cell>
          <cell r="K206">
            <v>240.70000000000002</v>
          </cell>
          <cell r="L206">
            <v>329.8</v>
          </cell>
          <cell r="M206">
            <v>346.03000000000003</v>
          </cell>
          <cell r="N206">
            <v>257.39999999999998</v>
          </cell>
          <cell r="O206">
            <v>161.60000000000002</v>
          </cell>
          <cell r="P206">
            <v>173.1</v>
          </cell>
          <cell r="Q206">
            <v>109.36999999999999</v>
          </cell>
          <cell r="R206">
            <v>212.44750000000002</v>
          </cell>
          <cell r="S206">
            <v>425.58</v>
          </cell>
          <cell r="T206">
            <v>210.13948591000002</v>
          </cell>
          <cell r="U206">
            <v>96.399999999999991</v>
          </cell>
          <cell r="V206">
            <v>145.9</v>
          </cell>
          <cell r="W206">
            <v>277.20000000000005</v>
          </cell>
          <cell r="X206">
            <v>273</v>
          </cell>
          <cell r="Y206">
            <v>111.89999999999999</v>
          </cell>
          <cell r="Z206">
            <v>127</v>
          </cell>
          <cell r="AA206">
            <v>154.19499999999999</v>
          </cell>
          <cell r="AB206">
            <v>274.12</v>
          </cell>
          <cell r="AC206">
            <v>226.67099999999999</v>
          </cell>
          <cell r="AD206">
            <v>111.52583999999999</v>
          </cell>
        </row>
        <row r="207">
          <cell r="A207" t="str">
            <v>Financial Services</v>
          </cell>
          <cell r="C207">
            <v>8.8000000000000007</v>
          </cell>
          <cell r="D207">
            <v>5.6</v>
          </cell>
          <cell r="E207">
            <v>15.2</v>
          </cell>
          <cell r="F207">
            <v>11.4</v>
          </cell>
          <cell r="G207">
            <v>13.8</v>
          </cell>
          <cell r="H207">
            <v>15.2</v>
          </cell>
          <cell r="I207">
            <v>25.3</v>
          </cell>
          <cell r="J207">
            <v>33</v>
          </cell>
          <cell r="K207">
            <v>7.6</v>
          </cell>
          <cell r="L207">
            <v>-5.6</v>
          </cell>
          <cell r="M207">
            <v>6.9</v>
          </cell>
          <cell r="N207">
            <v>51.4</v>
          </cell>
          <cell r="O207">
            <v>54.2</v>
          </cell>
          <cell r="P207">
            <v>64.400000000000006</v>
          </cell>
          <cell r="Q207">
            <v>67.5</v>
          </cell>
          <cell r="R207">
            <v>60.824999999999996</v>
          </cell>
          <cell r="S207">
            <v>89.1</v>
          </cell>
          <cell r="T207">
            <v>107.19999999999999</v>
          </cell>
          <cell r="U207">
            <v>132.1</v>
          </cell>
          <cell r="V207">
            <v>144.30000000000001</v>
          </cell>
          <cell r="W207">
            <v>138.1</v>
          </cell>
          <cell r="X207">
            <v>189</v>
          </cell>
          <cell r="Y207">
            <v>183.8</v>
          </cell>
          <cell r="Z207">
            <v>171</v>
          </cell>
          <cell r="AA207">
            <v>180</v>
          </cell>
          <cell r="AB207">
            <v>180</v>
          </cell>
          <cell r="AC207">
            <v>174.6</v>
          </cell>
          <cell r="AD207">
            <v>169.36199999999999</v>
          </cell>
        </row>
        <row r="208">
          <cell r="A208" t="str">
            <v xml:space="preserve">  Total</v>
          </cell>
          <cell r="C208">
            <v>107</v>
          </cell>
          <cell r="D208">
            <v>95.259999999999991</v>
          </cell>
          <cell r="E208">
            <v>122.7</v>
          </cell>
          <cell r="F208">
            <v>66.900000000000006</v>
          </cell>
          <cell r="G208">
            <v>87.7</v>
          </cell>
          <cell r="H208">
            <v>174.5</v>
          </cell>
          <cell r="I208">
            <v>119.8</v>
          </cell>
          <cell r="J208">
            <v>131.30000000000001</v>
          </cell>
          <cell r="K208">
            <v>248.3</v>
          </cell>
          <cell r="L208">
            <v>324.2</v>
          </cell>
          <cell r="M208">
            <v>352.93000000000006</v>
          </cell>
          <cell r="N208">
            <v>308.79999999999995</v>
          </cell>
          <cell r="O208">
            <v>215.8</v>
          </cell>
          <cell r="P208">
            <v>237.5</v>
          </cell>
          <cell r="Q208">
            <v>176.87</v>
          </cell>
          <cell r="R208">
            <v>273.27250000000004</v>
          </cell>
          <cell r="S208">
            <v>514.67999999999995</v>
          </cell>
          <cell r="T208">
            <v>317.33948590999995</v>
          </cell>
          <cell r="U208">
            <v>228.5</v>
          </cell>
          <cell r="V208">
            <v>290.2</v>
          </cell>
          <cell r="W208">
            <v>415.30000000000007</v>
          </cell>
          <cell r="X208">
            <v>462</v>
          </cell>
          <cell r="Y208">
            <v>295.7</v>
          </cell>
          <cell r="Z208">
            <v>298</v>
          </cell>
          <cell r="AA208">
            <v>334.19499999999999</v>
          </cell>
          <cell r="AB208">
            <v>454.12</v>
          </cell>
          <cell r="AC208">
            <v>401.27100000000002</v>
          </cell>
          <cell r="AD208">
            <v>280.88783999999998</v>
          </cell>
        </row>
        <row r="209">
          <cell r="A209" t="str">
            <v>Corporate Expense</v>
          </cell>
          <cell r="G209">
            <v>-7.2</v>
          </cell>
          <cell r="H209">
            <v>-11.9</v>
          </cell>
          <cell r="I209">
            <v>-8.1</v>
          </cell>
          <cell r="J209">
            <v>-13.1</v>
          </cell>
          <cell r="K209">
            <v>-11.7</v>
          </cell>
          <cell r="L209">
            <v>-19.899999999999999</v>
          </cell>
          <cell r="M209">
            <v>-12.899999999999999</v>
          </cell>
          <cell r="N209">
            <v>-20.7</v>
          </cell>
          <cell r="O209">
            <v>-16</v>
          </cell>
          <cell r="P209">
            <v>-15.3</v>
          </cell>
          <cell r="Q209">
            <v>-11.2</v>
          </cell>
          <cell r="R209">
            <v>-13.5</v>
          </cell>
          <cell r="S209">
            <v>-21.7</v>
          </cell>
          <cell r="T209">
            <v>-17.2</v>
          </cell>
          <cell r="U209">
            <v>-24.6</v>
          </cell>
          <cell r="V209">
            <v>-27.9</v>
          </cell>
          <cell r="W209">
            <v>-30.099999999999998</v>
          </cell>
          <cell r="X209">
            <v>-33</v>
          </cell>
          <cell r="Y209">
            <v>-33.4</v>
          </cell>
          <cell r="Z209">
            <v>-34</v>
          </cell>
          <cell r="AA209">
            <v>-34</v>
          </cell>
          <cell r="AB209">
            <v>-38</v>
          </cell>
          <cell r="AC209">
            <v>-40</v>
          </cell>
          <cell r="AD209">
            <v>-40</v>
          </cell>
        </row>
        <row r="210">
          <cell r="A210" t="str">
            <v>Synergies</v>
          </cell>
          <cell r="Z210">
            <v>0</v>
          </cell>
          <cell r="AA210">
            <v>6</v>
          </cell>
          <cell r="AB210">
            <v>6</v>
          </cell>
          <cell r="AC210">
            <v>6</v>
          </cell>
          <cell r="AD210">
            <v>6</v>
          </cell>
        </row>
        <row r="211">
          <cell r="A211" t="str">
            <v>EBIT</v>
          </cell>
          <cell r="C211">
            <v>107</v>
          </cell>
          <cell r="D211">
            <v>95.259999999999991</v>
          </cell>
          <cell r="E211">
            <v>122.7</v>
          </cell>
          <cell r="F211">
            <v>66.900000000000006</v>
          </cell>
          <cell r="G211">
            <v>80.5</v>
          </cell>
          <cell r="H211">
            <v>162.6</v>
          </cell>
          <cell r="I211">
            <v>111.7</v>
          </cell>
          <cell r="J211">
            <v>118.20000000000002</v>
          </cell>
          <cell r="K211">
            <v>236.60000000000002</v>
          </cell>
          <cell r="L211">
            <v>304.3</v>
          </cell>
          <cell r="M211">
            <v>340.03000000000009</v>
          </cell>
          <cell r="N211">
            <v>288.09999999999997</v>
          </cell>
          <cell r="O211">
            <v>199.8</v>
          </cell>
          <cell r="P211">
            <v>222.2</v>
          </cell>
          <cell r="Q211">
            <v>165.67000000000002</v>
          </cell>
          <cell r="R211">
            <v>259.77250000000004</v>
          </cell>
          <cell r="S211">
            <v>492.97999999999996</v>
          </cell>
          <cell r="T211">
            <v>300.13948590999996</v>
          </cell>
          <cell r="U211">
            <v>203.9</v>
          </cell>
          <cell r="V211">
            <v>262.3</v>
          </cell>
          <cell r="W211">
            <v>385.19999999999993</v>
          </cell>
          <cell r="X211">
            <v>429</v>
          </cell>
          <cell r="Y211">
            <v>262.3</v>
          </cell>
          <cell r="Z211">
            <v>264</v>
          </cell>
          <cell r="AA211">
            <v>306.19499999999999</v>
          </cell>
          <cell r="AB211">
            <v>422.12</v>
          </cell>
          <cell r="AC211">
            <v>367.27100000000002</v>
          </cell>
          <cell r="AD211">
            <v>246.88783999999998</v>
          </cell>
        </row>
        <row r="213">
          <cell r="A213" t="str">
            <v>Interest-net</v>
          </cell>
          <cell r="G213">
            <v>-4.7</v>
          </cell>
          <cell r="H213">
            <v>-4.5999999999999996</v>
          </cell>
          <cell r="I213">
            <v>1.2</v>
          </cell>
          <cell r="J213">
            <v>-13</v>
          </cell>
          <cell r="K213">
            <v>-20.3</v>
          </cell>
          <cell r="L213">
            <v>-23.1</v>
          </cell>
          <cell r="M213">
            <v>-24.4</v>
          </cell>
          <cell r="N213">
            <v>-24</v>
          </cell>
          <cell r="O213">
            <v>-31.8</v>
          </cell>
          <cell r="P213">
            <v>-48.019999999999996</v>
          </cell>
          <cell r="Q213">
            <v>-69</v>
          </cell>
          <cell r="R213">
            <v>-65.7</v>
          </cell>
          <cell r="S213">
            <v>-72.400000000000006</v>
          </cell>
          <cell r="T213">
            <v>-109.6</v>
          </cell>
          <cell r="U213">
            <v>-110.30000000000001</v>
          </cell>
          <cell r="V213">
            <v>-106</v>
          </cell>
          <cell r="W213">
            <v>-104</v>
          </cell>
          <cell r="X213">
            <v>-104</v>
          </cell>
          <cell r="Y213">
            <v>-98</v>
          </cell>
          <cell r="Z213">
            <v>-132.80000000000001</v>
          </cell>
          <cell r="AA213">
            <v>-135.578125</v>
          </cell>
          <cell r="AB213">
            <v>-121.1875</v>
          </cell>
          <cell r="AC213">
            <v>-110.828125</v>
          </cell>
          <cell r="AD213">
            <v>-107.5</v>
          </cell>
        </row>
        <row r="214">
          <cell r="A214" t="str">
            <v>Other income</v>
          </cell>
          <cell r="G214">
            <v>2.9</v>
          </cell>
          <cell r="H214">
            <v>1.8</v>
          </cell>
          <cell r="I214">
            <v>2.2000000000000002</v>
          </cell>
          <cell r="J214">
            <v>3.6</v>
          </cell>
          <cell r="L214">
            <v>-0.4</v>
          </cell>
          <cell r="M214">
            <v>-0.89999999999999991</v>
          </cell>
          <cell r="N214">
            <v>9.9999999999999978E-2</v>
          </cell>
          <cell r="O214">
            <v>-1.2</v>
          </cell>
          <cell r="P214">
            <v>1.6</v>
          </cell>
          <cell r="Q214">
            <v>2.8000000000000003</v>
          </cell>
          <cell r="R214">
            <v>2.2000000000000002</v>
          </cell>
          <cell r="S214">
            <v>2.8000000000000003</v>
          </cell>
          <cell r="T214">
            <v>3.5</v>
          </cell>
          <cell r="U214">
            <v>5.7</v>
          </cell>
          <cell r="V214">
            <v>6.6</v>
          </cell>
          <cell r="W214">
            <v>16.7</v>
          </cell>
          <cell r="X214">
            <v>10</v>
          </cell>
          <cell r="Y214">
            <v>0</v>
          </cell>
          <cell r="Z214">
            <v>0</v>
          </cell>
          <cell r="AA214">
            <v>-0.8</v>
          </cell>
          <cell r="AB214">
            <v>8</v>
          </cell>
          <cell r="AC214">
            <v>0</v>
          </cell>
          <cell r="AD214">
            <v>0</v>
          </cell>
        </row>
        <row r="215">
          <cell r="A215" t="str">
            <v>Gain on sale of P&amp;E</v>
          </cell>
          <cell r="E215" t="str">
            <v xml:space="preserve">   NOT PUBLIC</v>
          </cell>
          <cell r="H215">
            <v>5.8</v>
          </cell>
          <cell r="I215">
            <v>12.5</v>
          </cell>
          <cell r="J215">
            <v>4.5</v>
          </cell>
          <cell r="K215">
            <v>4.0999999999999996</v>
          </cell>
          <cell r="L215">
            <v>21</v>
          </cell>
          <cell r="M215">
            <v>-0.79999999999999993</v>
          </cell>
          <cell r="N215">
            <v>4.7</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row>
        <row r="216">
          <cell r="A216" t="str">
            <v>Income before taxes</v>
          </cell>
          <cell r="E216" t="str">
            <v>Owned by Time Inc.</v>
          </cell>
          <cell r="G216">
            <v>78.7</v>
          </cell>
          <cell r="H216">
            <v>165.60000000000002</v>
          </cell>
          <cell r="I216">
            <v>127.60000000000001</v>
          </cell>
          <cell r="J216">
            <v>113.30000000000001</v>
          </cell>
          <cell r="K216">
            <v>220.4</v>
          </cell>
          <cell r="L216">
            <v>301.8</v>
          </cell>
          <cell r="M216">
            <v>313.93</v>
          </cell>
          <cell r="N216">
            <v>268.89999999999998</v>
          </cell>
          <cell r="O216">
            <v>166.8</v>
          </cell>
          <cell r="P216">
            <v>175.78</v>
          </cell>
          <cell r="Q216">
            <v>99.470000000000013</v>
          </cell>
          <cell r="R216">
            <v>196.27250000000004</v>
          </cell>
          <cell r="S216">
            <v>423.37999999999994</v>
          </cell>
          <cell r="T216">
            <v>194.03948590999997</v>
          </cell>
          <cell r="U216">
            <v>99.3</v>
          </cell>
          <cell r="V216">
            <v>162.9</v>
          </cell>
          <cell r="W216">
            <v>297.89999999999992</v>
          </cell>
          <cell r="X216">
            <v>335</v>
          </cell>
          <cell r="Y216">
            <v>164.3</v>
          </cell>
          <cell r="Z216">
            <v>131.19999999999999</v>
          </cell>
          <cell r="AA216">
            <v>169.81687499999998</v>
          </cell>
          <cell r="AB216">
            <v>308.9325</v>
          </cell>
          <cell r="AC216">
            <v>256.44287500000002</v>
          </cell>
          <cell r="AD216">
            <v>139.38783999999998</v>
          </cell>
        </row>
        <row r="217">
          <cell r="A217" t="str">
            <v>Taxes</v>
          </cell>
          <cell r="G217">
            <v>31</v>
          </cell>
          <cell r="H217">
            <v>63</v>
          </cell>
          <cell r="I217">
            <v>43</v>
          </cell>
          <cell r="J217">
            <v>33</v>
          </cell>
          <cell r="K217">
            <v>79</v>
          </cell>
          <cell r="L217">
            <v>104.349</v>
          </cell>
          <cell r="M217">
            <v>104.495</v>
          </cell>
          <cell r="N217">
            <v>36.281999999999996</v>
          </cell>
          <cell r="O217">
            <v>28.350999999999999</v>
          </cell>
          <cell r="P217">
            <v>29.70682</v>
          </cell>
          <cell r="Q217">
            <v>29.796000000000003</v>
          </cell>
          <cell r="R217">
            <v>60.981200000000008</v>
          </cell>
          <cell r="S217">
            <v>146.77064999999999</v>
          </cell>
          <cell r="T217">
            <v>67.913820068500002</v>
          </cell>
          <cell r="U217">
            <v>44.2</v>
          </cell>
          <cell r="V217">
            <v>68.456000000000003</v>
          </cell>
          <cell r="W217">
            <v>105.9496</v>
          </cell>
          <cell r="X217">
            <v>130.97280000000001</v>
          </cell>
          <cell r="Y217">
            <v>67.15835834063688</v>
          </cell>
          <cell r="Z217">
            <v>52.160449938163744</v>
          </cell>
          <cell r="AA217">
            <v>67.926749999999998</v>
          </cell>
          <cell r="AB217">
            <v>123.57300000000001</v>
          </cell>
          <cell r="AC217">
            <v>102.57715000000002</v>
          </cell>
          <cell r="AD217">
            <v>55.755135999999993</v>
          </cell>
        </row>
        <row r="218">
          <cell r="A218" t="str">
            <v xml:space="preserve">  Tax rate</v>
          </cell>
          <cell r="G218">
            <v>0.39390088945362134</v>
          </cell>
          <cell r="H218">
            <v>0.38043478260869562</v>
          </cell>
          <cell r="I218">
            <v>0.33699059561128525</v>
          </cell>
          <cell r="J218">
            <v>0.29126213592233008</v>
          </cell>
          <cell r="K218">
            <v>0.35843920145190561</v>
          </cell>
          <cell r="L218">
            <v>0.3457554671968191</v>
          </cell>
          <cell r="M218">
            <v>0.33286082884719526</v>
          </cell>
          <cell r="N218">
            <v>0.13492748233544069</v>
          </cell>
          <cell r="O218">
            <v>0.16997002398081534</v>
          </cell>
          <cell r="P218">
            <v>0.16900000000000001</v>
          </cell>
          <cell r="Q218">
            <v>0.29954760229214838</v>
          </cell>
          <cell r="R218">
            <v>0.31069660803220012</v>
          </cell>
          <cell r="S218">
            <v>0.34666410789361807</v>
          </cell>
          <cell r="T218">
            <v>0.35000000000000009</v>
          </cell>
          <cell r="U218">
            <v>0.44511581067472311</v>
          </cell>
          <cell r="V218">
            <v>0.42023327194597915</v>
          </cell>
          <cell r="W218">
            <v>0.35565491775763691</v>
          </cell>
          <cell r="X218">
            <v>0.39180109890109893</v>
          </cell>
          <cell r="Y218">
            <v>0.40875446342444843</v>
          </cell>
          <cell r="Z218">
            <v>0.39756440501649198</v>
          </cell>
          <cell r="AA218">
            <v>0.4</v>
          </cell>
          <cell r="AB218">
            <v>0.4</v>
          </cell>
          <cell r="AC218">
            <v>0.4</v>
          </cell>
          <cell r="AD218">
            <v>0.4</v>
          </cell>
        </row>
        <row r="220">
          <cell r="A220" t="str">
            <v>Net Income</v>
          </cell>
          <cell r="G220">
            <v>47.7</v>
          </cell>
          <cell r="H220">
            <v>102.60000000000002</v>
          </cell>
          <cell r="I220">
            <v>84.600000000000009</v>
          </cell>
          <cell r="J220">
            <v>80.300000000000011</v>
          </cell>
          <cell r="K220">
            <v>141.4</v>
          </cell>
          <cell r="L220">
            <v>197.45100000000002</v>
          </cell>
          <cell r="M220">
            <v>209.435</v>
          </cell>
          <cell r="N220">
            <v>232.61799999999999</v>
          </cell>
          <cell r="O220">
            <v>138.44900000000001</v>
          </cell>
          <cell r="P220">
            <v>146.07318000000001</v>
          </cell>
          <cell r="Q220">
            <v>69.674000000000007</v>
          </cell>
          <cell r="R220">
            <v>135.29130000000004</v>
          </cell>
          <cell r="S220">
            <v>276.60934999999995</v>
          </cell>
          <cell r="T220">
            <v>126.12566584150001</v>
          </cell>
          <cell r="U220">
            <v>55.099999999999994</v>
          </cell>
          <cell r="V220">
            <v>94.443999999999988</v>
          </cell>
          <cell r="W220">
            <v>191.9504</v>
          </cell>
          <cell r="X220">
            <v>204.02719999999999</v>
          </cell>
          <cell r="Y220">
            <v>97.141641659363131</v>
          </cell>
          <cell r="Z220">
            <v>79.039550061836252</v>
          </cell>
          <cell r="AA220">
            <v>101.89012499999998</v>
          </cell>
          <cell r="AB220">
            <v>185.3595</v>
          </cell>
          <cell r="AC220">
            <v>153.865725</v>
          </cell>
          <cell r="AD220">
            <v>83.63270399999999</v>
          </cell>
        </row>
        <row r="222">
          <cell r="A222" t="str">
            <v>EPS</v>
          </cell>
          <cell r="G222">
            <v>0.77941176470588236</v>
          </cell>
          <cell r="H222">
            <v>1.6764705882352944</v>
          </cell>
          <cell r="I222">
            <v>1.3919052319842053</v>
          </cell>
          <cell r="J222">
            <v>1.3120915032679741</v>
          </cell>
          <cell r="K222">
            <v>2.3440090179696309</v>
          </cell>
          <cell r="L222">
            <v>3.1559540163401056</v>
          </cell>
          <cell r="M222">
            <v>3.7856084158773773</v>
          </cell>
          <cell r="N222">
            <v>4.2018388396163369</v>
          </cell>
          <cell r="O222">
            <v>2.5059549666956271</v>
          </cell>
          <cell r="P222">
            <v>2.6278298882832316</v>
          </cell>
          <cell r="Q222">
            <v>1.2533492833725339</v>
          </cell>
          <cell r="R222">
            <v>2.4249229280183546</v>
          </cell>
          <cell r="S222">
            <v>4.9337920332475678</v>
          </cell>
          <cell r="T222">
            <v>2.2703244401076468</v>
          </cell>
          <cell r="U222">
            <v>0.98167846919863999</v>
          </cell>
          <cell r="V222">
            <v>1.6816916169101539</v>
          </cell>
          <cell r="W222">
            <v>3.4399273161278536</v>
          </cell>
          <cell r="X222">
            <v>3.9971303391207558</v>
          </cell>
          <cell r="Y222">
            <v>1.9770385395537524</v>
          </cell>
          <cell r="Z222">
            <v>1.5172766914715168</v>
          </cell>
          <cell r="AA222">
            <v>1.8938684944237918</v>
          </cell>
          <cell r="AB222">
            <v>3.4453438661710036</v>
          </cell>
          <cell r="AC222">
            <v>2.859957713754647</v>
          </cell>
          <cell r="AD222">
            <v>1.5545112267657992</v>
          </cell>
        </row>
        <row r="224">
          <cell r="A224" t="str">
            <v>Shares Outstanding</v>
          </cell>
          <cell r="G224">
            <v>61.2</v>
          </cell>
          <cell r="H224">
            <v>61.2</v>
          </cell>
          <cell r="I224">
            <v>60.78</v>
          </cell>
          <cell r="J224">
            <v>61.2</v>
          </cell>
          <cell r="K224">
            <v>60.323999999999998</v>
          </cell>
          <cell r="L224">
            <v>55.323999999999998</v>
          </cell>
          <cell r="M224">
            <v>55.323999999999998</v>
          </cell>
          <cell r="N224">
            <v>55.360999999999997</v>
          </cell>
          <cell r="O224">
            <v>55.247999999999998</v>
          </cell>
          <cell r="P224">
            <v>55.587000000000003</v>
          </cell>
          <cell r="Q224">
            <v>55.590249999999997</v>
          </cell>
          <cell r="R224">
            <v>55.792000000000002</v>
          </cell>
          <cell r="S224">
            <v>56.064250000000001</v>
          </cell>
          <cell r="T224">
            <v>55.549250000000001</v>
          </cell>
          <cell r="U224">
            <v>56.163250000000005</v>
          </cell>
          <cell r="V224">
            <v>56.061250000000001</v>
          </cell>
          <cell r="W224">
            <v>55.817499999999995</v>
          </cell>
          <cell r="X224">
            <v>50.875</v>
          </cell>
          <cell r="Y224">
            <v>49.3</v>
          </cell>
          <cell r="Z224">
            <v>52.3</v>
          </cell>
          <cell r="AA224">
            <v>53.8</v>
          </cell>
          <cell r="AB224">
            <v>53.8</v>
          </cell>
          <cell r="AC224">
            <v>53.8</v>
          </cell>
          <cell r="AD224">
            <v>53.8</v>
          </cell>
        </row>
        <row r="227">
          <cell r="A227" t="str">
            <v xml:space="preserve">Free Cash Flow (CFO-Capex-Div) </v>
          </cell>
        </row>
        <row r="228">
          <cell r="A228" t="str">
            <v>Share Repurchases</v>
          </cell>
          <cell r="B228">
            <v>42.79</v>
          </cell>
        </row>
        <row r="229">
          <cell r="A229" t="str">
            <v># of shares repurchased</v>
          </cell>
        </row>
        <row r="230">
          <cell r="A230" t="str">
            <v>Debt Paydown</v>
          </cell>
        </row>
        <row r="231">
          <cell r="A231" t="str">
            <v>Additional Debt</v>
          </cell>
        </row>
        <row r="232">
          <cell r="A232" t="str">
            <v>Net Change in Debt</v>
          </cell>
        </row>
        <row r="233">
          <cell r="A233" t="str">
            <v>Cash Position</v>
          </cell>
        </row>
        <row r="235">
          <cell r="A235" t="str">
            <v>CEPS</v>
          </cell>
          <cell r="T235">
            <v>6.6628229886929109</v>
          </cell>
          <cell r="U235">
            <v>5.5220140088976422</v>
          </cell>
          <cell r="V235">
            <v>6.3373138158443556</v>
          </cell>
          <cell r="W235">
            <v>7.0230329729559102</v>
          </cell>
          <cell r="X235">
            <v>7.8890222310126479</v>
          </cell>
          <cell r="Y235">
            <v>5.7579716024340772</v>
          </cell>
          <cell r="Z235">
            <v>5.7237776474944617</v>
          </cell>
          <cell r="AA235">
            <v>6.0574372676579928</v>
          </cell>
          <cell r="AB235">
            <v>7.5256412639405204</v>
          </cell>
          <cell r="AC235">
            <v>6.8586491635687734</v>
          </cell>
          <cell r="AD235">
            <v>5.473228847583643</v>
          </cell>
        </row>
        <row r="488">
          <cell r="R488" t="str">
            <v xml:space="preserve"> </v>
          </cell>
          <cell r="T488" t="str">
            <v xml:space="preserve"> </v>
          </cell>
        </row>
        <row r="489">
          <cell r="A489" t="str">
            <v>Temple-Inland - Consolidated Statement of Cash Flows</v>
          </cell>
          <cell r="K489" t="str">
            <v>TEMPLE-INLAND, INC.</v>
          </cell>
        </row>
        <row r="490">
          <cell r="R490" t="str">
            <v xml:space="preserve"> </v>
          </cell>
        </row>
        <row r="491">
          <cell r="A491" t="str">
            <v>($ in Millions)</v>
          </cell>
          <cell r="G491" t="str">
            <v>1983</v>
          </cell>
          <cell r="H491" t="str">
            <v>1984</v>
          </cell>
          <cell r="I491" t="str">
            <v>1985</v>
          </cell>
          <cell r="J491" t="str">
            <v>1986</v>
          </cell>
          <cell r="K491" t="str">
            <v>1987</v>
          </cell>
          <cell r="L491" t="str">
            <v>1988</v>
          </cell>
          <cell r="M491" t="str">
            <v>1989</v>
          </cell>
          <cell r="N491">
            <v>1990</v>
          </cell>
          <cell r="O491">
            <v>1991</v>
          </cell>
          <cell r="P491">
            <v>1992</v>
          </cell>
          <cell r="Q491">
            <v>1993</v>
          </cell>
          <cell r="R491">
            <v>1994</v>
          </cell>
          <cell r="S491">
            <v>1995</v>
          </cell>
          <cell r="T491">
            <v>1996</v>
          </cell>
          <cell r="U491">
            <v>1997</v>
          </cell>
          <cell r="V491" t="str">
            <v>1998E</v>
          </cell>
          <cell r="W491" t="str">
            <v>1999E</v>
          </cell>
          <cell r="X491" t="str">
            <v>2000E</v>
          </cell>
        </row>
        <row r="493">
          <cell r="A493" t="str">
            <v>Cash provided by (used for) Operations</v>
          </cell>
        </row>
        <row r="494">
          <cell r="A494" t="str">
            <v>Net Income</v>
          </cell>
          <cell r="K494">
            <v>137.19999999999993</v>
          </cell>
          <cell r="L494">
            <v>182.48699999999991</v>
          </cell>
          <cell r="M494">
            <v>197.18599999999992</v>
          </cell>
          <cell r="N494">
            <v>227.90900000000005</v>
          </cell>
          <cell r="O494">
            <v>138.44900000000001</v>
          </cell>
          <cell r="P494">
            <v>146.07318000000001</v>
          </cell>
          <cell r="Q494">
            <v>69.674000000000007</v>
          </cell>
          <cell r="R494">
            <v>135.29130000000004</v>
          </cell>
          <cell r="S494">
            <v>276.60934999999995</v>
          </cell>
          <cell r="T494">
            <v>126.12566584150001</v>
          </cell>
          <cell r="U494">
            <v>55.099999999999994</v>
          </cell>
          <cell r="V494">
            <v>94.443999999999988</v>
          </cell>
          <cell r="W494">
            <v>191.9504</v>
          </cell>
          <cell r="X494">
            <v>204.02719999999999</v>
          </cell>
        </row>
        <row r="495">
          <cell r="A495" t="str">
            <v xml:space="preserve">Depreciation and depletion </v>
          </cell>
          <cell r="K495">
            <v>94</v>
          </cell>
          <cell r="L495">
            <v>115.3</v>
          </cell>
          <cell r="M495">
            <v>129.1</v>
          </cell>
          <cell r="N495">
            <v>144.51400000000001</v>
          </cell>
          <cell r="O495">
            <v>161.584</v>
          </cell>
          <cell r="P495">
            <v>172.31200000000001</v>
          </cell>
          <cell r="Q495">
            <v>196.9</v>
          </cell>
          <cell r="R495">
            <v>200</v>
          </cell>
          <cell r="S495">
            <v>208</v>
          </cell>
          <cell r="T495">
            <v>244</v>
          </cell>
          <cell r="U495">
            <v>255</v>
          </cell>
          <cell r="V495">
            <v>261</v>
          </cell>
          <cell r="W495">
            <v>200</v>
          </cell>
          <cell r="X495">
            <v>198</v>
          </cell>
        </row>
        <row r="496">
          <cell r="A496" t="str">
            <v>Deferred Taxes</v>
          </cell>
          <cell r="K496">
            <v>9.6660000000000004</v>
          </cell>
          <cell r="L496">
            <v>11.35</v>
          </cell>
          <cell r="M496">
            <v>36.197000000000003</v>
          </cell>
          <cell r="N496">
            <v>23.285</v>
          </cell>
          <cell r="O496">
            <v>5.2089999999999996</v>
          </cell>
          <cell r="P496">
            <v>19.907</v>
          </cell>
          <cell r="Q496">
            <v>-15.891</v>
          </cell>
          <cell r="R496">
            <v>32</v>
          </cell>
          <cell r="S496">
            <v>29</v>
          </cell>
          <cell r="T496">
            <v>-29</v>
          </cell>
          <cell r="U496">
            <v>18</v>
          </cell>
        </row>
        <row r="497">
          <cell r="A497" t="str">
            <v>Amortization of purchase accounting adjustment</v>
          </cell>
          <cell r="N497">
            <v>-20.472000000000001</v>
          </cell>
          <cell r="O497">
            <v>6.2069999999999999</v>
          </cell>
          <cell r="P497">
            <v>22.863</v>
          </cell>
          <cell r="Q497">
            <v>22.863</v>
          </cell>
        </row>
        <row r="498">
          <cell r="A498" t="str">
            <v>Unremitted earnings from FS</v>
          </cell>
          <cell r="S498">
            <v>-71</v>
          </cell>
          <cell r="T498">
            <v>-39</v>
          </cell>
          <cell r="U498">
            <v>-111</v>
          </cell>
        </row>
        <row r="499">
          <cell r="A499" t="str">
            <v>Receivable from FSLIC</v>
          </cell>
          <cell r="N499">
            <v>47.655000000000001</v>
          </cell>
          <cell r="O499">
            <v>27.771999999999998</v>
          </cell>
          <cell r="P499">
            <v>119.31699999999999</v>
          </cell>
        </row>
        <row r="500">
          <cell r="A500" t="str">
            <v>Receivables</v>
          </cell>
          <cell r="L500">
            <v>-17.670999999999999</v>
          </cell>
          <cell r="M500">
            <v>-5.3949999999999996</v>
          </cell>
          <cell r="N500">
            <v>-9.3719999999999999</v>
          </cell>
          <cell r="O500">
            <v>9.6809999999999992</v>
          </cell>
          <cell r="P500">
            <v>-2.1219999999999999</v>
          </cell>
          <cell r="Q500">
            <v>15.574999999999999</v>
          </cell>
          <cell r="R500">
            <v>17.095434316991906</v>
          </cell>
          <cell r="S500">
            <v>-42</v>
          </cell>
          <cell r="T500">
            <v>-11</v>
          </cell>
          <cell r="U500">
            <v>7</v>
          </cell>
        </row>
        <row r="501">
          <cell r="A501" t="str">
            <v>Inventories</v>
          </cell>
          <cell r="L501">
            <v>-9.0289999999999999</v>
          </cell>
          <cell r="M501">
            <v>-66.834999999999994</v>
          </cell>
          <cell r="N501">
            <v>-24.347000000000001</v>
          </cell>
          <cell r="O501">
            <v>-100.753</v>
          </cell>
          <cell r="P501">
            <v>-215.11699999999999</v>
          </cell>
          <cell r="Q501">
            <v>-9.8000000000000007</v>
          </cell>
          <cell r="S501">
            <v>-71</v>
          </cell>
          <cell r="T501">
            <v>23</v>
          </cell>
          <cell r="U501">
            <v>-30</v>
          </cell>
        </row>
        <row r="502">
          <cell r="A502" t="str">
            <v>Accounts payable</v>
          </cell>
          <cell r="S502">
            <v>-46</v>
          </cell>
          <cell r="T502">
            <v>-27</v>
          </cell>
          <cell r="U502">
            <v>-7</v>
          </cell>
        </row>
        <row r="503">
          <cell r="A503" t="str">
            <v>Other</v>
          </cell>
          <cell r="L503">
            <v>-3.9020000000000001</v>
          </cell>
          <cell r="M503">
            <v>-35.161999999999999</v>
          </cell>
          <cell r="N503">
            <v>-35.825000000000003</v>
          </cell>
          <cell r="O503">
            <v>-24.921999999999997</v>
          </cell>
          <cell r="P503">
            <v>88.435000000000002</v>
          </cell>
          <cell r="Q503">
            <v>-48.7</v>
          </cell>
          <cell r="S503">
            <v>-2</v>
          </cell>
          <cell r="T503">
            <v>19</v>
          </cell>
          <cell r="U503">
            <v>-12</v>
          </cell>
        </row>
        <row r="504">
          <cell r="A504" t="str">
            <v>Cash Provided by Operations</v>
          </cell>
          <cell r="K504">
            <v>240.86599999999993</v>
          </cell>
          <cell r="L504">
            <v>278.53499999999997</v>
          </cell>
          <cell r="M504">
            <v>255.09099999999998</v>
          </cell>
          <cell r="N504">
            <v>353.34700000000009</v>
          </cell>
          <cell r="O504">
            <v>223.227</v>
          </cell>
          <cell r="P504">
            <v>351.66817999999995</v>
          </cell>
          <cell r="Q504">
            <v>230.62100000000004</v>
          </cell>
          <cell r="R504">
            <v>384.38673431699192</v>
          </cell>
          <cell r="S504">
            <v>281.60934999999995</v>
          </cell>
          <cell r="T504">
            <v>306.12566584149999</v>
          </cell>
          <cell r="U504">
            <v>175.10000000000002</v>
          </cell>
          <cell r="V504">
            <v>355.44399999999996</v>
          </cell>
          <cell r="W504">
            <v>391.9504</v>
          </cell>
        </row>
        <row r="506">
          <cell r="A506" t="str">
            <v>Cash provided by (used for) Financing</v>
          </cell>
        </row>
        <row r="507">
          <cell r="A507" t="str">
            <v>Additions to debt</v>
          </cell>
          <cell r="K507">
            <v>70.248000000000005</v>
          </cell>
          <cell r="L507">
            <v>89.078000000000003</v>
          </cell>
          <cell r="M507">
            <v>289.44200000000001</v>
          </cell>
          <cell r="N507">
            <v>321.52699999999999</v>
          </cell>
          <cell r="O507">
            <v>777.09900000000005</v>
          </cell>
          <cell r="P507">
            <v>308.68599999999998</v>
          </cell>
          <cell r="Q507">
            <v>82.978999999999999</v>
          </cell>
          <cell r="R507">
            <v>150</v>
          </cell>
          <cell r="S507">
            <v>175</v>
          </cell>
          <cell r="T507">
            <v>213</v>
          </cell>
          <cell r="U507">
            <v>36</v>
          </cell>
        </row>
        <row r="508">
          <cell r="A508" t="str">
            <v>Payments of debt</v>
          </cell>
          <cell r="K508">
            <v>-70.900000000000006</v>
          </cell>
          <cell r="L508">
            <v>-84.25</v>
          </cell>
          <cell r="M508">
            <v>-304.33100000000002</v>
          </cell>
          <cell r="N508">
            <v>-261.79599999999999</v>
          </cell>
          <cell r="O508">
            <v>-506.45400000000001</v>
          </cell>
          <cell r="P508">
            <v>-207.68600000000001</v>
          </cell>
          <cell r="Q508">
            <v>-4.2</v>
          </cell>
          <cell r="S508">
            <v>-15</v>
          </cell>
          <cell r="T508">
            <v>-198</v>
          </cell>
          <cell r="U508">
            <v>-125</v>
          </cell>
        </row>
        <row r="509">
          <cell r="A509" t="str">
            <v>Cash Dividends Paid **</v>
          </cell>
          <cell r="K509">
            <v>-20.6</v>
          </cell>
          <cell r="L509">
            <v>-23.116</v>
          </cell>
          <cell r="M509">
            <v>-31.815000000000001</v>
          </cell>
          <cell r="N509">
            <v>-43.884999999999998</v>
          </cell>
          <cell r="O509">
            <v>-48.235999999999997</v>
          </cell>
          <cell r="P509">
            <v>-52.94</v>
          </cell>
          <cell r="Q509">
            <v>-55.341000000000001</v>
          </cell>
          <cell r="R509">
            <v>-56.90784</v>
          </cell>
          <cell r="S509">
            <v>-64</v>
          </cell>
          <cell r="T509">
            <v>-69</v>
          </cell>
          <cell r="U509">
            <v>-71</v>
          </cell>
        </row>
        <row r="510">
          <cell r="A510" t="str">
            <v>Common Shares Issued</v>
          </cell>
          <cell r="K510">
            <v>11.14</v>
          </cell>
        </row>
        <row r="511">
          <cell r="A511" t="str">
            <v>Common Shares Purchased</v>
          </cell>
          <cell r="K511">
            <v>-133.31200000000001</v>
          </cell>
          <cell r="L511">
            <v>-11.500999999999999</v>
          </cell>
          <cell r="M511">
            <v>-18.404</v>
          </cell>
          <cell r="N511">
            <v>-12.52</v>
          </cell>
          <cell r="O511">
            <v>-5.1150000000000002</v>
          </cell>
          <cell r="P511">
            <v>-2.3260000000000001</v>
          </cell>
          <cell r="S511">
            <v>-24</v>
          </cell>
          <cell r="T511">
            <v>-16</v>
          </cell>
          <cell r="U511">
            <v>-59</v>
          </cell>
        </row>
        <row r="512">
          <cell r="A512" t="str">
            <v>Net decrease to FHLB advances</v>
          </cell>
          <cell r="N512">
            <v>-505.18200000000002</v>
          </cell>
          <cell r="O512">
            <v>-414.74400000000003</v>
          </cell>
          <cell r="P512">
            <v>1273.7819999999999</v>
          </cell>
        </row>
        <row r="513">
          <cell r="A513" t="str">
            <v>Net increase in deposits</v>
          </cell>
          <cell r="L513">
            <v>35.646999999999998</v>
          </cell>
          <cell r="M513">
            <v>35.667999999999999</v>
          </cell>
          <cell r="N513">
            <v>-196.61600000000001</v>
          </cell>
          <cell r="O513">
            <v>-1047.3130000000001</v>
          </cell>
          <cell r="P513">
            <v>-890.59100000000001</v>
          </cell>
        </row>
        <row r="514">
          <cell r="A514" t="str">
            <v>Other</v>
          </cell>
          <cell r="L514">
            <v>3.4220000000000002</v>
          </cell>
          <cell r="M514">
            <v>11.143000000000001</v>
          </cell>
          <cell r="N514">
            <v>-7.2130000000000001</v>
          </cell>
          <cell r="O514">
            <v>3.5219999999999998</v>
          </cell>
          <cell r="P514">
            <v>3.22</v>
          </cell>
          <cell r="Q514">
            <v>3.2603469879518077</v>
          </cell>
          <cell r="R514">
            <v>3.5786226506024099</v>
          </cell>
          <cell r="S514">
            <v>2</v>
          </cell>
          <cell r="T514">
            <v>3</v>
          </cell>
          <cell r="U514">
            <v>9</v>
          </cell>
        </row>
        <row r="515">
          <cell r="A515" t="str">
            <v>Cash Provided by Financing</v>
          </cell>
          <cell r="K515">
            <v>-143.42400000000001</v>
          </cell>
          <cell r="L515">
            <v>9.2800000000000047</v>
          </cell>
          <cell r="M515">
            <v>-18.297000000000004</v>
          </cell>
          <cell r="N515">
            <v>-705.68499999999995</v>
          </cell>
          <cell r="O515">
            <v>-1241.2410000000002</v>
          </cell>
          <cell r="P515">
            <v>432.14499999999987</v>
          </cell>
          <cell r="Q515">
            <v>26.698346987951801</v>
          </cell>
          <cell r="R515">
            <v>96.670782650602419</v>
          </cell>
          <cell r="S515">
            <v>74</v>
          </cell>
          <cell r="T515">
            <v>-67</v>
          </cell>
          <cell r="U515">
            <v>-210</v>
          </cell>
          <cell r="V515">
            <v>0</v>
          </cell>
          <cell r="W515">
            <v>0</v>
          </cell>
        </row>
        <row r="517">
          <cell r="A517" t="str">
            <v>Cash provided by (used for) Investments</v>
          </cell>
        </row>
        <row r="518">
          <cell r="A518" t="str">
            <v>Capital Expenditures</v>
          </cell>
          <cell r="K518">
            <v>-138.1</v>
          </cell>
          <cell r="L518">
            <v>-223.44800000000001</v>
          </cell>
          <cell r="M518">
            <v>-268.80799999999999</v>
          </cell>
          <cell r="N518">
            <v>-328.26</v>
          </cell>
          <cell r="O518">
            <v>-387.35599999999999</v>
          </cell>
          <cell r="P518">
            <v>-369.74299999999999</v>
          </cell>
          <cell r="Q518">
            <v>-340</v>
          </cell>
          <cell r="R518">
            <v>-463</v>
          </cell>
          <cell r="S518">
            <v>-386</v>
          </cell>
          <cell r="T518">
            <v>-275</v>
          </cell>
          <cell r="U518">
            <v>-233</v>
          </cell>
          <cell r="V518">
            <v>-175</v>
          </cell>
          <cell r="W518">
            <v>-178</v>
          </cell>
        </row>
        <row r="519">
          <cell r="A519" t="str">
            <v>Payments for Acquired Businesses</v>
          </cell>
          <cell r="K519">
            <v>-2.27</v>
          </cell>
          <cell r="N519">
            <v>1161.8909999999998</v>
          </cell>
          <cell r="O519">
            <v>2902.49</v>
          </cell>
        </row>
        <row r="520">
          <cell r="A520" t="str">
            <v>Sale of property and equipment</v>
          </cell>
          <cell r="K520">
            <v>4.4409999999999998</v>
          </cell>
          <cell r="L520">
            <v>25.754999999999999</v>
          </cell>
          <cell r="M520">
            <v>16.404</v>
          </cell>
          <cell r="N520">
            <v>11.19</v>
          </cell>
          <cell r="O520">
            <v>12.051</v>
          </cell>
          <cell r="P520">
            <v>11.688000000000001</v>
          </cell>
          <cell r="Q520">
            <v>19</v>
          </cell>
          <cell r="R520">
            <v>19</v>
          </cell>
          <cell r="S520">
            <v>15</v>
          </cell>
          <cell r="T520">
            <v>5</v>
          </cell>
          <cell r="U520">
            <v>52</v>
          </cell>
          <cell r="V520">
            <v>0</v>
          </cell>
          <cell r="W520">
            <v>0</v>
          </cell>
        </row>
        <row r="521">
          <cell r="A521" t="str">
            <v>Proceeds from sales of loans</v>
          </cell>
          <cell r="N521">
            <v>341.55</v>
          </cell>
          <cell r="O521">
            <v>161.14699999999999</v>
          </cell>
          <cell r="P521">
            <v>129.386</v>
          </cell>
        </row>
        <row r="522">
          <cell r="A522" t="str">
            <v>Loans originated net of principal collected</v>
          </cell>
          <cell r="N522">
            <v>-23.677</v>
          </cell>
          <cell r="O522">
            <v>-223.209</v>
          </cell>
          <cell r="P522">
            <v>-135.41300000000001</v>
          </cell>
        </row>
        <row r="523">
          <cell r="A523" t="str">
            <v>Reduction in covered assets</v>
          </cell>
          <cell r="N523">
            <v>225.14099999999999</v>
          </cell>
          <cell r="O523">
            <v>575.23299999999995</v>
          </cell>
          <cell r="P523">
            <v>472.84300000000002</v>
          </cell>
        </row>
        <row r="524">
          <cell r="A524" t="str">
            <v>Proceeds from repayment of FSLIC notes</v>
          </cell>
          <cell r="N524">
            <v>107.86199999999999</v>
          </cell>
          <cell r="O524">
            <v>1063.6479999999999</v>
          </cell>
        </row>
        <row r="525">
          <cell r="A525" t="str">
            <v>Investment in Financial Services</v>
          </cell>
          <cell r="L525">
            <v>-75</v>
          </cell>
          <cell r="M525">
            <v>-50.787999999999997</v>
          </cell>
          <cell r="N525">
            <v>-19.600000000000001</v>
          </cell>
          <cell r="O525">
            <v>-15.1</v>
          </cell>
          <cell r="Q525">
            <v>-15.1</v>
          </cell>
          <cell r="R525">
            <v>-15.1</v>
          </cell>
          <cell r="S525">
            <v>-15.1</v>
          </cell>
          <cell r="T525">
            <v>80</v>
          </cell>
          <cell r="U525">
            <v>80</v>
          </cell>
          <cell r="V525">
            <v>80</v>
          </cell>
          <cell r="W525">
            <v>80</v>
          </cell>
        </row>
        <row r="526">
          <cell r="A526" t="str">
            <v>Tax savings credited to Financial Services</v>
          </cell>
          <cell r="L526">
            <v>17.012</v>
          </cell>
          <cell r="M526">
            <v>56.795999999999999</v>
          </cell>
        </row>
        <row r="527">
          <cell r="A527" t="str">
            <v>Consolidation of Savings Banks</v>
          </cell>
          <cell r="M527">
            <v>91.236000000000004</v>
          </cell>
        </row>
        <row r="528">
          <cell r="A528" t="str">
            <v>Purchase of investments</v>
          </cell>
          <cell r="L528">
            <v>-116.33</v>
          </cell>
          <cell r="M528">
            <v>-17.622</v>
          </cell>
          <cell r="N528">
            <v>-1233.316</v>
          </cell>
          <cell r="O528">
            <v>-3480.172</v>
          </cell>
          <cell r="P528">
            <v>-2239.355</v>
          </cell>
        </row>
        <row r="529">
          <cell r="A529" t="str">
            <v>Sales or maturity of investments</v>
          </cell>
          <cell r="L529">
            <v>93.605000000000004</v>
          </cell>
          <cell r="M529">
            <v>31.986000000000001</v>
          </cell>
          <cell r="N529">
            <v>80.602999999999994</v>
          </cell>
          <cell r="O529">
            <v>421.03300000000002</v>
          </cell>
          <cell r="P529">
            <v>1306.135</v>
          </cell>
        </row>
        <row r="530">
          <cell r="A530" t="str">
            <v>Cash received on disposal of insurances operations</v>
          </cell>
          <cell r="N530">
            <v>70.683000000000007</v>
          </cell>
        </row>
        <row r="531">
          <cell r="A531" t="str">
            <v>Other</v>
          </cell>
          <cell r="K531">
            <v>-2.27</v>
          </cell>
          <cell r="L531">
            <v>-16.841000000000001</v>
          </cell>
          <cell r="N531">
            <v>-2.8029999999999999</v>
          </cell>
          <cell r="O531">
            <v>-20.185000000000002</v>
          </cell>
          <cell r="P531">
            <v>-6.8440000000000003</v>
          </cell>
          <cell r="Q531">
            <v>-6.9297561445783131</v>
          </cell>
          <cell r="R531">
            <v>-7.6062401927710841</v>
          </cell>
          <cell r="S531">
            <v>-9.0076934939759035</v>
          </cell>
          <cell r="T531">
            <v>-8.7240385542168681</v>
          </cell>
          <cell r="U531">
            <v>-8.8401391807228915</v>
          </cell>
          <cell r="V531">
            <v>-8.6758831807228933</v>
          </cell>
          <cell r="W531">
            <v>-8.4644613012048211</v>
          </cell>
        </row>
        <row r="533">
          <cell r="A533" t="str">
            <v>Cash Provided by Investments</v>
          </cell>
          <cell r="K533">
            <v>-138.19900000000001</v>
          </cell>
          <cell r="L533">
            <v>-295.24699999999996</v>
          </cell>
          <cell r="M533">
            <v>-140.79600000000005</v>
          </cell>
          <cell r="N533">
            <v>391.26400000000018</v>
          </cell>
          <cell r="O533">
            <v>1009.5799999999999</v>
          </cell>
          <cell r="P533">
            <v>-831.30300000000011</v>
          </cell>
          <cell r="Q533">
            <v>-343.02975614457836</v>
          </cell>
          <cell r="R533">
            <v>-466.70624019277113</v>
          </cell>
          <cell r="S533">
            <v>-395.10769349397594</v>
          </cell>
          <cell r="T533">
            <v>-198.72403855421686</v>
          </cell>
          <cell r="U533">
            <v>-109.84013918072289</v>
          </cell>
          <cell r="V533">
            <v>-103.67588318072289</v>
          </cell>
          <cell r="W533">
            <v>-106.46446130120482</v>
          </cell>
        </row>
        <row r="535">
          <cell r="A535" t="str">
            <v>Net increase in cash</v>
          </cell>
          <cell r="K535">
            <v>-40.757000000000119</v>
          </cell>
          <cell r="L535">
            <v>-7.4319999999999595</v>
          </cell>
          <cell r="M535">
            <v>95.997999999999934</v>
          </cell>
          <cell r="N535">
            <v>38.926000000000329</v>
          </cell>
          <cell r="O535">
            <v>-8.4340000000002817</v>
          </cell>
          <cell r="P535">
            <v>-47.489820000000293</v>
          </cell>
          <cell r="Q535">
            <v>-85.710409156626497</v>
          </cell>
          <cell r="R535">
            <v>14.351276774823191</v>
          </cell>
          <cell r="S535">
            <v>-39.498343493975995</v>
          </cell>
          <cell r="T535">
            <v>40.401627287283134</v>
          </cell>
          <cell r="U535">
            <v>-144.74013918072285</v>
          </cell>
          <cell r="V535">
            <v>251.76811681927705</v>
          </cell>
          <cell r="W535">
            <v>285.48593869879517</v>
          </cell>
        </row>
        <row r="537">
          <cell r="A537" t="str">
            <v>Cash at beginning of year</v>
          </cell>
          <cell r="L537">
            <v>25.795000000000002</v>
          </cell>
          <cell r="M537">
            <v>18.363000000000042</v>
          </cell>
          <cell r="N537">
            <v>114.36099999999998</v>
          </cell>
          <cell r="O537">
            <v>153.28700000000032</v>
          </cell>
          <cell r="P537">
            <v>144.85300000000004</v>
          </cell>
          <cell r="Q537">
            <v>97.363179999999744</v>
          </cell>
          <cell r="R537">
            <v>11.652770843373247</v>
          </cell>
          <cell r="S537">
            <v>26.004047618196438</v>
          </cell>
          <cell r="T537">
            <v>-13.494295875779557</v>
          </cell>
          <cell r="U537">
            <v>26.907331411503577</v>
          </cell>
          <cell r="V537">
            <v>-117.83280776921927</v>
          </cell>
          <cell r="W537">
            <v>133.93530905005778</v>
          </cell>
        </row>
        <row r="538">
          <cell r="A538" t="str">
            <v>Cash at end of year</v>
          </cell>
          <cell r="L538">
            <v>18.363000000000042</v>
          </cell>
          <cell r="M538">
            <v>114.36099999999998</v>
          </cell>
          <cell r="N538">
            <v>153.28700000000032</v>
          </cell>
          <cell r="O538">
            <v>144.85300000000004</v>
          </cell>
          <cell r="P538">
            <v>97.363179999999744</v>
          </cell>
          <cell r="Q538">
            <v>11.652770843373247</v>
          </cell>
          <cell r="R538">
            <v>26.004047618196438</v>
          </cell>
          <cell r="S538">
            <v>-13.494295875779557</v>
          </cell>
          <cell r="T538">
            <v>26.907331411503577</v>
          </cell>
          <cell r="U538">
            <v>-117.83280776921927</v>
          </cell>
          <cell r="V538">
            <v>133.93530905005778</v>
          </cell>
          <cell r="W538">
            <v>419.42124774885292</v>
          </cell>
        </row>
        <row r="541">
          <cell r="A541" t="str">
            <v>Free cash flow per share</v>
          </cell>
          <cell r="K541">
            <v>-0.66670483543807035</v>
          </cell>
          <cell r="L541">
            <v>-0.13433591208155521</v>
          </cell>
          <cell r="M541">
            <v>1.7351962981707747</v>
          </cell>
          <cell r="N541">
            <v>0.70360060733136309</v>
          </cell>
          <cell r="O541">
            <v>-0.15234551398999804</v>
          </cell>
          <cell r="P541">
            <v>-0.85957536924414091</v>
          </cell>
          <cell r="Q541">
            <v>-1.5419146411323958</v>
          </cell>
          <cell r="R541">
            <v>0.2581617599277426</v>
          </cell>
          <cell r="S541">
            <v>-0.70795711739991385</v>
          </cell>
          <cell r="T541">
            <v>0.72063083493105018</v>
          </cell>
          <cell r="U541">
            <v>-2.6056182429235832</v>
          </cell>
          <cell r="V541">
            <v>4.4827910923829553</v>
          </cell>
          <cell r="W541">
            <v>5.0923933857842121</v>
          </cell>
        </row>
        <row r="542">
          <cell r="A542" t="str">
            <v># of Shares buyable @</v>
          </cell>
          <cell r="B542">
            <v>50</v>
          </cell>
          <cell r="M542">
            <v>1.6270847457627107</v>
          </cell>
          <cell r="N542">
            <v>0.65976271186441238</v>
          </cell>
          <cell r="O542">
            <v>-0.14294915254237767</v>
          </cell>
          <cell r="P542">
            <v>-0.80491220338983549</v>
          </cell>
          <cell r="Q542">
            <v>-1.4527187992648558</v>
          </cell>
          <cell r="R542">
            <v>0.24324197923429136</v>
          </cell>
          <cell r="S542">
            <v>-0.78996686987951992</v>
          </cell>
          <cell r="T542">
            <v>0.80803254574566263</v>
          </cell>
          <cell r="U542">
            <v>-2.8948027836144572</v>
          </cell>
          <cell r="V542">
            <v>5.0353623363855409</v>
          </cell>
          <cell r="W542">
            <v>5.7097187739759034</v>
          </cell>
        </row>
        <row r="543">
          <cell r="M543">
            <v>2.9410106748657197E-2</v>
          </cell>
          <cell r="N543">
            <v>1.1925434022565476E-2</v>
          </cell>
          <cell r="O543">
            <v>-2.5821273557626789E-3</v>
          </cell>
          <cell r="P543">
            <v>-1.4569074054985439E-2</v>
          </cell>
          <cell r="Q543">
            <v>-2.6134146459871117E-2</v>
          </cell>
          <cell r="R543">
            <v>4.375623049622755E-3</v>
          </cell>
          <cell r="S543">
            <v>-1.4159142347998277E-2</v>
          </cell>
          <cell r="T543">
            <v>1.4412616698621004E-2</v>
          </cell>
          <cell r="U543">
            <v>-5.2112364858471663E-2</v>
          </cell>
          <cell r="V543">
            <v>8.9655821847659106E-2</v>
          </cell>
          <cell r="W543">
            <v>0.10184786771568424</v>
          </cell>
        </row>
        <row r="545">
          <cell r="A545" t="str">
            <v>Debt paydown</v>
          </cell>
          <cell r="L545">
            <v>416</v>
          </cell>
          <cell r="M545">
            <v>320.00200000000007</v>
          </cell>
          <cell r="N545">
            <v>281.07599999999974</v>
          </cell>
          <cell r="O545">
            <v>289.51</v>
          </cell>
        </row>
        <row r="602">
          <cell r="A602" t="str">
            <v>Temple-Inland - Parent Cash Flow Statement</v>
          </cell>
          <cell r="K602" t="str">
            <v>TEMPLE-INLAND, INC.</v>
          </cell>
        </row>
        <row r="603">
          <cell r="R603" t="str">
            <v xml:space="preserve"> </v>
          </cell>
        </row>
        <row r="604">
          <cell r="A604" t="str">
            <v>($ in Millions)</v>
          </cell>
          <cell r="G604" t="str">
            <v>1983</v>
          </cell>
          <cell r="H604" t="str">
            <v>1984</v>
          </cell>
          <cell r="I604" t="str">
            <v>1985</v>
          </cell>
          <cell r="J604" t="str">
            <v>1986</v>
          </cell>
          <cell r="K604" t="str">
            <v>1987</v>
          </cell>
          <cell r="L604" t="str">
            <v>1988</v>
          </cell>
          <cell r="M604" t="str">
            <v>1989</v>
          </cell>
          <cell r="N604">
            <v>1990</v>
          </cell>
          <cell r="O604">
            <v>1991</v>
          </cell>
          <cell r="P604">
            <v>1992</v>
          </cell>
          <cell r="Q604">
            <v>1993</v>
          </cell>
          <cell r="R604">
            <v>1994</v>
          </cell>
          <cell r="S604">
            <v>1995</v>
          </cell>
          <cell r="T604">
            <v>1996</v>
          </cell>
          <cell r="U604">
            <v>1997</v>
          </cell>
          <cell r="V604" t="str">
            <v>1998E</v>
          </cell>
          <cell r="W604" t="str">
            <v>1999E</v>
          </cell>
          <cell r="X604" t="str">
            <v>2000E</v>
          </cell>
        </row>
        <row r="605">
          <cell r="A605" t="str">
            <v>Net Income</v>
          </cell>
          <cell r="L605">
            <v>182.48699999999991</v>
          </cell>
          <cell r="M605">
            <v>197.18599999999992</v>
          </cell>
          <cell r="N605">
            <v>227.90900000000005</v>
          </cell>
          <cell r="O605">
            <v>138.44900000000001</v>
          </cell>
          <cell r="P605">
            <v>146.07318000000001</v>
          </cell>
          <cell r="Q605">
            <v>69.674000000000007</v>
          </cell>
          <cell r="R605">
            <v>135.29130000000004</v>
          </cell>
          <cell r="S605">
            <v>276.60934999999995</v>
          </cell>
          <cell r="T605">
            <v>126.12566584150001</v>
          </cell>
          <cell r="U605">
            <v>55.099999999999994</v>
          </cell>
          <cell r="V605">
            <v>94.443999999999988</v>
          </cell>
          <cell r="W605">
            <v>191.9504</v>
          </cell>
        </row>
        <row r="606">
          <cell r="A606" t="str">
            <v xml:space="preserve">Depreciation and depletion </v>
          </cell>
          <cell r="L606">
            <v>112.059</v>
          </cell>
          <cell r="M606">
            <v>126.48699999999999</v>
          </cell>
          <cell r="N606">
            <v>139.798</v>
          </cell>
          <cell r="O606">
            <v>157.67500000000001</v>
          </cell>
          <cell r="P606">
            <v>167.45599999999999</v>
          </cell>
          <cell r="Q606">
            <v>196.9</v>
          </cell>
          <cell r="R606">
            <v>200</v>
          </cell>
          <cell r="S606">
            <v>216</v>
          </cell>
          <cell r="T606">
            <v>245</v>
          </cell>
          <cell r="U606">
            <v>255</v>
          </cell>
          <cell r="V606">
            <v>261</v>
          </cell>
          <cell r="W606">
            <v>200</v>
          </cell>
        </row>
        <row r="607">
          <cell r="A607" t="str">
            <v>Deferred income taxes</v>
          </cell>
          <cell r="L607">
            <v>11.35</v>
          </cell>
          <cell r="M607">
            <v>36.197000000000003</v>
          </cell>
          <cell r="N607">
            <v>23.285</v>
          </cell>
          <cell r="O607">
            <v>5.2089999999999996</v>
          </cell>
          <cell r="P607">
            <v>19.907</v>
          </cell>
          <cell r="Q607">
            <v>-15.89</v>
          </cell>
          <cell r="R607">
            <v>32</v>
          </cell>
          <cell r="S607">
            <v>53</v>
          </cell>
          <cell r="T607">
            <v>24</v>
          </cell>
          <cell r="U607">
            <v>24</v>
          </cell>
          <cell r="V607">
            <v>24</v>
          </cell>
          <cell r="W607">
            <v>24</v>
          </cell>
        </row>
        <row r="608">
          <cell r="A608" t="str">
            <v>Unremitted earnings of affiliates</v>
          </cell>
          <cell r="L608">
            <v>3.2589999999999999</v>
          </cell>
          <cell r="M608">
            <v>-1.2</v>
          </cell>
          <cell r="N608">
            <v>-44.463999999999999</v>
          </cell>
          <cell r="O608">
            <v>-44.966000000000001</v>
          </cell>
          <cell r="P608">
            <v>-53.44</v>
          </cell>
          <cell r="Q608">
            <v>-48</v>
          </cell>
          <cell r="R608">
            <v>-41</v>
          </cell>
          <cell r="S608">
            <v>-71</v>
          </cell>
          <cell r="T608">
            <v>-81.422999999999988</v>
          </cell>
          <cell r="U608">
            <v>-81.422999999999988</v>
          </cell>
          <cell r="V608">
            <v>-81.422999999999988</v>
          </cell>
          <cell r="W608">
            <v>-81.422999999999988</v>
          </cell>
        </row>
        <row r="609">
          <cell r="A609" t="str">
            <v>Receivables</v>
          </cell>
          <cell r="L609">
            <v>-17.670999999999999</v>
          </cell>
          <cell r="M609">
            <v>-5.3949999999999996</v>
          </cell>
          <cell r="N609">
            <v>-9.3719999999999999</v>
          </cell>
          <cell r="O609">
            <v>9.6809999999999992</v>
          </cell>
          <cell r="P609">
            <v>-2.1219999999999999</v>
          </cell>
          <cell r="Q609">
            <v>15</v>
          </cell>
          <cell r="R609">
            <v>-41</v>
          </cell>
          <cell r="S609">
            <v>-42</v>
          </cell>
          <cell r="T609">
            <v>-20</v>
          </cell>
          <cell r="U609">
            <v>-20.266162570888469</v>
          </cell>
          <cell r="V609">
            <v>-19.889603024574669</v>
          </cell>
          <cell r="W609">
            <v>-19.404914933837428</v>
          </cell>
        </row>
        <row r="610">
          <cell r="A610" t="str">
            <v>Inventories</v>
          </cell>
          <cell r="L610">
            <v>-7.0410000000000004</v>
          </cell>
          <cell r="M610">
            <v>-9.2219999999999995</v>
          </cell>
          <cell r="N610">
            <v>-19.808</v>
          </cell>
          <cell r="O610">
            <v>-19.148</v>
          </cell>
          <cell r="P610">
            <v>-23.032</v>
          </cell>
          <cell r="Q610">
            <v>-10</v>
          </cell>
          <cell r="R610">
            <v>-1</v>
          </cell>
          <cell r="S610">
            <v>-71</v>
          </cell>
          <cell r="T610">
            <v>-25</v>
          </cell>
          <cell r="U610">
            <v>-27.500000000000004</v>
          </cell>
          <cell r="V610">
            <v>-30.250000000000007</v>
          </cell>
          <cell r="W610">
            <v>-33.275000000000013</v>
          </cell>
        </row>
        <row r="611">
          <cell r="A611" t="str">
            <v>Prepaid expenses</v>
          </cell>
          <cell r="L611">
            <v>7.2030000000000003</v>
          </cell>
          <cell r="M611">
            <v>-7.8170000000000002</v>
          </cell>
          <cell r="N611">
            <v>0.66400000000000003</v>
          </cell>
          <cell r="O611">
            <v>-8.2739999999999991</v>
          </cell>
          <cell r="P611">
            <v>7.8310000000000004</v>
          </cell>
          <cell r="Q611">
            <v>-6</v>
          </cell>
          <cell r="R611">
            <v>-2</v>
          </cell>
          <cell r="S611">
            <v>1</v>
          </cell>
          <cell r="T611">
            <v>1.0931408702981773</v>
          </cell>
          <cell r="U611">
            <v>1.1949569623162564</v>
          </cell>
          <cell r="V611">
            <v>1.3062562937552586</v>
          </cell>
          <cell r="W611">
            <v>1.4279221417880952</v>
          </cell>
        </row>
        <row r="612">
          <cell r="A612" t="str">
            <v>Accounts payable and accrued expenses</v>
          </cell>
          <cell r="L612">
            <v>-27.081</v>
          </cell>
          <cell r="M612">
            <v>-13.901</v>
          </cell>
          <cell r="N612">
            <v>4.8239999999999998</v>
          </cell>
          <cell r="O612">
            <v>36.651000000000003</v>
          </cell>
          <cell r="P612">
            <v>22.683</v>
          </cell>
          <cell r="Q612">
            <v>45</v>
          </cell>
          <cell r="R612">
            <v>-3</v>
          </cell>
          <cell r="S612">
            <v>-46</v>
          </cell>
          <cell r="T612">
            <v>25</v>
          </cell>
          <cell r="U612">
            <v>27.328521757454435</v>
          </cell>
          <cell r="V612">
            <v>29.873924057906418</v>
          </cell>
          <cell r="W612">
            <v>32.656407343881476</v>
          </cell>
        </row>
        <row r="613">
          <cell r="A613" t="str">
            <v>Other assets and liabilities</v>
          </cell>
          <cell r="L613">
            <v>-10.750999999999999</v>
          </cell>
          <cell r="M613">
            <v>-13.551</v>
          </cell>
          <cell r="N613">
            <v>-4.1909999999999998</v>
          </cell>
          <cell r="O613">
            <v>-1.7949999999999999</v>
          </cell>
          <cell r="P613">
            <v>17.757000000000001</v>
          </cell>
          <cell r="Q613">
            <v>-4.26</v>
          </cell>
          <cell r="R613">
            <v>-30</v>
          </cell>
          <cell r="S613">
            <v>1</v>
          </cell>
          <cell r="T613">
            <v>1.0931408702981773</v>
          </cell>
          <cell r="U613">
            <v>1.1949569623162564</v>
          </cell>
          <cell r="V613">
            <v>1.3062562937552586</v>
          </cell>
          <cell r="W613">
            <v>1.4279221417880952</v>
          </cell>
        </row>
        <row r="614">
          <cell r="A614" t="str">
            <v>Other</v>
          </cell>
          <cell r="L614">
            <v>0.17399999999999999</v>
          </cell>
          <cell r="M614">
            <v>3.742</v>
          </cell>
          <cell r="N614">
            <v>6.9939999999999998</v>
          </cell>
          <cell r="O614">
            <v>-6.1319999999999997</v>
          </cell>
          <cell r="P614">
            <v>-23.619</v>
          </cell>
          <cell r="Q614">
            <v>8</v>
          </cell>
          <cell r="R614">
            <v>-2</v>
          </cell>
          <cell r="S614">
            <v>-4</v>
          </cell>
          <cell r="T614">
            <v>-4.3725634811927092</v>
          </cell>
          <cell r="U614">
            <v>-4.7798278492650255</v>
          </cell>
          <cell r="V614">
            <v>-5.2250251750210346</v>
          </cell>
          <cell r="W614">
            <v>-5.7116885671523807</v>
          </cell>
        </row>
        <row r="616">
          <cell r="A616" t="str">
            <v>Cash Provided by Operations</v>
          </cell>
          <cell r="L616">
            <v>253.98799999999994</v>
          </cell>
          <cell r="M616">
            <v>312.52599999999995</v>
          </cell>
          <cell r="N616">
            <v>325.63900000000012</v>
          </cell>
          <cell r="O616">
            <v>267.34999999999997</v>
          </cell>
          <cell r="P616">
            <v>279.49417999999991</v>
          </cell>
          <cell r="Q616">
            <v>250.42400000000004</v>
          </cell>
          <cell r="R616">
            <v>247.29130000000004</v>
          </cell>
          <cell r="S616">
            <v>313.60934999999995</v>
          </cell>
          <cell r="T616">
            <v>291.51638410090362</v>
          </cell>
          <cell r="U616">
            <v>229.84944526193351</v>
          </cell>
          <cell r="V616">
            <v>275.14280844582123</v>
          </cell>
          <cell r="W616">
            <v>311.64804812646781</v>
          </cell>
        </row>
        <row r="618">
          <cell r="A618" t="str">
            <v>Capital Expenditures</v>
          </cell>
          <cell r="L618">
            <v>-219</v>
          </cell>
          <cell r="M618">
            <v>-260</v>
          </cell>
          <cell r="N618">
            <v>-324</v>
          </cell>
          <cell r="O618">
            <v>-378.26799999999997</v>
          </cell>
          <cell r="P618">
            <v>-358.66800000000001</v>
          </cell>
          <cell r="Q618">
            <v>-340</v>
          </cell>
          <cell r="R618">
            <v>-463</v>
          </cell>
          <cell r="S618">
            <v>-386</v>
          </cell>
          <cell r="T618">
            <v>-275</v>
          </cell>
          <cell r="U618">
            <v>-233</v>
          </cell>
          <cell r="V618">
            <v>-175</v>
          </cell>
          <cell r="W618">
            <v>-178</v>
          </cell>
        </row>
        <row r="619">
          <cell r="A619" t="str">
            <v>Sale of property and equipment</v>
          </cell>
          <cell r="L619">
            <v>25.754999999999999</v>
          </cell>
          <cell r="M619">
            <v>16.404</v>
          </cell>
          <cell r="N619">
            <v>11.19</v>
          </cell>
          <cell r="O619">
            <v>12.051</v>
          </cell>
          <cell r="P619">
            <v>11.688000000000001</v>
          </cell>
          <cell r="Q619">
            <v>19</v>
          </cell>
          <cell r="R619">
            <v>19</v>
          </cell>
          <cell r="S619">
            <v>15</v>
          </cell>
          <cell r="T619">
            <v>5</v>
          </cell>
          <cell r="U619">
            <v>52</v>
          </cell>
          <cell r="V619">
            <v>0</v>
          </cell>
          <cell r="W619">
            <v>0</v>
          </cell>
        </row>
        <row r="620">
          <cell r="A620" t="str">
            <v>Manufacturing acquisitions</v>
          </cell>
          <cell r="L620">
            <v>-17</v>
          </cell>
          <cell r="N620">
            <v>-58.545999999999999</v>
          </cell>
          <cell r="R620">
            <v>-60</v>
          </cell>
        </row>
        <row r="621">
          <cell r="A621" t="str">
            <v>Investment in Financial Services</v>
          </cell>
          <cell r="L621">
            <v>-75</v>
          </cell>
          <cell r="M621">
            <v>-50.787999999999997</v>
          </cell>
          <cell r="N621">
            <v>-64.599999999999994</v>
          </cell>
          <cell r="O621">
            <v>-140.1</v>
          </cell>
          <cell r="P621">
            <v>9</v>
          </cell>
          <cell r="Q621">
            <v>42</v>
          </cell>
          <cell r="R621">
            <v>30</v>
          </cell>
          <cell r="S621">
            <v>15</v>
          </cell>
          <cell r="T621">
            <v>60</v>
          </cell>
          <cell r="U621">
            <v>65</v>
          </cell>
          <cell r="V621">
            <v>75</v>
          </cell>
          <cell r="W621">
            <v>75</v>
          </cell>
        </row>
        <row r="622">
          <cell r="A622" t="str">
            <v>Tax savings credited to Financial Services</v>
          </cell>
          <cell r="L622">
            <v>17.012</v>
          </cell>
          <cell r="M622">
            <v>56.795999999999999</v>
          </cell>
          <cell r="N622">
            <v>0</v>
          </cell>
        </row>
        <row r="623">
          <cell r="A623" t="str">
            <v>Food service acquisitions</v>
          </cell>
          <cell r="O623">
            <v>-27.972000000000001</v>
          </cell>
          <cell r="P623">
            <v>-6.7060000000000004</v>
          </cell>
        </row>
        <row r="624">
          <cell r="A624" t="str">
            <v>Cash Provided by Investments</v>
          </cell>
          <cell r="L624">
            <v>-268.233</v>
          </cell>
          <cell r="M624">
            <v>-237.58800000000002</v>
          </cell>
          <cell r="N624">
            <v>-435.95600000000002</v>
          </cell>
          <cell r="O624">
            <v>-534.28899999999999</v>
          </cell>
          <cell r="P624">
            <v>-344.68600000000004</v>
          </cell>
          <cell r="Q624">
            <v>-279</v>
          </cell>
          <cell r="R624">
            <v>-474</v>
          </cell>
          <cell r="S624">
            <v>-356</v>
          </cell>
          <cell r="T624">
            <v>-210</v>
          </cell>
          <cell r="U624">
            <v>-116</v>
          </cell>
          <cell r="V624">
            <v>-100</v>
          </cell>
          <cell r="W624">
            <v>-103</v>
          </cell>
        </row>
        <row r="626">
          <cell r="A626" t="str">
            <v>Issuance of long-term debt</v>
          </cell>
          <cell r="L626">
            <v>75.057000000000002</v>
          </cell>
          <cell r="M626">
            <v>165.12100000000001</v>
          </cell>
          <cell r="N626">
            <v>269.22699999999998</v>
          </cell>
          <cell r="O626">
            <v>753.50699999999995</v>
          </cell>
          <cell r="P626">
            <v>308.08600000000001</v>
          </cell>
          <cell r="Q626">
            <v>85</v>
          </cell>
          <cell r="R626">
            <v>299</v>
          </cell>
          <cell r="S626">
            <v>175</v>
          </cell>
        </row>
        <row r="627">
          <cell r="A627" t="str">
            <v>Reduction of long-term debt</v>
          </cell>
          <cell r="L627">
            <v>-49.359000000000002</v>
          </cell>
          <cell r="M627">
            <v>-208.548</v>
          </cell>
          <cell r="N627">
            <v>-116.622</v>
          </cell>
          <cell r="O627">
            <v>-437.80200000000002</v>
          </cell>
          <cell r="P627">
            <v>-199.596</v>
          </cell>
          <cell r="Q627">
            <v>-4</v>
          </cell>
          <cell r="R627">
            <v>-24</v>
          </cell>
          <cell r="S627">
            <v>-15</v>
          </cell>
          <cell r="T627">
            <v>0</v>
          </cell>
          <cell r="U627">
            <v>0</v>
          </cell>
          <cell r="V627">
            <v>0</v>
          </cell>
          <cell r="W627">
            <v>0</v>
          </cell>
        </row>
        <row r="628">
          <cell r="A628" t="str">
            <v>Constuction funds held by trustees</v>
          </cell>
          <cell r="L628">
            <v>-0.312</v>
          </cell>
          <cell r="M628">
            <v>5.1550000000000002</v>
          </cell>
          <cell r="P628">
            <v>-7.3150000000000004</v>
          </cell>
          <cell r="Q628">
            <v>7.3</v>
          </cell>
        </row>
        <row r="629">
          <cell r="A629" t="str">
            <v xml:space="preserve">Cash Dividends Paid </v>
          </cell>
          <cell r="L629">
            <v>-23.116</v>
          </cell>
          <cell r="M629">
            <v>-31.815000000000001</v>
          </cell>
          <cell r="N629">
            <v>-43.884999999999998</v>
          </cell>
          <cell r="O629">
            <v>-48.235999999999997</v>
          </cell>
          <cell r="P629">
            <v>-52.94</v>
          </cell>
          <cell r="Q629">
            <v>-55.341000000000001</v>
          </cell>
          <cell r="R629">
            <v>-56.90784</v>
          </cell>
          <cell r="S629">
            <v>-64</v>
          </cell>
          <cell r="T629">
            <v>-69</v>
          </cell>
          <cell r="U629">
            <v>-71</v>
          </cell>
          <cell r="V629">
            <v>0</v>
          </cell>
          <cell r="W629">
            <v>0</v>
          </cell>
        </row>
        <row r="630">
          <cell r="A630" t="str">
            <v>Common Shares Issued</v>
          </cell>
          <cell r="L630">
            <v>3.734</v>
          </cell>
          <cell r="M630">
            <v>5.9880000000000004</v>
          </cell>
          <cell r="N630">
            <v>4.3230000000000004</v>
          </cell>
          <cell r="O630">
            <v>7.1559999999999997</v>
          </cell>
          <cell r="P630">
            <v>8.8000000000000007</v>
          </cell>
          <cell r="Q630">
            <v>8.8000000000000007</v>
          </cell>
          <cell r="R630">
            <v>8.8000000000000007</v>
          </cell>
          <cell r="S630">
            <v>8.8000000000000007</v>
          </cell>
          <cell r="T630">
            <v>8.8000000000000007</v>
          </cell>
          <cell r="U630">
            <v>8.8000000000000007</v>
          </cell>
          <cell r="V630">
            <v>8.8000000000000007</v>
          </cell>
          <cell r="W630">
            <v>8.8000000000000007</v>
          </cell>
        </row>
        <row r="631">
          <cell r="A631" t="str">
            <v>Common Shares Purchased</v>
          </cell>
          <cell r="L631">
            <v>-11.500999999999999</v>
          </cell>
          <cell r="M631">
            <v>-18.404</v>
          </cell>
          <cell r="N631">
            <v>-12.52</v>
          </cell>
          <cell r="O631">
            <v>-5.1150000000000002</v>
          </cell>
          <cell r="P631">
            <v>-2.3260000000000001</v>
          </cell>
          <cell r="Q631">
            <v>-3</v>
          </cell>
          <cell r="R631">
            <v>-1</v>
          </cell>
          <cell r="S631">
            <v>-24</v>
          </cell>
          <cell r="T631">
            <v>-24</v>
          </cell>
          <cell r="U631">
            <v>-24</v>
          </cell>
          <cell r="V631">
            <v>-24</v>
          </cell>
          <cell r="W631">
            <v>-24</v>
          </cell>
        </row>
        <row r="632">
          <cell r="A632" t="str">
            <v>Cash Provided by Financing</v>
          </cell>
          <cell r="L632">
            <v>-5.4969999999999999</v>
          </cell>
          <cell r="M632">
            <v>-82.502999999999986</v>
          </cell>
          <cell r="N632">
            <v>100.52299999999998</v>
          </cell>
          <cell r="O632">
            <v>269.50999999999993</v>
          </cell>
          <cell r="P632">
            <v>54.70900000000001</v>
          </cell>
          <cell r="Q632">
            <v>38.759</v>
          </cell>
          <cell r="R632">
            <v>225.89216000000002</v>
          </cell>
          <cell r="S632">
            <v>80.8</v>
          </cell>
          <cell r="T632">
            <v>-84.2</v>
          </cell>
          <cell r="U632">
            <v>-86.2</v>
          </cell>
          <cell r="V632">
            <v>-15.2</v>
          </cell>
          <cell r="W632">
            <v>-15.2</v>
          </cell>
        </row>
        <row r="634">
          <cell r="A634" t="str">
            <v>Net increase in cash</v>
          </cell>
          <cell r="L634">
            <v>-19.742000000000075</v>
          </cell>
          <cell r="M634">
            <v>-7.5650000000000546</v>
          </cell>
          <cell r="N634">
            <v>-9.7939999999999259</v>
          </cell>
          <cell r="O634">
            <v>2.5709999999999127</v>
          </cell>
          <cell r="P634">
            <v>-10.482820000000117</v>
          </cell>
          <cell r="Q634">
            <v>10.18300000000005</v>
          </cell>
          <cell r="R634">
            <v>-0.81653999999994653</v>
          </cell>
          <cell r="S634">
            <v>38.409349999999961</v>
          </cell>
          <cell r="T634">
            <v>-2.6836158990963668</v>
          </cell>
          <cell r="U634">
            <v>27.649445261933522</v>
          </cell>
          <cell r="V634">
            <v>159.94280844582124</v>
          </cell>
          <cell r="W634">
            <v>193.44804812646782</v>
          </cell>
        </row>
        <row r="635">
          <cell r="A635" t="str">
            <v>Cash at beginning of year</v>
          </cell>
          <cell r="L635">
            <v>19.236000000000001</v>
          </cell>
          <cell r="M635">
            <v>-0.50600000000007483</v>
          </cell>
          <cell r="N635">
            <v>-8.0710000000001294</v>
          </cell>
          <cell r="O635">
            <v>-17.865000000000055</v>
          </cell>
          <cell r="P635">
            <v>-15.294000000000143</v>
          </cell>
          <cell r="Q635">
            <v>-25.77682000000026</v>
          </cell>
          <cell r="R635">
            <v>-15.593820000000211</v>
          </cell>
          <cell r="S635">
            <v>-16.410360000000157</v>
          </cell>
          <cell r="T635">
            <v>21.998989999999804</v>
          </cell>
          <cell r="U635">
            <v>19.315374100903437</v>
          </cell>
          <cell r="V635">
            <v>46.964819362836963</v>
          </cell>
          <cell r="W635">
            <v>206.90762780865822</v>
          </cell>
        </row>
        <row r="636">
          <cell r="A636" t="str">
            <v>Cash at end of year</v>
          </cell>
          <cell r="L636">
            <v>-0.50600000000007483</v>
          </cell>
          <cell r="M636">
            <v>-8.0710000000001294</v>
          </cell>
          <cell r="N636">
            <v>-17.865000000000055</v>
          </cell>
          <cell r="O636">
            <v>-15.294000000000143</v>
          </cell>
          <cell r="P636">
            <v>-25.77682000000026</v>
          </cell>
          <cell r="Q636">
            <v>-15.593820000000211</v>
          </cell>
          <cell r="R636">
            <v>-16.410360000000157</v>
          </cell>
          <cell r="S636">
            <v>21.998989999999804</v>
          </cell>
          <cell r="T636">
            <v>19.315374100903437</v>
          </cell>
          <cell r="U636">
            <v>46.964819362836963</v>
          </cell>
          <cell r="V636">
            <v>206.90762780865822</v>
          </cell>
          <cell r="W636">
            <v>400.35567593512604</v>
          </cell>
        </row>
        <row r="641">
          <cell r="A641" t="str">
            <v xml:space="preserve"> </v>
          </cell>
        </row>
        <row r="642">
          <cell r="A642" t="str">
            <v>Savings and Loans</v>
          </cell>
          <cell r="L642">
            <v>0.625</v>
          </cell>
          <cell r="M642">
            <v>1.2090000000000001</v>
          </cell>
          <cell r="N642">
            <v>35.359000000000002</v>
          </cell>
          <cell r="O642">
            <v>35</v>
          </cell>
          <cell r="P642">
            <v>45</v>
          </cell>
          <cell r="Q642">
            <v>45.1</v>
          </cell>
          <cell r="R642">
            <v>37.200000000000003</v>
          </cell>
          <cell r="S642">
            <v>78.099999999999994</v>
          </cell>
          <cell r="T642">
            <v>78.099999999999994</v>
          </cell>
          <cell r="U642">
            <v>78.099999999999994</v>
          </cell>
          <cell r="V642">
            <v>78.099999999999994</v>
          </cell>
          <cell r="W642">
            <v>78.099999999999994</v>
          </cell>
        </row>
        <row r="643">
          <cell r="A643" t="str">
            <v>Mortgage Banking</v>
          </cell>
          <cell r="G643">
            <v>7.1269999999999998</v>
          </cell>
          <cell r="H643">
            <v>5.423</v>
          </cell>
          <cell r="I643">
            <v>6.6219999999999999</v>
          </cell>
          <cell r="J643">
            <v>6.5449999999999999</v>
          </cell>
          <cell r="K643">
            <v>4.4279999999999999</v>
          </cell>
          <cell r="L643">
            <v>-1.4850000000000001</v>
          </cell>
          <cell r="M643">
            <v>-4.8259999999999996</v>
          </cell>
          <cell r="N643">
            <v>3.4169999999999998</v>
          </cell>
          <cell r="O643">
            <v>8</v>
          </cell>
          <cell r="P643">
            <v>12</v>
          </cell>
          <cell r="Q643">
            <v>19.899999999999999</v>
          </cell>
          <cell r="R643">
            <v>15.9</v>
          </cell>
          <cell r="S643">
            <v>20.3</v>
          </cell>
          <cell r="T643">
            <v>20.3</v>
          </cell>
          <cell r="U643">
            <v>20.3</v>
          </cell>
          <cell r="V643">
            <v>20.3</v>
          </cell>
          <cell r="W643">
            <v>20.3</v>
          </cell>
        </row>
        <row r="644">
          <cell r="A644" t="str">
            <v>Real Estate</v>
          </cell>
          <cell r="G644">
            <v>6.2210000000000001</v>
          </cell>
          <cell r="H644">
            <v>4.8170000000000002</v>
          </cell>
          <cell r="I644">
            <v>8.1159999999999997</v>
          </cell>
          <cell r="J644">
            <v>3.331</v>
          </cell>
          <cell r="K644">
            <v>-1.6950000000000001</v>
          </cell>
          <cell r="L644">
            <v>-1.05</v>
          </cell>
          <cell r="M644">
            <v>-0.313</v>
          </cell>
          <cell r="N644">
            <v>1.798</v>
          </cell>
          <cell r="O644">
            <v>3</v>
          </cell>
          <cell r="P644">
            <v>3</v>
          </cell>
          <cell r="Q644">
            <v>-1.5</v>
          </cell>
          <cell r="R644">
            <v>-0.6</v>
          </cell>
          <cell r="S644">
            <v>-3.8</v>
          </cell>
          <cell r="T644">
            <v>-3.8</v>
          </cell>
          <cell r="U644">
            <v>-3.8</v>
          </cell>
          <cell r="V644">
            <v>-3.8</v>
          </cell>
          <cell r="W644">
            <v>-3.8</v>
          </cell>
        </row>
        <row r="645">
          <cell r="A645" t="str">
            <v>Agency Insurance</v>
          </cell>
          <cell r="G645">
            <v>1.774</v>
          </cell>
          <cell r="H645">
            <v>1.0109999999999999</v>
          </cell>
          <cell r="I645">
            <v>0.93700000000000006</v>
          </cell>
          <cell r="J645">
            <v>1.3660000000000001</v>
          </cell>
          <cell r="K645">
            <v>1.5429999999999999</v>
          </cell>
          <cell r="L645">
            <v>1.4990000000000001</v>
          </cell>
          <cell r="M645">
            <v>1.952</v>
          </cell>
          <cell r="N645">
            <v>2.1989999999999998</v>
          </cell>
          <cell r="O645">
            <v>2.5</v>
          </cell>
          <cell r="P645">
            <v>2.5</v>
          </cell>
          <cell r="Q645">
            <v>4</v>
          </cell>
          <cell r="R645">
            <v>3.8</v>
          </cell>
          <cell r="S645">
            <v>3.5</v>
          </cell>
          <cell r="T645">
            <v>3.5</v>
          </cell>
          <cell r="U645">
            <v>3.5</v>
          </cell>
          <cell r="V645">
            <v>3.5</v>
          </cell>
          <cell r="W645">
            <v>3.5</v>
          </cell>
        </row>
        <row r="646">
          <cell r="A646" t="str">
            <v>Other</v>
          </cell>
          <cell r="G646">
            <v>-1.2930000000000001</v>
          </cell>
          <cell r="H646">
            <v>3.911</v>
          </cell>
          <cell r="I646">
            <v>9.64</v>
          </cell>
          <cell r="J646">
            <v>21.791999999999998</v>
          </cell>
          <cell r="K646">
            <v>3.3450000000000002</v>
          </cell>
          <cell r="L646">
            <v>0.81599999999999995</v>
          </cell>
          <cell r="M646">
            <v>-0.106</v>
          </cell>
          <cell r="N646">
            <v>8.6300000000000008</v>
          </cell>
          <cell r="O646">
            <v>4</v>
          </cell>
          <cell r="P646">
            <v>2</v>
          </cell>
        </row>
        <row r="647">
          <cell r="A647" t="str">
            <v xml:space="preserve">  Total pretax</v>
          </cell>
          <cell r="G647">
            <v>13.829000000000001</v>
          </cell>
          <cell r="H647">
            <v>15.161999999999999</v>
          </cell>
          <cell r="I647">
            <v>25.314999999999998</v>
          </cell>
          <cell r="J647">
            <v>33.033999999999999</v>
          </cell>
          <cell r="K647">
            <v>7.6210000000000004</v>
          </cell>
          <cell r="L647">
            <v>0.40499999999999992</v>
          </cell>
          <cell r="M647">
            <v>-2.0839999999999996</v>
          </cell>
          <cell r="N647">
            <v>51.403000000000006</v>
          </cell>
          <cell r="O647">
            <v>52.5</v>
          </cell>
          <cell r="P647">
            <v>64.5</v>
          </cell>
          <cell r="Q647">
            <v>67.5</v>
          </cell>
          <cell r="R647">
            <v>56.3</v>
          </cell>
          <cell r="S647">
            <v>98.1</v>
          </cell>
          <cell r="T647">
            <v>98.1</v>
          </cell>
          <cell r="U647">
            <v>98.1</v>
          </cell>
          <cell r="V647">
            <v>98.1</v>
          </cell>
          <cell r="W647">
            <v>98.1</v>
          </cell>
        </row>
        <row r="648">
          <cell r="A648" t="str">
            <v>Taxes</v>
          </cell>
          <cell r="Q648">
            <v>18.8</v>
          </cell>
          <cell r="R648">
            <v>15.3</v>
          </cell>
          <cell r="S648">
            <v>27.3</v>
          </cell>
          <cell r="T648">
            <v>27.3</v>
          </cell>
          <cell r="U648">
            <v>27.3</v>
          </cell>
          <cell r="V648">
            <v>27.3</v>
          </cell>
          <cell r="W648">
            <v>27.3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Inc-Yr Summary Calendar"/>
      <sheetName val="Balance"/>
      <sheetName val="Main Cover"/>
      <sheetName val="Cover"/>
      <sheetName val="Graphs"/>
      <sheetName val="FX"/>
      <sheetName val="Free-standing Stores"/>
      <sheetName val="Common Size"/>
      <sheetName val="Inc.-Qtr Var Analysis"/>
      <sheetName val="Cash Flow"/>
      <sheetName val="Free Cash Flow"/>
      <sheetName val="Depr Amm Schedule"/>
      <sheetName val="DCF - EVA"/>
      <sheetName val="Notes to Financials"/>
      <sheetName val="__FDSCACHE__"/>
      <sheetName val="Historical Trading"/>
      <sheetName val="Old- Inc-Qtr Summary"/>
      <sheetName val="Old-Inc. - Yr."/>
      <sheetName val="PE"/>
      <sheetName val="TEV"/>
      <sheetName val="Old Inc. - Qtr."/>
      <sheetName val="Figures"/>
      <sheetName val="Q _Q Comparisons"/>
      <sheetName val="Geographic Exposure"/>
      <sheetName val="Charts"/>
      <sheetName val="PE data"/>
      <sheetName val="IndexInformation"/>
      <sheetName val="revs"/>
      <sheetName val="MainCode"/>
      <sheetName val="SegmentBreakdown"/>
      <sheetName val="ModPubIndex"/>
    </sheetNames>
    <sheetDataSet>
      <sheetData sheetId="0" refreshError="1">
        <row r="48">
          <cell r="X48">
            <v>240.2</v>
          </cell>
        </row>
      </sheetData>
      <sheetData sheetId="1" refreshError="1">
        <row r="19">
          <cell r="I19">
            <v>3057.6</v>
          </cell>
          <cell r="O19">
            <v>3314.8999999999996</v>
          </cell>
          <cell r="U19">
            <v>3468.8</v>
          </cell>
          <cell r="AA19">
            <v>3804.5</v>
          </cell>
          <cell r="AG19">
            <v>4202.3</v>
          </cell>
          <cell r="AH19">
            <v>4539.3245649999999</v>
          </cell>
          <cell r="AI19">
            <v>4936.3282047249995</v>
          </cell>
          <cell r="AJ19">
            <v>5374.2528251796248</v>
          </cell>
        </row>
        <row r="35">
          <cell r="I35">
            <v>0.38832054560954765</v>
          </cell>
          <cell r="O35">
            <v>0.66337907375643235</v>
          </cell>
          <cell r="U35">
            <v>0.83752107925800756</v>
          </cell>
          <cell r="AA35">
            <v>0.97935054121565357</v>
          </cell>
          <cell r="AG35">
            <v>1.1498319850653407</v>
          </cell>
          <cell r="AH35">
            <v>1.292262260575116</v>
          </cell>
          <cell r="AI35">
            <v>1.5183613083394347</v>
          </cell>
          <cell r="AJ35">
            <v>1.7957971857766397</v>
          </cell>
        </row>
        <row r="41">
          <cell r="I41">
            <v>322.89999999999981</v>
          </cell>
          <cell r="O41">
            <v>395.40000000000003</v>
          </cell>
          <cell r="U41">
            <v>465.85999999999933</v>
          </cell>
          <cell r="AA41">
            <v>554.69129742878579</v>
          </cell>
          <cell r="AG41">
            <v>600.61107544364688</v>
          </cell>
          <cell r="AH41">
            <v>666.2586266359001</v>
          </cell>
          <cell r="AI41">
            <v>758.91035344182433</v>
          </cell>
          <cell r="AJ41">
            <v>873.61863452101886</v>
          </cell>
        </row>
      </sheetData>
      <sheetData sheetId="2" refreshError="1">
        <row r="9">
          <cell r="R9">
            <v>204.4</v>
          </cell>
        </row>
        <row r="21">
          <cell r="R21">
            <v>29</v>
          </cell>
        </row>
        <row r="28">
          <cell r="R28">
            <v>425.5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with L'Oreal"/>
      <sheetName val="A"/>
      <sheetName val="B"/>
      <sheetName val="C"/>
      <sheetName val="D"/>
      <sheetName val="EBIT"/>
      <sheetName val="E"/>
      <sheetName val="G"/>
      <sheetName val="Summary"/>
      <sheetName val="OLD"/>
      <sheetName val="Ratios"/>
      <sheetName val="GE Upload"/>
      <sheetName val="GE 2"/>
      <sheetName val="NESZn.S"/>
      <sheetName val="GE3"/>
      <sheetName val="Module1"/>
    </sheetNames>
    <sheetDataSet>
      <sheetData sheetId="0" refreshError="1"/>
      <sheetData sheetId="1" refreshError="1"/>
      <sheetData sheetId="2" refreshError="1">
        <row r="28">
          <cell r="I28">
            <v>4203</v>
          </cell>
        </row>
        <row r="31">
          <cell r="W31">
            <v>22.968673667641106</v>
          </cell>
        </row>
        <row r="38">
          <cell r="S38">
            <v>29.731331895007877</v>
          </cell>
        </row>
        <row r="39">
          <cell r="S39">
            <v>16757.527302274211</v>
          </cell>
        </row>
        <row r="40">
          <cell r="S40">
            <v>6.7685783410028755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atingsHistoryAndDistribution"/>
      <sheetName val="Stats"/>
      <sheetName val="Qtrly Inc.St."/>
      <sheetName val="Annual Inc.St."/>
      <sheetName val="Bal Sheet"/>
      <sheetName val="Cash Flow"/>
      <sheetName val="__FDSCACHE__"/>
      <sheetName val="DCF"/>
      <sheetName val="EVA"/>
      <sheetName val="EV_EBITDA"/>
      <sheetName val="Segments"/>
      <sheetName val="GEO"/>
      <sheetName val="Integration"/>
      <sheetName val="Acct"/>
      <sheetName val="Recent News"/>
      <sheetName val="Summary"/>
      <sheetName val="MainCode"/>
      <sheetName val="EPS Variance"/>
      <sheetName val="EBS Cover"/>
      <sheetName val="IndexInformation"/>
      <sheetName val="ImportantDisclosures"/>
      <sheetName val="OtherDisclosures"/>
      <sheetName val="GrowthAnalysis"/>
      <sheetName val="TradingRange2"/>
      <sheetName val="Powerpoint"/>
      <sheetName val="Variance-Downgrade"/>
      <sheetName val="Balance"/>
    </sheetNames>
    <sheetDataSet>
      <sheetData sheetId="0" refreshError="1"/>
      <sheetData sheetId="1" refreshError="1"/>
      <sheetData sheetId="2" refreshError="1">
        <row r="37">
          <cell r="E37">
            <v>0.15180934492448817</v>
          </cell>
          <cell r="F37">
            <v>0.25905369420041735</v>
          </cell>
          <cell r="G37">
            <v>5.4148264982428751E-2</v>
          </cell>
          <cell r="H37">
            <v>4.5825250486464908E-2</v>
          </cell>
          <cell r="I37">
            <v>4.2748262951053162E-2</v>
          </cell>
          <cell r="J37">
            <v>4.4006608021914362E-2</v>
          </cell>
          <cell r="K37">
            <v>4.1375120155280332E-3</v>
          </cell>
          <cell r="L37">
            <v>-0.14122918691597575</v>
          </cell>
          <cell r="M37">
            <v>-4.6062363220010116E-2</v>
          </cell>
          <cell r="N37">
            <v>-0.17031186703829027</v>
          </cell>
          <cell r="O37">
            <v>0.1453566194724516</v>
          </cell>
          <cell r="P37">
            <v>0.25125055674093999</v>
          </cell>
          <cell r="Q37">
            <v>8.0247470033398161E-2</v>
          </cell>
        </row>
      </sheetData>
      <sheetData sheetId="3" refreshError="1">
        <row r="2">
          <cell r="A2" t="str">
            <v>Sonoco</v>
          </cell>
        </row>
        <row r="3">
          <cell r="A3" t="str">
            <v>Quarterly Sales by Segment, 2002-2003E</v>
          </cell>
        </row>
        <row r="5">
          <cell r="A5" t="str">
            <v>($ Millions)</v>
          </cell>
        </row>
        <row r="6">
          <cell r="D6" t="str">
            <v>1997</v>
          </cell>
          <cell r="K6" t="str">
            <v>1998</v>
          </cell>
          <cell r="R6" t="str">
            <v>1999</v>
          </cell>
          <cell r="Y6" t="str">
            <v>2000</v>
          </cell>
          <cell r="AF6" t="str">
            <v>2001A</v>
          </cell>
          <cell r="AL6" t="str">
            <v>2002</v>
          </cell>
        </row>
        <row r="7">
          <cell r="D7" t="str">
            <v>1Q</v>
          </cell>
          <cell r="E7" t="str">
            <v>2Q</v>
          </cell>
          <cell r="F7" t="str">
            <v>3Q</v>
          </cell>
          <cell r="G7" t="str">
            <v>4Q</v>
          </cell>
          <cell r="H7" t="str">
            <v>1997</v>
          </cell>
          <cell r="I7" t="str">
            <v>Check</v>
          </cell>
          <cell r="K7" t="str">
            <v>1Q</v>
          </cell>
          <cell r="L7" t="str">
            <v>2Q</v>
          </cell>
          <cell r="M7" t="str">
            <v>3Q</v>
          </cell>
          <cell r="N7" t="str">
            <v>4Q</v>
          </cell>
          <cell r="O7" t="str">
            <v>1998</v>
          </cell>
          <cell r="P7" t="str">
            <v>Check</v>
          </cell>
          <cell r="R7" t="str">
            <v>1Q</v>
          </cell>
          <cell r="S7" t="str">
            <v>2Q</v>
          </cell>
          <cell r="T7" t="str">
            <v>3Q</v>
          </cell>
          <cell r="U7" t="str">
            <v>4Q</v>
          </cell>
          <cell r="V7" t="str">
            <v>1999</v>
          </cell>
          <cell r="W7" t="str">
            <v>Check</v>
          </cell>
          <cell r="Y7" t="str">
            <v>1Q</v>
          </cell>
          <cell r="Z7" t="str">
            <v>2Q</v>
          </cell>
          <cell r="AA7" t="str">
            <v>3Q</v>
          </cell>
          <cell r="AB7" t="str">
            <v>4Q</v>
          </cell>
          <cell r="AC7" t="str">
            <v>2000</v>
          </cell>
          <cell r="AD7" t="str">
            <v>Check</v>
          </cell>
          <cell r="AF7" t="str">
            <v>1Q</v>
          </cell>
          <cell r="AG7" t="str">
            <v>2Q</v>
          </cell>
          <cell r="AH7" t="str">
            <v>3Q</v>
          </cell>
          <cell r="AI7" t="str">
            <v>4Q</v>
          </cell>
          <cell r="AJ7" t="str">
            <v>2001</v>
          </cell>
          <cell r="AL7" t="str">
            <v>1QA</v>
          </cell>
          <cell r="AM7" t="str">
            <v>2QA</v>
          </cell>
          <cell r="AN7" t="str">
            <v>3QA</v>
          </cell>
          <cell r="AO7" t="str">
            <v>4QA</v>
          </cell>
          <cell r="AP7" t="str">
            <v>2002A</v>
          </cell>
        </row>
        <row r="8">
          <cell r="A8" t="str">
            <v xml:space="preserve">Net Sales:  </v>
          </cell>
        </row>
        <row r="9">
          <cell r="B9" t="str">
            <v>Industrial Packaging</v>
          </cell>
          <cell r="D9">
            <v>381.3</v>
          </cell>
          <cell r="E9">
            <v>401.51100000000002</v>
          </cell>
          <cell r="F9">
            <v>395.97500000000002</v>
          </cell>
          <cell r="G9">
            <v>409.82100000000003</v>
          </cell>
          <cell r="H9">
            <v>1588.607</v>
          </cell>
          <cell r="I9">
            <v>1588.6</v>
          </cell>
          <cell r="K9">
            <v>377.39</v>
          </cell>
          <cell r="L9">
            <v>366.12700000000001</v>
          </cell>
          <cell r="M9">
            <v>334.399</v>
          </cell>
          <cell r="N9">
            <v>347.096</v>
          </cell>
          <cell r="O9">
            <v>1425.0120000000002</v>
          </cell>
          <cell r="P9">
            <v>1425.0119999999999</v>
          </cell>
          <cell r="R9">
            <v>307.89</v>
          </cell>
          <cell r="S9">
            <v>338.38099999999997</v>
          </cell>
          <cell r="T9">
            <v>340.45600000000002</v>
          </cell>
          <cell r="U9">
            <v>385.19799999999998</v>
          </cell>
          <cell r="V9">
            <v>1371.925</v>
          </cell>
          <cell r="W9">
            <v>1371.925</v>
          </cell>
          <cell r="Y9">
            <v>363.36200000000002</v>
          </cell>
          <cell r="Z9">
            <v>377.28899999999999</v>
          </cell>
          <cell r="AA9">
            <v>362.452</v>
          </cell>
          <cell r="AB9">
            <v>347.69799999999998</v>
          </cell>
          <cell r="AC9">
            <v>1450.8009999999999</v>
          </cell>
          <cell r="AD9">
            <v>1450.8009999999999</v>
          </cell>
          <cell r="AF9">
            <v>331.84800000000001</v>
          </cell>
          <cell r="AG9">
            <v>325.46300000000002</v>
          </cell>
          <cell r="AH9">
            <v>320.04599999999999</v>
          </cell>
          <cell r="AI9">
            <v>332.6</v>
          </cell>
          <cell r="AJ9">
            <v>1309.9569999999999</v>
          </cell>
          <cell r="AL9">
            <v>325.697</v>
          </cell>
          <cell r="AM9">
            <v>362.80200000000002</v>
          </cell>
          <cell r="AN9">
            <v>359.02600000000001</v>
          </cell>
          <cell r="AO9">
            <v>360.15600000000001</v>
          </cell>
          <cell r="AP9">
            <v>1407.681</v>
          </cell>
        </row>
        <row r="10">
          <cell r="B10" t="str">
            <v>Consumer Packaging</v>
          </cell>
          <cell r="D10">
            <v>306.34800000000001</v>
          </cell>
          <cell r="E10">
            <v>312.65600000000001</v>
          </cell>
          <cell r="F10">
            <v>313.613</v>
          </cell>
          <cell r="G10">
            <v>326.60700000000003</v>
          </cell>
          <cell r="H10">
            <v>1259.2239999999999</v>
          </cell>
          <cell r="I10">
            <v>1259.2</v>
          </cell>
          <cell r="K10">
            <v>295.92500000000001</v>
          </cell>
          <cell r="L10">
            <v>271.48200000000003</v>
          </cell>
          <cell r="M10">
            <v>272.58199999999999</v>
          </cell>
          <cell r="N10">
            <v>292.916</v>
          </cell>
          <cell r="O10">
            <v>1132.905</v>
          </cell>
          <cell r="P10">
            <v>1132.905</v>
          </cell>
          <cell r="R10">
            <v>252.589</v>
          </cell>
          <cell r="S10">
            <v>271.613</v>
          </cell>
          <cell r="T10">
            <v>279.57100000000003</v>
          </cell>
          <cell r="U10">
            <v>369.27600000000001</v>
          </cell>
          <cell r="V10">
            <v>1173.049</v>
          </cell>
          <cell r="W10">
            <v>1174.809</v>
          </cell>
          <cell r="Y10">
            <v>312.93700000000001</v>
          </cell>
          <cell r="Z10">
            <v>311.39699999999999</v>
          </cell>
          <cell r="AA10">
            <v>315.017</v>
          </cell>
          <cell r="AB10">
            <v>321.34100000000001</v>
          </cell>
          <cell r="AC10">
            <v>1260.692</v>
          </cell>
          <cell r="AD10">
            <v>1260.692</v>
          </cell>
          <cell r="AF10">
            <v>300.92</v>
          </cell>
          <cell r="AG10">
            <v>322.19600000000003</v>
          </cell>
          <cell r="AH10">
            <v>329.21899999999999</v>
          </cell>
          <cell r="AI10">
            <v>343.98399999999998</v>
          </cell>
          <cell r="AJ10">
            <v>1296.319</v>
          </cell>
          <cell r="AL10">
            <v>328.53899999999999</v>
          </cell>
          <cell r="AM10">
            <v>349.55200000000002</v>
          </cell>
          <cell r="AN10">
            <v>358.36399999999998</v>
          </cell>
          <cell r="AO10">
            <v>368.01400000000001</v>
          </cell>
          <cell r="AP10">
            <v>1404.4690000000001</v>
          </cell>
        </row>
        <row r="12">
          <cell r="C12" t="str">
            <v>Total</v>
          </cell>
          <cell r="D12">
            <v>687.64800000000002</v>
          </cell>
          <cell r="E12">
            <v>714.16700000000003</v>
          </cell>
          <cell r="F12">
            <v>709.58799999999997</v>
          </cell>
          <cell r="G12">
            <v>736.42800000000011</v>
          </cell>
          <cell r="H12">
            <v>2847.8310000000001</v>
          </cell>
          <cell r="I12">
            <v>2847.8</v>
          </cell>
          <cell r="K12">
            <v>673.31500000000005</v>
          </cell>
          <cell r="L12">
            <v>637.60900000000004</v>
          </cell>
          <cell r="M12">
            <v>606.98099999999999</v>
          </cell>
          <cell r="N12">
            <v>640.01199999999994</v>
          </cell>
          <cell r="O12">
            <v>2557.9169999999999</v>
          </cell>
          <cell r="P12">
            <v>2557.9169999999999</v>
          </cell>
          <cell r="R12">
            <v>560.47900000000004</v>
          </cell>
          <cell r="S12">
            <v>609.99399999999991</v>
          </cell>
          <cell r="T12">
            <v>620.02700000000004</v>
          </cell>
          <cell r="U12">
            <v>754.47399999999993</v>
          </cell>
          <cell r="V12">
            <v>2544.9740000000002</v>
          </cell>
          <cell r="W12">
            <v>2546.7339999999999</v>
          </cell>
          <cell r="Y12">
            <v>676.29899999999998</v>
          </cell>
          <cell r="Z12">
            <v>688.68599999999992</v>
          </cell>
          <cell r="AA12">
            <v>677.46900000000005</v>
          </cell>
          <cell r="AB12">
            <v>669.03899999999999</v>
          </cell>
          <cell r="AC12">
            <v>2711.4929999999999</v>
          </cell>
          <cell r="AD12">
            <v>2711.4929999999999</v>
          </cell>
          <cell r="AF12">
            <v>632.76800000000003</v>
          </cell>
          <cell r="AG12">
            <v>647.65900000000011</v>
          </cell>
          <cell r="AH12">
            <v>649.26499999999999</v>
          </cell>
          <cell r="AI12">
            <v>676.58400000000006</v>
          </cell>
          <cell r="AJ12">
            <v>2606.2759999999998</v>
          </cell>
          <cell r="AL12">
            <v>654.23599999999999</v>
          </cell>
          <cell r="AM12">
            <v>712.35400000000004</v>
          </cell>
          <cell r="AN12">
            <v>717.39</v>
          </cell>
          <cell r="AO12">
            <v>728.17000000000007</v>
          </cell>
          <cell r="AP12">
            <v>2812.15</v>
          </cell>
        </row>
        <row r="14">
          <cell r="A14" t="str">
            <v>Sales Growth:</v>
          </cell>
        </row>
        <row r="15">
          <cell r="B15" t="str">
            <v>Industrial Packaging</v>
          </cell>
          <cell r="D15">
            <v>1.9E-2</v>
          </cell>
          <cell r="E15">
            <v>2.4400000000000002E-2</v>
          </cell>
          <cell r="F15">
            <v>1.06E-2</v>
          </cell>
          <cell r="G15">
            <v>2.5579999999999999E-2</v>
          </cell>
          <cell r="H15">
            <v>1.9902413970210642E-2</v>
          </cell>
          <cell r="I15">
            <v>1.9902413970210642E-2</v>
          </cell>
          <cell r="K15">
            <v>-1.0254392866509421E-2</v>
          </cell>
          <cell r="L15">
            <v>-8.812709988020262E-2</v>
          </cell>
          <cell r="M15">
            <v>-0.15550476671507041</v>
          </cell>
          <cell r="N15">
            <v>-0.15305462628806243</v>
          </cell>
          <cell r="O15">
            <v>-0.10298015808818661</v>
          </cell>
          <cell r="P15">
            <v>-0.10297620546393049</v>
          </cell>
          <cell r="R15">
            <v>-0.18415962267150698</v>
          </cell>
          <cell r="S15">
            <v>-7.578244707437598E-2</v>
          </cell>
          <cell r="T15">
            <v>1.8113092443458267E-2</v>
          </cell>
          <cell r="U15">
            <v>0.1097736649226726</v>
          </cell>
          <cell r="V15">
            <v>-3.7253721372171089E-2</v>
          </cell>
          <cell r="W15">
            <v>-3.7253721372170867E-2</v>
          </cell>
          <cell r="Y15">
            <v>0.18016824190457648</v>
          </cell>
          <cell r="Z15">
            <v>0.11498281522898757</v>
          </cell>
          <cell r="AA15">
            <v>6.460746763164682E-2</v>
          </cell>
          <cell r="AB15">
            <v>-9.7352530386969782E-2</v>
          </cell>
          <cell r="AC15">
            <v>5.7492938753940681E-2</v>
          </cell>
          <cell r="AD15">
            <v>5.7492938753940681E-2</v>
          </cell>
          <cell r="AF15">
            <v>-8.6728936982953697E-2</v>
          </cell>
          <cell r="AG15">
            <v>-0.13736419561662272</v>
          </cell>
          <cell r="AH15">
            <v>-0.11699756105636061</v>
          </cell>
          <cell r="AI15">
            <v>-4.3422740424161055E-2</v>
          </cell>
          <cell r="AJ15">
            <v>-9.7080164681441539E-2</v>
          </cell>
          <cell r="AL15">
            <v>-1.8535594609580319E-2</v>
          </cell>
          <cell r="AM15">
            <v>0.1147257906428687</v>
          </cell>
          <cell r="AN15">
            <v>0.1217949919699044</v>
          </cell>
          <cell r="AO15">
            <v>8.2850270595309583E-2</v>
          </cell>
          <cell r="AP15">
            <v>7.4600922014997462E-2</v>
          </cell>
        </row>
        <row r="16">
          <cell r="B16" t="str">
            <v>Consumer Packaging</v>
          </cell>
          <cell r="D16">
            <v>3.7999999999999999E-2</v>
          </cell>
          <cell r="E16">
            <v>4.9500000000000002E-2</v>
          </cell>
          <cell r="F16">
            <v>6.5199999999999998E-3</v>
          </cell>
          <cell r="G16">
            <v>2E-3</v>
          </cell>
          <cell r="H16">
            <v>2.3323852092645314E-2</v>
          </cell>
          <cell r="I16">
            <v>2.3323852092645314E-2</v>
          </cell>
          <cell r="K16">
            <v>-3.4023398226853074E-2</v>
          </cell>
          <cell r="L16">
            <v>-0.13169105982293627</v>
          </cell>
          <cell r="M16">
            <v>-0.1308332243880197</v>
          </cell>
          <cell r="N16">
            <v>-0.10315455578110699</v>
          </cell>
          <cell r="O16">
            <v>-0.1003149558775881</v>
          </cell>
          <cell r="P16">
            <v>-0.1002978081321475</v>
          </cell>
          <cell r="R16">
            <v>-0.14644251077131032</v>
          </cell>
          <cell r="S16">
            <v>4.8253659542796257E-4</v>
          </cell>
          <cell r="T16">
            <v>2.5639990901820564E-2</v>
          </cell>
          <cell r="U16">
            <v>0.26068907126957908</v>
          </cell>
          <cell r="V16">
            <v>3.5434568653152754E-2</v>
          </cell>
          <cell r="W16">
            <v>3.6988096971943829E-2</v>
          </cell>
          <cell r="Y16">
            <v>0.2389177675987475</v>
          </cell>
          <cell r="Z16">
            <v>0.14647310695732529</v>
          </cell>
          <cell r="AA16">
            <v>0.12678711311259017</v>
          </cell>
          <cell r="AB16">
            <v>-0.12980805684636965</v>
          </cell>
          <cell r="AC16">
            <v>7.4713844008221342E-2</v>
          </cell>
          <cell r="AD16">
            <v>7.3103798149316113E-2</v>
          </cell>
          <cell r="AF16">
            <v>-3.8400700460476056E-2</v>
          </cell>
          <cell r="AG16">
            <v>3.4679203717441265E-2</v>
          </cell>
          <cell r="AH16">
            <v>4.5083281219743698E-2</v>
          </cell>
          <cell r="AI16">
            <v>7.0464086437771689E-2</v>
          </cell>
          <cell r="AJ16">
            <v>2.8259876321893085E-2</v>
          </cell>
          <cell r="AL16">
            <v>9.1781868935265187E-2</v>
          </cell>
          <cell r="AM16">
            <v>8.4904840531850212E-2</v>
          </cell>
          <cell r="AN16">
            <v>8.8527697368620872E-2</v>
          </cell>
          <cell r="AO16">
            <v>6.9857900367459091E-2</v>
          </cell>
          <cell r="AP16">
            <v>8.3428538808734576E-2</v>
          </cell>
        </row>
        <row r="18">
          <cell r="C18" t="str">
            <v>Total</v>
          </cell>
          <cell r="D18">
            <v>2.75E-2</v>
          </cell>
          <cell r="E18">
            <v>3.5200000000000002E-2</v>
          </cell>
          <cell r="F18">
            <v>0.01</v>
          </cell>
          <cell r="G18">
            <v>1.4970000000000001E-2</v>
          </cell>
          <cell r="H18">
            <v>2.1412431404899568E-2</v>
          </cell>
          <cell r="I18">
            <v>2.1412431404899568E-2</v>
          </cell>
          <cell r="K18">
            <v>-2.0843512960119104E-2</v>
          </cell>
          <cell r="L18">
            <v>-0.1071990164765384</v>
          </cell>
          <cell r="M18">
            <v>-0.14460081061122787</v>
          </cell>
          <cell r="N18">
            <v>-0.13092386492637453</v>
          </cell>
          <cell r="O18">
            <v>-0.10180168696808212</v>
          </cell>
          <cell r="P18">
            <v>-0.10179190954420969</v>
          </cell>
          <cell r="R18">
            <v>-0.16758278071927701</v>
          </cell>
          <cell r="S18">
            <v>-4.3310241856686638E-2</v>
          </cell>
          <cell r="T18">
            <v>2.1493259261822217E-2</v>
          </cell>
          <cell r="U18">
            <v>0.17884352168396833</v>
          </cell>
          <cell r="V18">
            <v>-5.0599765355950899E-3</v>
          </cell>
          <cell r="W18">
            <v>-4.3719166806428511E-3</v>
          </cell>
          <cell r="Y18">
            <v>0.20664467357385363</v>
          </cell>
          <cell r="Z18">
            <v>0.129004547585714</v>
          </cell>
          <cell r="AA18">
            <v>9.2644352584645429E-2</v>
          </cell>
          <cell r="AB18">
            <v>-0.1132378319199866</v>
          </cell>
          <cell r="AC18">
            <v>6.5430530920944419E-2</v>
          </cell>
          <cell r="AD18">
            <v>6.4694231906433863E-2</v>
          </cell>
          <cell r="AF18">
            <v>-6.4366500615851807E-2</v>
          </cell>
          <cell r="AG18">
            <v>-5.9572867751050307E-2</v>
          </cell>
          <cell r="AH18">
            <v>-4.1631425201743677E-2</v>
          </cell>
          <cell r="AI18">
            <v>1.1277369480703126E-2</v>
          </cell>
          <cell r="AJ18">
            <v>-3.8804083211721352E-2</v>
          </cell>
          <cell r="AL18">
            <v>3.3927126529786467E-2</v>
          </cell>
          <cell r="AM18">
            <v>9.9890528812229817E-2</v>
          </cell>
          <cell r="AN18">
            <v>0.1049263397842175</v>
          </cell>
          <cell r="AO18">
            <v>7.6244782613836604E-2</v>
          </cell>
          <cell r="AP18">
            <v>7.8991634040293635E-2</v>
          </cell>
        </row>
        <row r="20">
          <cell r="A20" t="str">
            <v>Share of Sales:</v>
          </cell>
        </row>
        <row r="21">
          <cell r="B21" t="str">
            <v>Industrial Packaging</v>
          </cell>
          <cell r="D21">
            <v>0.55449881334636331</v>
          </cell>
          <cell r="E21">
            <v>0.56220883910905994</v>
          </cell>
          <cell r="F21">
            <v>0.55803508514800149</v>
          </cell>
          <cell r="G21">
            <v>0.55649839495510756</v>
          </cell>
          <cell r="H21">
            <v>0.55783050328478057</v>
          </cell>
          <cell r="I21">
            <v>0.55783411756443568</v>
          </cell>
          <cell r="K21">
            <v>0.5604954590347756</v>
          </cell>
          <cell r="L21">
            <v>0.57421868260956166</v>
          </cell>
          <cell r="M21">
            <v>0.5509216927712729</v>
          </cell>
          <cell r="N21">
            <v>0.54232733136253697</v>
          </cell>
          <cell r="O21">
            <v>0.55709860796890609</v>
          </cell>
          <cell r="P21">
            <v>0.55709860796890598</v>
          </cell>
          <cell r="R21">
            <v>0.54933369492880191</v>
          </cell>
          <cell r="S21">
            <v>0.55472840716466065</v>
          </cell>
          <cell r="T21">
            <v>0.5490986682838005</v>
          </cell>
          <cell r="U21">
            <v>0.51055172212693878</v>
          </cell>
          <cell r="V21">
            <v>0.53907230486441116</v>
          </cell>
          <cell r="W21">
            <v>0.53869976212670811</v>
          </cell>
          <cell r="Y21">
            <v>0.53728010835444096</v>
          </cell>
          <cell r="Z21">
            <v>0.54783892804558254</v>
          </cell>
          <cell r="AA21">
            <v>0.53500898196079816</v>
          </cell>
          <cell r="AB21">
            <v>0.51969765589151007</v>
          </cell>
          <cell r="AC21">
            <v>0.53505614803357415</v>
          </cell>
          <cell r="AD21">
            <v>0.53505614803357415</v>
          </cell>
          <cell r="AF21">
            <v>0.52443865682208957</v>
          </cell>
          <cell r="AG21">
            <v>0.50252216058141708</v>
          </cell>
          <cell r="AH21">
            <v>0.49293585823970182</v>
          </cell>
          <cell r="AI21">
            <v>0.49158714956309935</v>
          </cell>
          <cell r="AJ21">
            <v>0.50261637677667292</v>
          </cell>
          <cell r="AL21">
            <v>0.49782800090487228</v>
          </cell>
          <cell r="AM21">
            <v>0.50930015132925488</v>
          </cell>
          <cell r="AN21">
            <v>0.50046139477829354</v>
          </cell>
          <cell r="AO21">
            <v>0.49460428196712303</v>
          </cell>
          <cell r="AP21">
            <v>0.50057109329160965</v>
          </cell>
        </row>
        <row r="22">
          <cell r="B22" t="str">
            <v>Consumer Packaging</v>
          </cell>
          <cell r="D22">
            <v>0.44550118665363675</v>
          </cell>
          <cell r="E22">
            <v>0.43779116089094006</v>
          </cell>
          <cell r="F22">
            <v>0.44196491485199862</v>
          </cell>
          <cell r="G22">
            <v>0.44350160504489233</v>
          </cell>
          <cell r="H22">
            <v>0.44216949671521938</v>
          </cell>
          <cell r="I22">
            <v>0.44216588243556426</v>
          </cell>
          <cell r="K22">
            <v>0.43950454096522429</v>
          </cell>
          <cell r="L22">
            <v>0.42578131739043834</v>
          </cell>
          <cell r="M22">
            <v>0.4490783072287271</v>
          </cell>
          <cell r="N22">
            <v>0.45767266863746309</v>
          </cell>
          <cell r="O22">
            <v>0.44290139203109408</v>
          </cell>
          <cell r="P22">
            <v>0.44290139203109408</v>
          </cell>
          <cell r="R22">
            <v>0.45066630507119798</v>
          </cell>
          <cell r="S22">
            <v>0.4452715928353394</v>
          </cell>
          <cell r="T22">
            <v>0.45090133171619945</v>
          </cell>
          <cell r="U22">
            <v>0.48944827787306128</v>
          </cell>
          <cell r="V22">
            <v>0.46092769513558879</v>
          </cell>
          <cell r="W22">
            <v>0.46130023787329183</v>
          </cell>
          <cell r="Y22">
            <v>0.46271989164555916</v>
          </cell>
          <cell r="Z22">
            <v>0.45216107195441757</v>
          </cell>
          <cell r="AA22">
            <v>0.46499101803920173</v>
          </cell>
          <cell r="AB22">
            <v>0.48030234410848999</v>
          </cell>
          <cell r="AC22">
            <v>0.4649438519664259</v>
          </cell>
          <cell r="AD22">
            <v>0.4649438519664259</v>
          </cell>
          <cell r="AF22">
            <v>0.47556134317791038</v>
          </cell>
          <cell r="AG22">
            <v>0.49747783941858287</v>
          </cell>
          <cell r="AH22">
            <v>0.50706414176029824</v>
          </cell>
          <cell r="AI22">
            <v>0.50841285043690054</v>
          </cell>
          <cell r="AJ22">
            <v>0.49738362322332708</v>
          </cell>
          <cell r="AL22">
            <v>0.50217199909512777</v>
          </cell>
          <cell r="AM22">
            <v>0.49069984867074518</v>
          </cell>
          <cell r="AN22">
            <v>0.49953860522170646</v>
          </cell>
          <cell r="AO22">
            <v>0.50539571803287686</v>
          </cell>
          <cell r="AP22">
            <v>0.49942890670839035</v>
          </cell>
        </row>
        <row r="24">
          <cell r="C24" t="str">
            <v>Total</v>
          </cell>
          <cell r="D24">
            <v>1</v>
          </cell>
          <cell r="E24">
            <v>1</v>
          </cell>
          <cell r="F24">
            <v>1</v>
          </cell>
          <cell r="G24">
            <v>1</v>
          </cell>
          <cell r="H24">
            <v>1</v>
          </cell>
          <cell r="I24">
            <v>1</v>
          </cell>
          <cell r="K24">
            <v>1</v>
          </cell>
          <cell r="L24">
            <v>1</v>
          </cell>
          <cell r="M24">
            <v>1</v>
          </cell>
          <cell r="N24">
            <v>1</v>
          </cell>
          <cell r="O24">
            <v>1</v>
          </cell>
          <cell r="P24">
            <v>1</v>
          </cell>
          <cell r="R24">
            <v>1</v>
          </cell>
          <cell r="S24">
            <v>1</v>
          </cell>
          <cell r="T24">
            <v>1</v>
          </cell>
          <cell r="U24">
            <v>1</v>
          </cell>
          <cell r="V24">
            <v>1</v>
          </cell>
          <cell r="W24">
            <v>1</v>
          </cell>
          <cell r="Y24">
            <v>1</v>
          </cell>
          <cell r="Z24">
            <v>1</v>
          </cell>
          <cell r="AA24">
            <v>1</v>
          </cell>
          <cell r="AB24">
            <v>1</v>
          </cell>
          <cell r="AC24">
            <v>1</v>
          </cell>
          <cell r="AD24">
            <v>1</v>
          </cell>
          <cell r="AF24">
            <v>1</v>
          </cell>
          <cell r="AG24">
            <v>1</v>
          </cell>
          <cell r="AH24">
            <v>1</v>
          </cell>
          <cell r="AI24">
            <v>1</v>
          </cell>
          <cell r="AJ24">
            <v>1</v>
          </cell>
          <cell r="AL24">
            <v>1</v>
          </cell>
          <cell r="AM24">
            <v>1</v>
          </cell>
          <cell r="AN24">
            <v>1</v>
          </cell>
          <cell r="AO24">
            <v>1</v>
          </cell>
          <cell r="AP24">
            <v>1</v>
          </cell>
        </row>
        <row r="26">
          <cell r="A26" t="str">
            <v>Breakdown of Sales Growth:</v>
          </cell>
        </row>
        <row r="27">
          <cell r="B27" t="str">
            <v>Volume/Mix</v>
          </cell>
          <cell r="D27">
            <v>6.7500000000000004E-2</v>
          </cell>
          <cell r="E27">
            <v>7.5200000000000003E-2</v>
          </cell>
          <cell r="F27">
            <v>0.05</v>
          </cell>
          <cell r="G27">
            <v>5.4970000000000005E-2</v>
          </cell>
          <cell r="H27">
            <v>6.1412431404899576E-2</v>
          </cell>
          <cell r="I27">
            <v>6.1412431404899576E-2</v>
          </cell>
          <cell r="K27">
            <v>4.9156487039880896E-2</v>
          </cell>
          <cell r="L27">
            <v>5.3582719447972244E-2</v>
          </cell>
          <cell r="M27">
            <v>5.3991893887721243E-3</v>
          </cell>
          <cell r="N27">
            <v>9.0761350736254659E-3</v>
          </cell>
          <cell r="O27">
            <v>2.8393747013045548E-2</v>
          </cell>
          <cell r="P27">
            <v>2.8403524436917973E-2</v>
          </cell>
          <cell r="R27">
            <v>1.241721928072298E-2</v>
          </cell>
          <cell r="S27">
            <v>2.6689758143313362E-2</v>
          </cell>
          <cell r="T27">
            <v>6.1493259261822218E-2</v>
          </cell>
          <cell r="U27">
            <v>7.8843521683968326E-2</v>
          </cell>
          <cell r="V27">
            <v>4.2440023464404911E-2</v>
          </cell>
          <cell r="W27">
            <v>4.3128083319357149E-2</v>
          </cell>
          <cell r="Y27">
            <v>0.10164467357385364</v>
          </cell>
          <cell r="Z27">
            <v>2.4004547585714006E-2</v>
          </cell>
          <cell r="AA27">
            <v>-2.3556474153545726E-3</v>
          </cell>
          <cell r="AB27">
            <v>-0.10173783191998659</v>
          </cell>
          <cell r="AC27">
            <v>-7.9444690790555841E-3</v>
          </cell>
          <cell r="AD27">
            <v>-8.6807680935661394E-3</v>
          </cell>
          <cell r="AF27">
            <v>-4.6366500615851798E-2</v>
          </cell>
          <cell r="AG27">
            <v>-2.2572867751050309E-2</v>
          </cell>
          <cell r="AH27">
            <v>-5.631425201743678E-3</v>
          </cell>
          <cell r="AI27">
            <v>-2.9079022299148279E-2</v>
          </cell>
          <cell r="AJ27">
            <v>-2.6143181156684202E-2</v>
          </cell>
          <cell r="AL27">
            <v>-4.6072873470213542E-2</v>
          </cell>
          <cell r="AM27">
            <v>3.6142476210474894E-2</v>
          </cell>
          <cell r="AN27">
            <v>3.9929766736232497E-2</v>
          </cell>
          <cell r="AO27">
            <v>4.5347119645494829E-2</v>
          </cell>
          <cell r="AP27">
            <v>1.9081061885773201E-2</v>
          </cell>
        </row>
        <row r="28">
          <cell r="B28" t="str">
            <v>Price</v>
          </cell>
          <cell r="D28">
            <v>-0.02</v>
          </cell>
          <cell r="E28">
            <v>-0.02</v>
          </cell>
          <cell r="F28">
            <v>-0.02</v>
          </cell>
          <cell r="G28">
            <v>-0.02</v>
          </cell>
          <cell r="H28">
            <v>-0.02</v>
          </cell>
          <cell r="I28">
            <v>-0.02</v>
          </cell>
          <cell r="K28">
            <v>-0.02</v>
          </cell>
          <cell r="L28">
            <v>-0.02</v>
          </cell>
          <cell r="M28">
            <v>-0.03</v>
          </cell>
          <cell r="N28">
            <v>-0.03</v>
          </cell>
          <cell r="O28">
            <v>-2.5000000000000001E-2</v>
          </cell>
          <cell r="P28">
            <v>-2.5000000000000001E-2</v>
          </cell>
          <cell r="R28">
            <v>-0.02</v>
          </cell>
          <cell r="S28">
            <v>-0.02</v>
          </cell>
          <cell r="T28">
            <v>0</v>
          </cell>
          <cell r="U28">
            <v>0.04</v>
          </cell>
          <cell r="V28">
            <v>0</v>
          </cell>
          <cell r="W28">
            <v>0</v>
          </cell>
          <cell r="Y28">
            <v>5.5E-2</v>
          </cell>
          <cell r="Z28">
            <v>5.5E-2</v>
          </cell>
          <cell r="AA28">
            <v>5.5E-2</v>
          </cell>
          <cell r="AB28">
            <v>1.8499999999999999E-2</v>
          </cell>
          <cell r="AC28">
            <v>4.5874999999999999E-2</v>
          </cell>
          <cell r="AD28">
            <v>4.5874999999999999E-2</v>
          </cell>
          <cell r="AF28">
            <v>0.01</v>
          </cell>
          <cell r="AG28">
            <v>-1.4999999999999999E-2</v>
          </cell>
          <cell r="AH28">
            <v>-2.5999999999999999E-2</v>
          </cell>
          <cell r="AI28">
            <v>-2.0925536478441465E-2</v>
          </cell>
          <cell r="AJ28">
            <v>-1.2981384119610365E-2</v>
          </cell>
          <cell r="AL28">
            <v>-1.4999999999999999E-2</v>
          </cell>
          <cell r="AM28">
            <v>-2.4858760551463036E-2</v>
          </cell>
          <cell r="AN28">
            <v>-7.701015763979269E-3</v>
          </cell>
          <cell r="AO28">
            <v>9.7488921713441649E-3</v>
          </cell>
          <cell r="AP28">
            <v>-9.4527210360245348E-3</v>
          </cell>
        </row>
        <row r="29">
          <cell r="B29" t="str">
            <v>Currency</v>
          </cell>
          <cell r="D29">
            <v>0</v>
          </cell>
          <cell r="E29">
            <v>0</v>
          </cell>
          <cell r="F29">
            <v>0</v>
          </cell>
          <cell r="G29">
            <v>0</v>
          </cell>
          <cell r="H29">
            <v>0</v>
          </cell>
          <cell r="I29">
            <v>0</v>
          </cell>
          <cell r="K29">
            <v>-0.01</v>
          </cell>
          <cell r="L29">
            <v>-0.01</v>
          </cell>
          <cell r="M29">
            <v>-0.01</v>
          </cell>
          <cell r="N29">
            <v>0</v>
          </cell>
          <cell r="O29">
            <v>-7.4999999999999997E-3</v>
          </cell>
          <cell r="P29">
            <v>-7.4999999999999997E-3</v>
          </cell>
          <cell r="R29">
            <v>-0.01</v>
          </cell>
          <cell r="S29">
            <v>-0.01</v>
          </cell>
          <cell r="T29">
            <v>0</v>
          </cell>
          <cell r="U29">
            <v>-0.01</v>
          </cell>
          <cell r="V29">
            <v>-7.4999999999999997E-3</v>
          </cell>
          <cell r="W29">
            <v>-7.4999999999999997E-3</v>
          </cell>
          <cell r="Y29">
            <v>0</v>
          </cell>
          <cell r="Z29">
            <v>0</v>
          </cell>
          <cell r="AA29">
            <v>-0.01</v>
          </cell>
          <cell r="AB29">
            <v>-0.03</v>
          </cell>
          <cell r="AC29">
            <v>-0.01</v>
          </cell>
          <cell r="AD29">
            <v>-0.01</v>
          </cell>
          <cell r="AF29">
            <v>-1.7999999999999999E-2</v>
          </cell>
          <cell r="AG29">
            <v>-1.4999999999999999E-2</v>
          </cell>
          <cell r="AH29">
            <v>-0.02</v>
          </cell>
          <cell r="AI29">
            <v>-7.4734058851576666E-3</v>
          </cell>
          <cell r="AJ29">
            <v>-1.5118351471289418E-2</v>
          </cell>
          <cell r="AL29">
            <v>-5.0000000000000001E-3</v>
          </cell>
          <cell r="AM29">
            <v>2.887321877716514E-4</v>
          </cell>
          <cell r="AN29">
            <v>6.9309141875813418E-3</v>
          </cell>
          <cell r="AO29">
            <v>3.8666437659784086E-3</v>
          </cell>
          <cell r="AP29">
            <v>1.5215725353328504E-3</v>
          </cell>
        </row>
        <row r="30">
          <cell r="B30" t="str">
            <v>Acquisitions &amp; Other</v>
          </cell>
          <cell r="D30">
            <v>-0.02</v>
          </cell>
          <cell r="E30">
            <v>-0.02</v>
          </cell>
          <cell r="F30">
            <v>-0.02</v>
          </cell>
          <cell r="G30">
            <v>-0.02</v>
          </cell>
          <cell r="H30">
            <v>-0.02</v>
          </cell>
          <cell r="I30">
            <v>-0.02</v>
          </cell>
          <cell r="K30">
            <v>-0.04</v>
          </cell>
          <cell r="L30">
            <v>-0.13078173592451064</v>
          </cell>
          <cell r="M30">
            <v>-0.11</v>
          </cell>
          <cell r="N30">
            <v>-0.11</v>
          </cell>
          <cell r="O30">
            <v>-9.7695433981127663E-2</v>
          </cell>
          <cell r="P30">
            <v>-9.7695433981127663E-2</v>
          </cell>
          <cell r="R30">
            <v>-0.15</v>
          </cell>
          <cell r="S30">
            <v>-0.04</v>
          </cell>
          <cell r="T30">
            <v>-0.04</v>
          </cell>
          <cell r="U30">
            <v>7.0000000000000007E-2</v>
          </cell>
          <cell r="V30">
            <v>-0.04</v>
          </cell>
          <cell r="W30">
            <v>-0.04</v>
          </cell>
          <cell r="Y30">
            <v>0.05</v>
          </cell>
          <cell r="Z30">
            <v>0.05</v>
          </cell>
          <cell r="AA30">
            <v>0.05</v>
          </cell>
          <cell r="AB30">
            <v>0</v>
          </cell>
          <cell r="AC30">
            <v>3.7500000000000006E-2</v>
          </cell>
          <cell r="AD30">
            <v>3.7500000000000006E-2</v>
          </cell>
          <cell r="AF30">
            <v>-0.01</v>
          </cell>
          <cell r="AG30">
            <v>-7.0000000000000001E-3</v>
          </cell>
          <cell r="AH30">
            <v>0.01</v>
          </cell>
          <cell r="AI30">
            <v>6.8755334143450531E-2</v>
          </cell>
          <cell r="AJ30">
            <v>1.5438833535862633E-2</v>
          </cell>
          <cell r="AL30">
            <v>0.1</v>
          </cell>
          <cell r="AM30">
            <v>8.8318080965446313E-2</v>
          </cell>
          <cell r="AN30">
            <v>6.5766674624382945E-2</v>
          </cell>
          <cell r="AO30">
            <v>1.7282127031019202E-2</v>
          </cell>
          <cell r="AP30">
            <v>6.7841720655212129E-2</v>
          </cell>
        </row>
        <row r="32">
          <cell r="C32" t="str">
            <v>Total</v>
          </cell>
          <cell r="D32">
            <v>2.75E-2</v>
          </cell>
          <cell r="E32">
            <v>3.5200000000000002E-2</v>
          </cell>
          <cell r="F32">
            <v>0.01</v>
          </cell>
          <cell r="G32">
            <v>1.4970000000000001E-2</v>
          </cell>
          <cell r="H32">
            <v>2.1412431404899568E-2</v>
          </cell>
          <cell r="I32">
            <v>2.1412431404899568E-2</v>
          </cell>
          <cell r="K32">
            <v>-2.0843512960119104E-2</v>
          </cell>
          <cell r="L32">
            <v>-0.1071990164765384</v>
          </cell>
          <cell r="M32">
            <v>-0.14460081061122787</v>
          </cell>
          <cell r="N32">
            <v>-0.13092386492637453</v>
          </cell>
          <cell r="O32">
            <v>-0.10180168696808212</v>
          </cell>
          <cell r="P32">
            <v>-0.10179190954420969</v>
          </cell>
          <cell r="R32">
            <v>-0.16758278071927701</v>
          </cell>
          <cell r="S32">
            <v>-4.3310241856686638E-2</v>
          </cell>
          <cell r="T32">
            <v>2.1493259261822217E-2</v>
          </cell>
          <cell r="U32">
            <v>0.17884352168396833</v>
          </cell>
          <cell r="V32">
            <v>-5.0599765355950899E-3</v>
          </cell>
          <cell r="W32">
            <v>-4.3719166806428511E-3</v>
          </cell>
          <cell r="Y32">
            <v>0.20664467357385363</v>
          </cell>
          <cell r="Z32">
            <v>0.129004547585714</v>
          </cell>
          <cell r="AA32">
            <v>9.2644352584645429E-2</v>
          </cell>
          <cell r="AB32">
            <v>-0.1132378319199866</v>
          </cell>
          <cell r="AC32">
            <v>6.5430530920944419E-2</v>
          </cell>
          <cell r="AD32">
            <v>6.4694231906433863E-2</v>
          </cell>
          <cell r="AF32">
            <v>-6.4366500615851807E-2</v>
          </cell>
          <cell r="AG32">
            <v>-5.9572867751050307E-2</v>
          </cell>
          <cell r="AH32">
            <v>-4.1631425201743677E-2</v>
          </cell>
          <cell r="AI32">
            <v>1.1277369480703126E-2</v>
          </cell>
          <cell r="AJ32">
            <v>-3.8804083211721352E-2</v>
          </cell>
          <cell r="AL32">
            <v>3.3927126529786467E-2</v>
          </cell>
          <cell r="AM32">
            <v>9.9890528812229817E-2</v>
          </cell>
          <cell r="AN32">
            <v>0.1049263397842175</v>
          </cell>
          <cell r="AO32">
            <v>7.6244782613836604E-2</v>
          </cell>
          <cell r="AP32">
            <v>7.8991634040293635E-2</v>
          </cell>
        </row>
        <row r="34">
          <cell r="A34" t="str">
            <v xml:space="preserve">Operating Profit:  </v>
          </cell>
        </row>
        <row r="35">
          <cell r="B35" t="str">
            <v>Industrial Packaging</v>
          </cell>
          <cell r="D35">
            <v>50.194000000000003</v>
          </cell>
          <cell r="E35">
            <v>60.009</v>
          </cell>
          <cell r="F35">
            <v>50.48</v>
          </cell>
          <cell r="G35">
            <v>57.091000000000001</v>
          </cell>
          <cell r="H35">
            <v>217.774</v>
          </cell>
          <cell r="I35">
            <v>217.8</v>
          </cell>
          <cell r="K35">
            <v>54.548000000000002</v>
          </cell>
          <cell r="L35">
            <v>55.311</v>
          </cell>
          <cell r="M35">
            <v>45.436</v>
          </cell>
          <cell r="N35">
            <v>44.472999999999999</v>
          </cell>
          <cell r="O35">
            <v>199.76800000000003</v>
          </cell>
          <cell r="P35">
            <v>200.042</v>
          </cell>
          <cell r="R35">
            <v>43.435000000000002</v>
          </cell>
          <cell r="S35">
            <v>47.969000000000001</v>
          </cell>
          <cell r="T35">
            <v>46.046999999999997</v>
          </cell>
          <cell r="U35">
            <v>51.253</v>
          </cell>
          <cell r="V35">
            <v>188.70400000000001</v>
          </cell>
          <cell r="W35">
            <v>188.70400000000001</v>
          </cell>
          <cell r="Y35">
            <v>52.999000000000002</v>
          </cell>
          <cell r="Z35">
            <v>56.436999999999998</v>
          </cell>
          <cell r="AA35">
            <v>52.677</v>
          </cell>
          <cell r="AB35">
            <v>51.6</v>
          </cell>
          <cell r="AC35">
            <v>213.71299999999999</v>
          </cell>
          <cell r="AD35">
            <v>213.715</v>
          </cell>
          <cell r="AF35">
            <v>43.011000000000003</v>
          </cell>
          <cell r="AG35">
            <v>39.866</v>
          </cell>
          <cell r="AH35">
            <v>41.945999999999998</v>
          </cell>
          <cell r="AI35">
            <v>35.338000000000001</v>
          </cell>
          <cell r="AJ35">
            <v>160.161</v>
          </cell>
          <cell r="AL35">
            <v>36.993000000000002</v>
          </cell>
          <cell r="AM35">
            <v>41.774999999999999</v>
          </cell>
          <cell r="AN35">
            <v>36.561</v>
          </cell>
          <cell r="AO35">
            <v>36.424999999999997</v>
          </cell>
          <cell r="AP35">
            <v>151.75400000000002</v>
          </cell>
        </row>
        <row r="36">
          <cell r="B36" t="str">
            <v>Consumer Packaging</v>
          </cell>
          <cell r="D36">
            <v>29.971</v>
          </cell>
          <cell r="E36">
            <v>30.408000000000001</v>
          </cell>
          <cell r="F36">
            <v>29.943999999999999</v>
          </cell>
          <cell r="G36">
            <v>34.200000000000003</v>
          </cell>
          <cell r="H36">
            <v>124.52300000000001</v>
          </cell>
          <cell r="I36">
            <v>124.5</v>
          </cell>
          <cell r="K36">
            <v>33.372</v>
          </cell>
          <cell r="L36">
            <v>30.736000000000001</v>
          </cell>
          <cell r="M36">
            <v>27.056000000000001</v>
          </cell>
          <cell r="N36">
            <v>39.887</v>
          </cell>
          <cell r="O36">
            <v>131.05099999999999</v>
          </cell>
          <cell r="P36">
            <v>129.40299999999999</v>
          </cell>
          <cell r="R36">
            <v>31.872000000000043</v>
          </cell>
          <cell r="S36">
            <v>36.46</v>
          </cell>
          <cell r="T36">
            <v>34.484000000000002</v>
          </cell>
          <cell r="U36">
            <v>41.743999999999986</v>
          </cell>
          <cell r="V36">
            <v>144.56000000000006</v>
          </cell>
          <cell r="W36">
            <v>144.50799999999992</v>
          </cell>
          <cell r="Y36">
            <v>31.236000000000001</v>
          </cell>
          <cell r="Z36">
            <v>29.075999999999951</v>
          </cell>
          <cell r="AA36">
            <v>25.818999999999999</v>
          </cell>
          <cell r="AB36">
            <v>32.1</v>
          </cell>
          <cell r="AC36">
            <v>118.23099999999997</v>
          </cell>
          <cell r="AD36">
            <v>118.233</v>
          </cell>
          <cell r="AF36">
            <v>25.555</v>
          </cell>
          <cell r="AG36">
            <v>29.506</v>
          </cell>
          <cell r="AH36">
            <v>29.815000000000001</v>
          </cell>
          <cell r="AI36">
            <v>32.485000000000092</v>
          </cell>
          <cell r="AJ36">
            <v>117.3610000000001</v>
          </cell>
          <cell r="AL36">
            <v>27.603000000000002</v>
          </cell>
          <cell r="AM36">
            <v>28.672999999999998</v>
          </cell>
          <cell r="AN36">
            <v>26.794</v>
          </cell>
          <cell r="AO36">
            <v>28.863</v>
          </cell>
          <cell r="AP36">
            <v>111.93299999999999</v>
          </cell>
        </row>
        <row r="38">
          <cell r="C38" t="str">
            <v>Total</v>
          </cell>
          <cell r="D38">
            <v>80.165000000000006</v>
          </cell>
          <cell r="E38">
            <v>90.417000000000002</v>
          </cell>
          <cell r="F38">
            <v>80.423999999999992</v>
          </cell>
          <cell r="G38">
            <v>91.290999999999997</v>
          </cell>
          <cell r="H38">
            <v>342.29699999999997</v>
          </cell>
          <cell r="I38">
            <v>342.3</v>
          </cell>
          <cell r="K38">
            <v>87.92</v>
          </cell>
          <cell r="L38">
            <v>86.046999999999997</v>
          </cell>
          <cell r="M38">
            <v>72.492000000000004</v>
          </cell>
          <cell r="N38">
            <v>83.024999999999949</v>
          </cell>
          <cell r="O38">
            <v>329.48399999999992</v>
          </cell>
          <cell r="P38">
            <v>329.62599999999986</v>
          </cell>
          <cell r="R38">
            <v>75.307000000000045</v>
          </cell>
          <cell r="S38">
            <v>84.376999999999896</v>
          </cell>
          <cell r="T38">
            <v>80.531000000000034</v>
          </cell>
          <cell r="U38">
            <v>92.996999999999986</v>
          </cell>
          <cell r="V38">
            <v>333.21199999999999</v>
          </cell>
          <cell r="W38">
            <v>333.21199999999993</v>
          </cell>
          <cell r="Y38">
            <v>84.234999999999943</v>
          </cell>
          <cell r="Z38">
            <v>85.512999999999948</v>
          </cell>
          <cell r="AA38">
            <v>78.496000000000066</v>
          </cell>
          <cell r="AB38">
            <v>83.703999999999994</v>
          </cell>
          <cell r="AC38">
            <v>331.94799999999992</v>
          </cell>
          <cell r="AD38">
            <v>331.94799999999998</v>
          </cell>
          <cell r="AF38">
            <v>68.566000000000031</v>
          </cell>
          <cell r="AG38">
            <v>69.372000000000085</v>
          </cell>
          <cell r="AH38">
            <v>71.760999999999967</v>
          </cell>
          <cell r="AI38">
            <v>67.823000000000093</v>
          </cell>
          <cell r="AJ38">
            <v>277.52200000000016</v>
          </cell>
          <cell r="AL38">
            <v>64.595999999999947</v>
          </cell>
          <cell r="AM38">
            <v>70.448000000000079</v>
          </cell>
          <cell r="AN38">
            <v>63.354999999999933</v>
          </cell>
          <cell r="AO38">
            <v>65.288000000000054</v>
          </cell>
          <cell r="AP38">
            <v>263.68700000000001</v>
          </cell>
        </row>
        <row r="40">
          <cell r="A40" t="str">
            <v xml:space="preserve">Operating Profit Margins:  </v>
          </cell>
        </row>
        <row r="41">
          <cell r="B41" t="str">
            <v>Industrial Packaging</v>
          </cell>
          <cell r="D41">
            <v>0.13163912929451876</v>
          </cell>
          <cell r="E41">
            <v>0.14945792269701202</v>
          </cell>
          <cell r="F41">
            <v>0.12748279563103729</v>
          </cell>
          <cell r="G41">
            <v>0.13930716093123582</v>
          </cell>
          <cell r="H41">
            <v>0.13708488002381961</v>
          </cell>
          <cell r="I41">
            <v>0.13710185068613875</v>
          </cell>
          <cell r="K41">
            <v>0.14454013089906995</v>
          </cell>
          <cell r="L41">
            <v>0.15107053017122474</v>
          </cell>
          <cell r="M41">
            <v>0.13587361206223703</v>
          </cell>
          <cell r="N41">
            <v>0.12812881738769677</v>
          </cell>
          <cell r="O41">
            <v>0.14018688965426257</v>
          </cell>
          <cell r="P41">
            <v>0.14037916873682468</v>
          </cell>
          <cell r="R41">
            <v>0.14107311052648674</v>
          </cell>
          <cell r="S41">
            <v>0.1417603234224144</v>
          </cell>
          <cell r="T41">
            <v>0.13525095753930022</v>
          </cell>
          <cell r="U41">
            <v>0.13305624639795638</v>
          </cell>
          <cell r="V41">
            <v>0.13754687756254899</v>
          </cell>
          <cell r="W41">
            <v>0.13754687756254899</v>
          </cell>
          <cell r="Y41">
            <v>0.14585729933234626</v>
          </cell>
          <cell r="Z41">
            <v>0.14958559618753794</v>
          </cell>
          <cell r="AA41">
            <v>0.14533510644168054</v>
          </cell>
          <cell r="AB41">
            <v>0.14840465001236708</v>
          </cell>
          <cell r="AC41">
            <v>0.14730690149786221</v>
          </cell>
          <cell r="AD41">
            <v>0.14730828004667768</v>
          </cell>
          <cell r="AF41">
            <v>0.12961054458667823</v>
          </cell>
          <cell r="AG41">
            <v>0.12249011408362855</v>
          </cell>
          <cell r="AH41">
            <v>0.13106240977859432</v>
          </cell>
          <cell r="AI41">
            <v>0.10624774503908599</v>
          </cell>
          <cell r="AJ41">
            <v>0.12226431859977084</v>
          </cell>
          <cell r="AL41">
            <v>0.11358102776506999</v>
          </cell>
          <cell r="AM41">
            <v>0.11514545123786527</v>
          </cell>
          <cell r="AN41">
            <v>0.10183385047322478</v>
          </cell>
          <cell r="AO41">
            <v>0.10113672963937848</v>
          </cell>
          <cell r="AP41">
            <v>0.10780425394673937</v>
          </cell>
        </row>
        <row r="42">
          <cell r="B42" t="str">
            <v>Consumer Packaging</v>
          </cell>
          <cell r="D42">
            <v>9.7833183177301622E-2</v>
          </cell>
          <cell r="E42">
            <v>9.7257049280998931E-2</v>
          </cell>
          <cell r="F42">
            <v>9.5480735811334344E-2</v>
          </cell>
          <cell r="G42">
            <v>0.10471300370169653</v>
          </cell>
          <cell r="H42">
            <v>9.888868064776403E-2</v>
          </cell>
          <cell r="I42">
            <v>9.8872299872935193E-2</v>
          </cell>
          <cell r="K42">
            <v>0.11277181718340795</v>
          </cell>
          <cell r="L42">
            <v>0.11321560913799072</v>
          </cell>
          <cell r="M42">
            <v>9.9258204870461011E-2</v>
          </cell>
          <cell r="N42">
            <v>0.1361721449152658</v>
          </cell>
          <cell r="O42">
            <v>0.11567695437834592</v>
          </cell>
          <cell r="P42">
            <v>0.11422228695256884</v>
          </cell>
          <cell r="R42">
            <v>0.12618126680100891</v>
          </cell>
          <cell r="S42">
            <v>0.13423510656706417</v>
          </cell>
          <cell r="T42">
            <v>0.1233461267441902</v>
          </cell>
          <cell r="U42">
            <v>0.11304281892134876</v>
          </cell>
          <cell r="V42">
            <v>0.12323440879281262</v>
          </cell>
          <cell r="W42">
            <v>0.12300552685585481</v>
          </cell>
          <cell r="Y42">
            <v>9.9815617840012527E-2</v>
          </cell>
          <cell r="Z42">
            <v>9.3372768523781388E-2</v>
          </cell>
          <cell r="AA42">
            <v>8.1960656091576004E-2</v>
          </cell>
          <cell r="AB42">
            <v>9.9893882199906026E-2</v>
          </cell>
          <cell r="AC42">
            <v>9.3782620973243233E-2</v>
          </cell>
          <cell r="AD42">
            <v>9.3784207403552977E-2</v>
          </cell>
          <cell r="AF42">
            <v>8.4922903097168684E-2</v>
          </cell>
          <cell r="AG42">
            <v>9.1577797365578709E-2</v>
          </cell>
          <cell r="AH42">
            <v>9.0562816848359304E-2</v>
          </cell>
          <cell r="AI42">
            <v>9.443753197823182E-2</v>
          </cell>
          <cell r="AJ42">
            <v>9.0534042932333872E-2</v>
          </cell>
          <cell r="AL42">
            <v>8.4017422589099014E-2</v>
          </cell>
          <cell r="AM42">
            <v>8.2027852794434003E-2</v>
          </cell>
          <cell r="AN42">
            <v>7.476755477670749E-2</v>
          </cell>
          <cell r="AO42">
            <v>7.8429081502334144E-2</v>
          </cell>
          <cell r="AP42">
            <v>7.9697736297490357E-2</v>
          </cell>
        </row>
        <row r="44">
          <cell r="C44" t="str">
            <v>Total</v>
          </cell>
          <cell r="D44">
            <v>0.11657854018334962</v>
          </cell>
          <cell r="E44">
            <v>0.12660484172469463</v>
          </cell>
          <cell r="F44">
            <v>0.11333900798773372</v>
          </cell>
          <cell r="G44">
            <v>0.12396459667475976</v>
          </cell>
          <cell r="H44">
            <v>0.12019568576927492</v>
          </cell>
          <cell r="I44">
            <v>0.12019804761570335</v>
          </cell>
          <cell r="K44">
            <v>0.13057781276222866</v>
          </cell>
          <cell r="L44">
            <v>0.13495261202398334</v>
          </cell>
          <cell r="M44">
            <v>0.1194304269820637</v>
          </cell>
          <cell r="N44">
            <v>0.12972413017255918</v>
          </cell>
          <cell r="O44">
            <v>0.12880949616426177</v>
          </cell>
          <cell r="P44">
            <v>0.1288650100843772</v>
          </cell>
          <cell r="R44">
            <v>0.13436185833902795</v>
          </cell>
          <cell r="S44">
            <v>0.13832431138666923</v>
          </cell>
          <cell r="T44">
            <v>0.12988305347992915</v>
          </cell>
          <cell r="U44">
            <v>0.12326070878519338</v>
          </cell>
          <cell r="V44">
            <v>0.13092943189203504</v>
          </cell>
          <cell r="W44">
            <v>0.130838949022552</v>
          </cell>
          <cell r="Y44">
            <v>0.12455289746103416</v>
          </cell>
          <cell r="Z44">
            <v>0.12416834377350484</v>
          </cell>
          <cell r="AA44">
            <v>0.11586655625571068</v>
          </cell>
          <cell r="AB44">
            <v>0.12511079324224744</v>
          </cell>
          <cell r="AC44">
            <v>0.12242259153905244</v>
          </cell>
          <cell r="AD44">
            <v>0.12242259153905247</v>
          </cell>
          <cell r="AF44">
            <v>0.10835882977647421</v>
          </cell>
          <cell r="AG44">
            <v>0.10711192155131029</v>
          </cell>
          <cell r="AH44">
            <v>0.11052651844778322</v>
          </cell>
          <cell r="AI44">
            <v>0.10024328095255</v>
          </cell>
          <cell r="AJ44">
            <v>0.10648219912242608</v>
          </cell>
          <cell r="AL44">
            <v>9.8735013053393494E-2</v>
          </cell>
          <cell r="AM44">
            <v>9.8894650693335154E-2</v>
          </cell>
          <cell r="AN44">
            <v>8.8313190872468167E-2</v>
          </cell>
          <cell r="AO44">
            <v>8.9660381504319112E-2</v>
          </cell>
          <cell r="AP44">
            <v>9.3767046565794862E-2</v>
          </cell>
        </row>
        <row r="46">
          <cell r="A46" t="str">
            <v>Operating Profit Growth:</v>
          </cell>
        </row>
        <row r="47">
          <cell r="B47" t="str">
            <v>Industrial Packaging</v>
          </cell>
          <cell r="D47">
            <v>-3.0499999999999999E-2</v>
          </cell>
          <cell r="E47">
            <v>7.6700000000000004E-2</v>
          </cell>
          <cell r="F47">
            <v>3.0000000000000001E-5</v>
          </cell>
          <cell r="G47">
            <v>0.26579999999999998</v>
          </cell>
          <cell r="H47">
            <v>7.3435189748644714E-2</v>
          </cell>
          <cell r="I47">
            <v>7.3435189748644714E-2</v>
          </cell>
          <cell r="K47">
            <v>8.6743435470374886E-2</v>
          </cell>
          <cell r="L47">
            <v>-7.8288256761485764E-2</v>
          </cell>
          <cell r="M47">
            <v>-9.9920760697305822E-2</v>
          </cell>
          <cell r="N47">
            <v>-0.2210155716312554</v>
          </cell>
          <cell r="O47">
            <v>-8.268204652529676E-2</v>
          </cell>
          <cell r="P47">
            <v>-8.1533516988062438E-2</v>
          </cell>
          <cell r="R47">
            <v>-0.20372882598812059</v>
          </cell>
          <cell r="S47">
            <v>-0.13274032290141202</v>
          </cell>
          <cell r="T47">
            <v>1.3447486574522438E-2</v>
          </cell>
          <cell r="U47">
            <v>0.15245204955815894</v>
          </cell>
          <cell r="V47">
            <v>-5.5384245725041192E-2</v>
          </cell>
          <cell r="W47">
            <v>-5.667809759950404E-2</v>
          </cell>
          <cell r="Y47">
            <v>0.22019109013468396</v>
          </cell>
          <cell r="Z47">
            <v>0.17653067606162298</v>
          </cell>
          <cell r="AA47">
            <v>0.14398332138901559</v>
          </cell>
          <cell r="AB47">
            <v>6.7703353950012701E-3</v>
          </cell>
          <cell r="AC47">
            <v>0.13253031202306254</v>
          </cell>
          <cell r="AD47">
            <v>0.13254091063252504</v>
          </cell>
          <cell r="AF47">
            <v>-0.18845638596954661</v>
          </cell>
          <cell r="AG47">
            <v>-0.29361943405921642</v>
          </cell>
          <cell r="AH47">
            <v>-0.20371319551227296</v>
          </cell>
          <cell r="AI47">
            <v>-0.31515503875968998</v>
          </cell>
          <cell r="AJ47">
            <v>-0.25057904760122218</v>
          </cell>
          <cell r="AL47">
            <v>-0.13991769547325106</v>
          </cell>
          <cell r="AM47">
            <v>4.7885416144082704E-2</v>
          </cell>
          <cell r="AN47">
            <v>-0.12837934487197822</v>
          </cell>
          <cell r="AO47">
            <v>3.0760088290225696E-2</v>
          </cell>
          <cell r="AP47">
            <v>-5.2490931000680474E-2</v>
          </cell>
        </row>
        <row r="48">
          <cell r="B48" t="str">
            <v>Consumer Packaging</v>
          </cell>
          <cell r="D48">
            <v>-2.6499999999999999E-2</v>
          </cell>
          <cell r="E48">
            <v>-9.8299999999999998E-2</v>
          </cell>
          <cell r="F48">
            <v>3.9899999999999998E-2</v>
          </cell>
          <cell r="G48">
            <v>3.2000000000000001E-2</v>
          </cell>
          <cell r="H48">
            <v>-1.5031645569620333E-2</v>
          </cell>
          <cell r="I48">
            <v>-1.5031645569620333E-2</v>
          </cell>
          <cell r="K48">
            <v>0.11347636048179899</v>
          </cell>
          <cell r="L48">
            <v>1.0786635096027286E-2</v>
          </cell>
          <cell r="M48">
            <v>-9.6446700507614169E-2</v>
          </cell>
          <cell r="N48">
            <v>0.16628654970760226</v>
          </cell>
          <cell r="O48">
            <v>5.2424050175469361E-2</v>
          </cell>
          <cell r="P48">
            <v>3.9381526104417697E-2</v>
          </cell>
          <cell r="R48">
            <v>-4.4947860481839741E-2</v>
          </cell>
          <cell r="S48">
            <v>0.18623112961998967</v>
          </cell>
          <cell r="T48">
            <v>0.27454169130691897</v>
          </cell>
          <cell r="U48">
            <v>4.6556522175144499E-2</v>
          </cell>
          <cell r="V48">
            <v>0.10308200624184538</v>
          </cell>
          <cell r="W48">
            <v>0.11672836023894284</v>
          </cell>
          <cell r="Y48">
            <v>-1.9954819277109737E-2</v>
          </cell>
          <cell r="Z48">
            <v>-0.20252331321996841</v>
          </cell>
          <cell r="AA48">
            <v>-0.25127595406565373</v>
          </cell>
          <cell r="AB48">
            <v>-0.23102721349175903</v>
          </cell>
          <cell r="AC48">
            <v>-0.18213198671831821</v>
          </cell>
          <cell r="AD48">
            <v>-0.18182384366263415</v>
          </cell>
          <cell r="AF48">
            <v>-0.18187347931873477</v>
          </cell>
          <cell r="AG48">
            <v>1.4788829275005133E-2</v>
          </cell>
          <cell r="AH48">
            <v>0.15476974321236314</v>
          </cell>
          <cell r="AI48">
            <v>1.1993769470407756E-2</v>
          </cell>
          <cell r="AJ48">
            <v>-7.3584762033633844E-3</v>
          </cell>
          <cell r="AL48">
            <v>8.0140872627665782E-2</v>
          </cell>
          <cell r="AM48">
            <v>-2.8231546126211704E-2</v>
          </cell>
          <cell r="AN48">
            <v>-0.10132483649169888</v>
          </cell>
          <cell r="AO48">
            <v>-0.11149761428351801</v>
          </cell>
          <cell r="AP48">
            <v>-4.6250457988600169E-2</v>
          </cell>
        </row>
        <row r="50">
          <cell r="C50" t="str">
            <v>Total</v>
          </cell>
          <cell r="D50">
            <v>-2.9000000000000001E-2</v>
          </cell>
          <cell r="E50">
            <v>1.0699999999999999E-2</v>
          </cell>
          <cell r="F50">
            <v>1.52E-2</v>
          </cell>
          <cell r="G50">
            <v>0.16700000000000001</v>
          </cell>
          <cell r="H50">
            <v>3.9477679927118148E-2</v>
          </cell>
          <cell r="I50">
            <v>3.9477679927118148E-2</v>
          </cell>
          <cell r="K50">
            <v>9.6737977920538842E-2</v>
          </cell>
          <cell r="L50">
            <v>-4.8331619053939012E-2</v>
          </cell>
          <cell r="M50">
            <v>-9.8627275440167028E-2</v>
          </cell>
          <cell r="N50">
            <v>-9.0545617859373317E-2</v>
          </cell>
          <cell r="O50">
            <v>-3.7432405191982543E-2</v>
          </cell>
          <cell r="P50">
            <v>-3.7026000584283181E-2</v>
          </cell>
          <cell r="R50">
            <v>-0.14345996360327518</v>
          </cell>
          <cell r="S50">
            <v>-1.9407997954607348E-2</v>
          </cell>
          <cell r="T50">
            <v>0.11089499530982772</v>
          </cell>
          <cell r="U50">
            <v>0.12010840108401144</v>
          </cell>
          <cell r="V50">
            <v>1.13146617134674E-2</v>
          </cell>
          <cell r="W50">
            <v>1.0878996195688773E-2</v>
          </cell>
          <cell r="Y50">
            <v>0.11855471602905299</v>
          </cell>
          <cell r="Z50">
            <v>1.3463384571625658E-2</v>
          </cell>
          <cell r="AA50">
            <v>-2.5269771889085746E-2</v>
          </cell>
          <cell r="AB50">
            <v>-9.9927954665204211E-2</v>
          </cell>
          <cell r="AC50">
            <v>-3.7933807906079808E-3</v>
          </cell>
          <cell r="AD50">
            <v>-3.7933807906076478E-3</v>
          </cell>
          <cell r="AF50">
            <v>-0.18601531429928087</v>
          </cell>
          <cell r="AG50">
            <v>-0.18875492615157785</v>
          </cell>
          <cell r="AH50">
            <v>-8.580055034651568E-2</v>
          </cell>
          <cell r="AI50">
            <v>-0.18972808945808928</v>
          </cell>
          <cell r="AJ50">
            <v>-0.16395941533011127</v>
          </cell>
          <cell r="AL50">
            <v>-5.7900417116356295E-2</v>
          </cell>
          <cell r="AM50">
            <v>1.551058063772115E-2</v>
          </cell>
          <cell r="AN50">
            <v>-0.11713883585791773</v>
          </cell>
          <cell r="AO50">
            <v>-3.7376701119089972E-2</v>
          </cell>
          <cell r="AP50">
            <v>-4.9851903632865624E-2</v>
          </cell>
        </row>
        <row r="52">
          <cell r="A52" t="str">
            <v>Share of Operating Profit</v>
          </cell>
        </row>
        <row r="53">
          <cell r="B53" t="str">
            <v>Industrial Packaging</v>
          </cell>
          <cell r="D53">
            <v>0.62613359945113201</v>
          </cell>
          <cell r="E53">
            <v>0.66369156242741967</v>
          </cell>
          <cell r="F53">
            <v>0.62767333134387748</v>
          </cell>
          <cell r="G53">
            <v>0.62537380464667935</v>
          </cell>
          <cell r="H53">
            <v>0.63621358060397848</v>
          </cell>
          <cell r="I53">
            <v>0.63628396143733568</v>
          </cell>
          <cell r="K53">
            <v>0.62042766151046402</v>
          </cell>
          <cell r="L53">
            <v>0.64279986518995436</v>
          </cell>
          <cell r="M53">
            <v>0.62677260939138113</v>
          </cell>
          <cell r="N53">
            <v>0.53565793435712161</v>
          </cell>
          <cell r="O53">
            <v>0.60630561726821353</v>
          </cell>
          <cell r="P53">
            <v>0.60687567121525632</v>
          </cell>
          <cell r="R53">
            <v>0.57677241159520332</v>
          </cell>
          <cell r="S53">
            <v>0.568508005736161</v>
          </cell>
          <cell r="T53">
            <v>0.57179222907948468</v>
          </cell>
          <cell r="U53">
            <v>0.55112530511736946</v>
          </cell>
          <cell r="V53">
            <v>0.56631813980288825</v>
          </cell>
          <cell r="W53">
            <v>0.56631813980288837</v>
          </cell>
          <cell r="Y53">
            <v>0.6291802694841816</v>
          </cell>
          <cell r="Z53">
            <v>0.65998152327716286</v>
          </cell>
          <cell r="AA53">
            <v>0.6710787810843859</v>
          </cell>
          <cell r="AB53">
            <v>0.61645799483895636</v>
          </cell>
          <cell r="AC53">
            <v>0.64381469386771439</v>
          </cell>
          <cell r="AD53">
            <v>0.64382071890778081</v>
          </cell>
          <cell r="AF53">
            <v>0.6272934107283491</v>
          </cell>
          <cell r="AG53">
            <v>0.57466989563512583</v>
          </cell>
          <cell r="AH53">
            <v>0.58452362703975724</v>
          </cell>
          <cell r="AI53">
            <v>0.52103268802618508</v>
          </cell>
          <cell r="AJ53">
            <v>0.57711100381231006</v>
          </cell>
          <cell r="AL53">
            <v>0.5726825190414272</v>
          </cell>
          <cell r="AM53">
            <v>0.59299057460822102</v>
          </cell>
          <cell r="AN53">
            <v>0.5770815247415364</v>
          </cell>
          <cell r="AO53">
            <v>0.55791263325572793</v>
          </cell>
          <cell r="AP53">
            <v>0.57550808344742066</v>
          </cell>
        </row>
        <row r="54">
          <cell r="B54" t="str">
            <v>Consumer Packaging</v>
          </cell>
          <cell r="D54">
            <v>0.37386640054886794</v>
          </cell>
          <cell r="E54">
            <v>0.33630843757258039</v>
          </cell>
          <cell r="F54">
            <v>0.37232666865612257</v>
          </cell>
          <cell r="G54">
            <v>0.37462619535332076</v>
          </cell>
          <cell r="H54">
            <v>0.36378641939602163</v>
          </cell>
          <cell r="I54">
            <v>0.36371603856266432</v>
          </cell>
          <cell r="K54">
            <v>0.37957233848953592</v>
          </cell>
          <cell r="L54">
            <v>0.3572001348100457</v>
          </cell>
          <cell r="M54">
            <v>0.37322739060861887</v>
          </cell>
          <cell r="N54">
            <v>0.48042155977115358</v>
          </cell>
          <cell r="O54">
            <v>0.3977461728035353</v>
          </cell>
          <cell r="P54">
            <v>0.39257522161479996</v>
          </cell>
          <cell r="R54">
            <v>0.42322758840479668</v>
          </cell>
          <cell r="S54">
            <v>0.43210827595197798</v>
          </cell>
          <cell r="T54">
            <v>0.42820777092051493</v>
          </cell>
          <cell r="U54">
            <v>0.44887469488263054</v>
          </cell>
          <cell r="V54">
            <v>0.43383791700178886</v>
          </cell>
          <cell r="W54">
            <v>0.43368186019711163</v>
          </cell>
          <cell r="Y54">
            <v>0.37081973051581912</v>
          </cell>
          <cell r="Z54">
            <v>0.34001847672283708</v>
          </cell>
          <cell r="AA54">
            <v>0.32892121891561327</v>
          </cell>
          <cell r="AB54">
            <v>0.38349421771958336</v>
          </cell>
          <cell r="AC54">
            <v>0.35617325605215272</v>
          </cell>
          <cell r="AD54">
            <v>0.3561792810922193</v>
          </cell>
          <cell r="AF54">
            <v>0.37270658927165051</v>
          </cell>
          <cell r="AG54">
            <v>0.4253301043648729</v>
          </cell>
          <cell r="AH54">
            <v>0.41547637296024326</v>
          </cell>
          <cell r="AI54">
            <v>0.47896731197381487</v>
          </cell>
          <cell r="AJ54">
            <v>0.42288899618768977</v>
          </cell>
          <cell r="AL54">
            <v>0.42731748095857364</v>
          </cell>
          <cell r="AM54">
            <v>0.40700942539177787</v>
          </cell>
          <cell r="AN54">
            <v>0.42291847525846465</v>
          </cell>
          <cell r="AO54">
            <v>0.44208736674427118</v>
          </cell>
          <cell r="AP54">
            <v>0.42449191655257934</v>
          </cell>
        </row>
        <row r="56">
          <cell r="C56" t="str">
            <v>Total</v>
          </cell>
          <cell r="D56">
            <v>1</v>
          </cell>
          <cell r="E56">
            <v>1</v>
          </cell>
          <cell r="F56">
            <v>1</v>
          </cell>
          <cell r="G56">
            <v>1</v>
          </cell>
          <cell r="H56">
            <v>1</v>
          </cell>
          <cell r="I56">
            <v>1</v>
          </cell>
          <cell r="K56">
            <v>1</v>
          </cell>
          <cell r="L56">
            <v>1</v>
          </cell>
          <cell r="M56">
            <v>1</v>
          </cell>
          <cell r="N56">
            <v>1</v>
          </cell>
          <cell r="O56">
            <v>1</v>
          </cell>
          <cell r="P56">
            <v>1</v>
          </cell>
          <cell r="R56">
            <v>1</v>
          </cell>
          <cell r="S56">
            <v>1</v>
          </cell>
          <cell r="T56">
            <v>1</v>
          </cell>
          <cell r="U56">
            <v>1</v>
          </cell>
          <cell r="V56">
            <v>1</v>
          </cell>
          <cell r="W56">
            <v>1</v>
          </cell>
          <cell r="Y56">
            <v>1</v>
          </cell>
          <cell r="Z56">
            <v>1</v>
          </cell>
          <cell r="AA56">
            <v>1</v>
          </cell>
          <cell r="AB56">
            <v>1</v>
          </cell>
          <cell r="AC56">
            <v>1</v>
          </cell>
          <cell r="AD56">
            <v>1</v>
          </cell>
          <cell r="AF56">
            <v>1</v>
          </cell>
          <cell r="AG56">
            <v>1</v>
          </cell>
          <cell r="AH56">
            <v>1</v>
          </cell>
          <cell r="AI56">
            <v>1</v>
          </cell>
          <cell r="AJ56">
            <v>1</v>
          </cell>
          <cell r="AL56">
            <v>1</v>
          </cell>
          <cell r="AM56">
            <v>1</v>
          </cell>
          <cell r="AN56">
            <v>1</v>
          </cell>
          <cell r="AO56">
            <v>1</v>
          </cell>
          <cell r="AP56">
            <v>1</v>
          </cell>
        </row>
        <row r="58">
          <cell r="A58" t="str">
            <v>E = Morgan Stanley Research Estimates</v>
          </cell>
        </row>
        <row r="60">
          <cell r="A60" t="str">
            <v>Sonoco</v>
          </cell>
        </row>
        <row r="61">
          <cell r="A61" t="str">
            <v>Quarterly Income Statement, 2002-2003E</v>
          </cell>
        </row>
        <row r="63">
          <cell r="A63" t="str">
            <v>($ Millions, Except Per Share Data)</v>
          </cell>
        </row>
        <row r="64">
          <cell r="D64" t="str">
            <v>1997</v>
          </cell>
          <cell r="K64" t="str">
            <v>1998</v>
          </cell>
          <cell r="R64" t="str">
            <v>1999</v>
          </cell>
          <cell r="Y64" t="str">
            <v>2000</v>
          </cell>
          <cell r="AF64" t="str">
            <v>2001A</v>
          </cell>
          <cell r="AL64" t="str">
            <v>2002</v>
          </cell>
        </row>
        <row r="65">
          <cell r="D65" t="str">
            <v>1Q</v>
          </cell>
          <cell r="E65" t="str">
            <v>2Q</v>
          </cell>
          <cell r="F65" t="str">
            <v>3Q</v>
          </cell>
          <cell r="G65" t="str">
            <v>4Q</v>
          </cell>
          <cell r="H65" t="str">
            <v>1997</v>
          </cell>
          <cell r="I65" t="str">
            <v>Check</v>
          </cell>
          <cell r="K65" t="str">
            <v>1Q</v>
          </cell>
          <cell r="L65" t="str">
            <v>2Q</v>
          </cell>
          <cell r="M65" t="str">
            <v>3Q</v>
          </cell>
          <cell r="N65" t="str">
            <v>4Q</v>
          </cell>
          <cell r="O65" t="str">
            <v>1998</v>
          </cell>
          <cell r="P65" t="str">
            <v>Check</v>
          </cell>
          <cell r="R65" t="str">
            <v>1Q</v>
          </cell>
          <cell r="S65" t="str">
            <v>2Q</v>
          </cell>
          <cell r="T65" t="str">
            <v>3Q</v>
          </cell>
          <cell r="U65" t="str">
            <v>4Q</v>
          </cell>
          <cell r="V65" t="str">
            <v>1999</v>
          </cell>
          <cell r="W65" t="str">
            <v>Check</v>
          </cell>
          <cell r="Y65" t="str">
            <v>1Q</v>
          </cell>
          <cell r="Z65" t="str">
            <v>2Q</v>
          </cell>
          <cell r="AA65" t="str">
            <v>3Q</v>
          </cell>
          <cell r="AB65" t="str">
            <v>4Q</v>
          </cell>
          <cell r="AC65" t="str">
            <v>2000</v>
          </cell>
          <cell r="AD65" t="str">
            <v>Check</v>
          </cell>
          <cell r="AF65" t="str">
            <v>1Q</v>
          </cell>
          <cell r="AG65" t="str">
            <v>2Q</v>
          </cell>
          <cell r="AH65" t="str">
            <v>3Q</v>
          </cell>
          <cell r="AI65" t="str">
            <v>4Q</v>
          </cell>
          <cell r="AJ65" t="str">
            <v>2001</v>
          </cell>
          <cell r="AL65" t="str">
            <v>1QA</v>
          </cell>
          <cell r="AM65" t="str">
            <v>2QA</v>
          </cell>
          <cell r="AN65" t="str">
            <v>3QA</v>
          </cell>
          <cell r="AO65" t="str">
            <v>4QA</v>
          </cell>
          <cell r="AP65" t="str">
            <v>2002A</v>
          </cell>
        </row>
        <row r="66">
          <cell r="A66" t="str">
            <v>Net Sales</v>
          </cell>
          <cell r="D66">
            <v>687.64800000000002</v>
          </cell>
          <cell r="E66">
            <v>714.16700000000003</v>
          </cell>
          <cell r="F66">
            <v>709.58799999999997</v>
          </cell>
          <cell r="G66">
            <v>736.42800000000011</v>
          </cell>
          <cell r="H66">
            <v>2847.8310000000001</v>
          </cell>
          <cell r="I66">
            <v>2847.8310000000001</v>
          </cell>
          <cell r="K66">
            <v>673.31500000000005</v>
          </cell>
          <cell r="L66">
            <v>637.60900000000004</v>
          </cell>
          <cell r="M66">
            <v>606.98099999999999</v>
          </cell>
          <cell r="N66">
            <v>640.01199999999994</v>
          </cell>
          <cell r="O66">
            <v>2557.9169999999999</v>
          </cell>
          <cell r="P66">
            <v>2557.9169999999999</v>
          </cell>
          <cell r="R66">
            <v>560.47900000000004</v>
          </cell>
          <cell r="S66">
            <v>611.75399999999991</v>
          </cell>
          <cell r="T66">
            <v>620.02700000000004</v>
          </cell>
          <cell r="U66">
            <v>754.47399999999993</v>
          </cell>
          <cell r="V66">
            <v>2546.7339999999999</v>
          </cell>
          <cell r="W66">
            <v>2546.7339999999999</v>
          </cell>
          <cell r="Y66">
            <v>676.29899999999998</v>
          </cell>
          <cell r="Z66">
            <v>688.68599999999992</v>
          </cell>
          <cell r="AA66">
            <v>677.46900000000005</v>
          </cell>
          <cell r="AB66">
            <v>669.03899999999999</v>
          </cell>
          <cell r="AC66">
            <v>2711.4929999999999</v>
          </cell>
          <cell r="AD66">
            <v>2711.4929999999999</v>
          </cell>
          <cell r="AF66">
            <v>632.76800000000003</v>
          </cell>
          <cell r="AG66">
            <v>647.65900000000011</v>
          </cell>
          <cell r="AH66">
            <v>649.26499999999999</v>
          </cell>
          <cell r="AI66">
            <v>676.58400000000006</v>
          </cell>
          <cell r="AJ66">
            <v>2606.2759999999998</v>
          </cell>
          <cell r="AL66">
            <v>654.23599999999999</v>
          </cell>
          <cell r="AM66">
            <v>712.35400000000004</v>
          </cell>
          <cell r="AN66">
            <v>717.39</v>
          </cell>
          <cell r="AO66">
            <v>728.17000000000007</v>
          </cell>
          <cell r="AP66">
            <v>2812.15</v>
          </cell>
        </row>
        <row r="67">
          <cell r="A67" t="str">
            <v>Cost of Sales</v>
          </cell>
          <cell r="D67">
            <v>535.67700000000002</v>
          </cell>
          <cell r="E67">
            <v>548.02099999999996</v>
          </cell>
          <cell r="F67">
            <v>556.18100000000004</v>
          </cell>
          <cell r="G67">
            <v>568.21299999999997</v>
          </cell>
          <cell r="H67">
            <v>2208.0919999999996</v>
          </cell>
          <cell r="I67">
            <v>2208.0920000000001</v>
          </cell>
          <cell r="K67">
            <v>518.05799999999999</v>
          </cell>
          <cell r="L67">
            <v>489.70800000000003</v>
          </cell>
          <cell r="M67">
            <v>467.70299999999997</v>
          </cell>
          <cell r="N67">
            <v>492.87299999999999</v>
          </cell>
          <cell r="O67">
            <v>1968.3420000000001</v>
          </cell>
          <cell r="P67">
            <v>1968.2</v>
          </cell>
          <cell r="R67">
            <v>425.90199999999999</v>
          </cell>
          <cell r="S67">
            <v>466.63200000000001</v>
          </cell>
          <cell r="T67">
            <v>476.06900000000002</v>
          </cell>
          <cell r="U67">
            <v>585.00199999999995</v>
          </cell>
          <cell r="V67">
            <v>1953.605</v>
          </cell>
          <cell r="W67">
            <v>1953.605</v>
          </cell>
          <cell r="Y67">
            <v>524.63800000000003</v>
          </cell>
          <cell r="Z67">
            <v>533.80399999999997</v>
          </cell>
          <cell r="AA67">
            <v>529.97199999999998</v>
          </cell>
          <cell r="AB67">
            <v>518.98099999999999</v>
          </cell>
          <cell r="AC67">
            <v>2107.395</v>
          </cell>
          <cell r="AD67">
            <v>2107.395</v>
          </cell>
          <cell r="AF67">
            <v>495.48099999999999</v>
          </cell>
          <cell r="AG67">
            <v>511.30200000000002</v>
          </cell>
          <cell r="AH67">
            <v>514.00900000000001</v>
          </cell>
          <cell r="AI67">
            <v>541.05399999999997</v>
          </cell>
          <cell r="AJ67">
            <v>2061.846</v>
          </cell>
          <cell r="AL67">
            <v>519.02700000000004</v>
          </cell>
          <cell r="AM67">
            <v>567.06399999999996</v>
          </cell>
          <cell r="AN67">
            <v>582.08900000000006</v>
          </cell>
          <cell r="AO67">
            <v>591.61</v>
          </cell>
          <cell r="AP67">
            <v>2259.79</v>
          </cell>
        </row>
        <row r="69">
          <cell r="B69" t="str">
            <v>Gross Profit</v>
          </cell>
          <cell r="D69">
            <v>151.971</v>
          </cell>
          <cell r="E69">
            <v>166.14600000000007</v>
          </cell>
          <cell r="F69">
            <v>153.40699999999993</v>
          </cell>
          <cell r="G69">
            <v>168.21500000000015</v>
          </cell>
          <cell r="H69">
            <v>639.73900000000015</v>
          </cell>
          <cell r="I69">
            <v>639.73900000000003</v>
          </cell>
          <cell r="K69">
            <v>155.25700000000006</v>
          </cell>
          <cell r="L69">
            <v>147.90100000000001</v>
          </cell>
          <cell r="M69">
            <v>139.27800000000002</v>
          </cell>
          <cell r="N69">
            <v>147.13899999999995</v>
          </cell>
          <cell r="O69">
            <v>589.57500000000005</v>
          </cell>
          <cell r="P69">
            <v>589.71699999999987</v>
          </cell>
          <cell r="R69">
            <v>134.57700000000006</v>
          </cell>
          <cell r="S69">
            <v>145.1219999999999</v>
          </cell>
          <cell r="T69">
            <v>143.95800000000003</v>
          </cell>
          <cell r="U69">
            <v>169.47199999999998</v>
          </cell>
          <cell r="V69">
            <v>593.12899999999991</v>
          </cell>
          <cell r="W69">
            <v>593.12899999999991</v>
          </cell>
          <cell r="Y69">
            <v>151.66099999999994</v>
          </cell>
          <cell r="Z69">
            <v>154.88199999999995</v>
          </cell>
          <cell r="AA69">
            <v>147.49700000000007</v>
          </cell>
          <cell r="AB69">
            <v>150.05799999999999</v>
          </cell>
          <cell r="AC69">
            <v>604.09799999999996</v>
          </cell>
          <cell r="AD69">
            <v>604.09799999999996</v>
          </cell>
          <cell r="AF69">
            <v>137.28700000000003</v>
          </cell>
          <cell r="AG69">
            <v>136.35700000000008</v>
          </cell>
          <cell r="AH69">
            <v>135.25599999999997</v>
          </cell>
          <cell r="AI69">
            <v>135.53000000000009</v>
          </cell>
          <cell r="AJ69">
            <v>544.43000000000018</v>
          </cell>
          <cell r="AL69">
            <v>135.20899999999995</v>
          </cell>
          <cell r="AM69">
            <v>145.29000000000008</v>
          </cell>
          <cell r="AN69">
            <v>135.30099999999993</v>
          </cell>
          <cell r="AO69">
            <v>136.56000000000006</v>
          </cell>
          <cell r="AP69">
            <v>552.36</v>
          </cell>
        </row>
        <row r="70">
          <cell r="B70" t="str">
            <v>Gross Margin</v>
          </cell>
          <cell r="D70">
            <v>0.2210011517520592</v>
          </cell>
          <cell r="E70">
            <v>0.23264306527744921</v>
          </cell>
          <cell r="F70">
            <v>0.21619164923871306</v>
          </cell>
          <cell r="G70">
            <v>0.22842015784299363</v>
          </cell>
          <cell r="H70">
            <v>0.22464078802428941</v>
          </cell>
          <cell r="I70">
            <v>0.22464078802428936</v>
          </cell>
          <cell r="K70">
            <v>0.23058598130147115</v>
          </cell>
          <cell r="L70">
            <v>0.23196190768950878</v>
          </cell>
          <cell r="M70">
            <v>0.22946023022137435</v>
          </cell>
          <cell r="N70">
            <v>0.22990037686793369</v>
          </cell>
          <cell r="O70">
            <v>0.23049027783153248</v>
          </cell>
          <cell r="P70">
            <v>0.23054579175164788</v>
          </cell>
          <cell r="R70">
            <v>0.24011069103391927</v>
          </cell>
          <cell r="S70">
            <v>0.2372228052452455</v>
          </cell>
          <cell r="T70">
            <v>0.23218021150691828</v>
          </cell>
          <cell r="U70">
            <v>0.22462271728382951</v>
          </cell>
          <cell r="V70">
            <v>0.2328978998199262</v>
          </cell>
          <cell r="W70">
            <v>0.2328978998199262</v>
          </cell>
          <cell r="Y70">
            <v>0.22425140359515533</v>
          </cell>
          <cell r="Z70">
            <v>0.22489494486602016</v>
          </cell>
          <cell r="AA70">
            <v>0.21771771106869844</v>
          </cell>
          <cell r="AB70">
            <v>0.2242888680629978</v>
          </cell>
          <cell r="AC70">
            <v>0.22279165020894393</v>
          </cell>
          <cell r="AD70">
            <v>0.22279165020894393</v>
          </cell>
          <cell r="AF70">
            <v>0.21696261505006578</v>
          </cell>
          <cell r="AG70">
            <v>0.21053826164694703</v>
          </cell>
          <cell r="AH70">
            <v>0.20832171763455595</v>
          </cell>
          <cell r="AI70">
            <v>0.20031511238811453</v>
          </cell>
          <cell r="AJ70">
            <v>0.20889192088635286</v>
          </cell>
          <cell r="AL70">
            <v>0.20666701312676153</v>
          </cell>
          <cell r="AM70">
            <v>0.20395758288716012</v>
          </cell>
          <cell r="AN70">
            <v>0.18860173685164267</v>
          </cell>
          <cell r="AO70">
            <v>0.18753862422236572</v>
          </cell>
          <cell r="AP70">
            <v>0.19641910993368064</v>
          </cell>
        </row>
        <row r="72">
          <cell r="A72" t="str">
            <v>Selling, General &amp; Admin.</v>
          </cell>
          <cell r="D72">
            <v>71.805999999999997</v>
          </cell>
          <cell r="E72">
            <v>75.728999999999999</v>
          </cell>
          <cell r="F72">
            <v>72.983000000000004</v>
          </cell>
          <cell r="G72">
            <v>76.921000000000006</v>
          </cell>
          <cell r="H72">
            <v>297.43900000000002</v>
          </cell>
          <cell r="I72">
            <v>297.43900000000002</v>
          </cell>
          <cell r="K72">
            <v>67.337000000000003</v>
          </cell>
          <cell r="L72">
            <v>61.853999999999999</v>
          </cell>
          <cell r="M72">
            <v>66.786000000000001</v>
          </cell>
          <cell r="N72">
            <v>64.114000000000004</v>
          </cell>
          <cell r="O72">
            <v>260.09100000000001</v>
          </cell>
          <cell r="P72">
            <v>260.09100000000001</v>
          </cell>
          <cell r="R72">
            <v>59.27</v>
          </cell>
          <cell r="S72">
            <v>60.744999999999997</v>
          </cell>
          <cell r="T72">
            <v>63.427</v>
          </cell>
          <cell r="U72">
            <v>76.474999999999994</v>
          </cell>
          <cell r="V72">
            <v>259.91700000000003</v>
          </cell>
          <cell r="W72">
            <v>259.91699999999997</v>
          </cell>
          <cell r="Y72">
            <v>67.426000000000002</v>
          </cell>
          <cell r="Z72">
            <v>69.369</v>
          </cell>
          <cell r="AA72">
            <v>69.001000000000005</v>
          </cell>
          <cell r="AB72">
            <v>66.353999999999999</v>
          </cell>
          <cell r="AC72">
            <v>272.15000000000003</v>
          </cell>
          <cell r="AD72">
            <v>272.14999999999998</v>
          </cell>
          <cell r="AF72">
            <v>68.721000000000004</v>
          </cell>
          <cell r="AG72">
            <v>66.984999999999999</v>
          </cell>
          <cell r="AH72">
            <v>63.494999999999997</v>
          </cell>
          <cell r="AI72">
            <v>67.706999999999994</v>
          </cell>
          <cell r="AJ72">
            <v>266.90800000000002</v>
          </cell>
          <cell r="AL72">
            <v>70.613</v>
          </cell>
          <cell r="AM72">
            <v>74.841999999999999</v>
          </cell>
          <cell r="AN72">
            <v>71.945999999999998</v>
          </cell>
          <cell r="AO72">
            <v>71.272000000000006</v>
          </cell>
          <cell r="AP72">
            <v>288.673</v>
          </cell>
        </row>
        <row r="73">
          <cell r="B73" t="str">
            <v>SG&amp;A/Sales</v>
          </cell>
          <cell r="D73">
            <v>0.10442261156870956</v>
          </cell>
          <cell r="E73">
            <v>0.10603822355275447</v>
          </cell>
          <cell r="F73">
            <v>0.10285264125097945</v>
          </cell>
          <cell r="G73">
            <v>0.10445148745023274</v>
          </cell>
          <cell r="H73">
            <v>0.1044440488217173</v>
          </cell>
          <cell r="I73">
            <v>0.1044440488217173</v>
          </cell>
          <cell r="K73">
            <v>0.1000081685392424</v>
          </cell>
          <cell r="L73">
            <v>9.7009295665525422E-2</v>
          </cell>
          <cell r="M73">
            <v>0.11002980323931062</v>
          </cell>
          <cell r="N73">
            <v>0.10017624669537448</v>
          </cell>
          <cell r="O73">
            <v>0.10168078166727068</v>
          </cell>
          <cell r="P73">
            <v>0.10168078166727068</v>
          </cell>
          <cell r="R73">
            <v>0.10574883269489133</v>
          </cell>
          <cell r="S73">
            <v>9.9296449226323011E-2</v>
          </cell>
          <cell r="T73">
            <v>0.10229715802698915</v>
          </cell>
          <cell r="U73">
            <v>0.10136200849863614</v>
          </cell>
          <cell r="V73">
            <v>0.10205895079737422</v>
          </cell>
          <cell r="W73">
            <v>0.1020589507973742</v>
          </cell>
          <cell r="Y73">
            <v>9.9698506134121151E-2</v>
          </cell>
          <cell r="Z73">
            <v>0.10072660109251533</v>
          </cell>
          <cell r="AA73">
            <v>0.10185115481298775</v>
          </cell>
          <cell r="AB73">
            <v>9.9178074820750362E-2</v>
          </cell>
          <cell r="AC73">
            <v>0.10036905866989147</v>
          </cell>
          <cell r="AD73">
            <v>0.10036905866989146</v>
          </cell>
          <cell r="AF73">
            <v>0.10860378527359159</v>
          </cell>
          <cell r="AG73">
            <v>0.10342634009563673</v>
          </cell>
          <cell r="AH73">
            <v>9.7795199186772735E-2</v>
          </cell>
          <cell r="AI73">
            <v>0.10007183143556453</v>
          </cell>
          <cell r="AJ73">
            <v>0.10240972176392678</v>
          </cell>
          <cell r="AL73">
            <v>0.10793200007336802</v>
          </cell>
          <cell r="AM73">
            <v>0.10506293219382497</v>
          </cell>
          <cell r="AN73">
            <v>0.10028854597917451</v>
          </cell>
          <cell r="AO73">
            <v>9.7878242718046612E-2</v>
          </cell>
          <cell r="AP73">
            <v>0.10265206336788578</v>
          </cell>
        </row>
        <row r="75">
          <cell r="B75" t="str">
            <v>Operating Profit</v>
          </cell>
          <cell r="D75">
            <v>80.165000000000006</v>
          </cell>
          <cell r="E75">
            <v>90.417000000000073</v>
          </cell>
          <cell r="F75">
            <v>80.423999999999921</v>
          </cell>
          <cell r="G75">
            <v>91.294000000000139</v>
          </cell>
          <cell r="H75">
            <v>342.30000000000013</v>
          </cell>
          <cell r="I75">
            <v>342.3</v>
          </cell>
          <cell r="K75">
            <v>87.920000000000059</v>
          </cell>
          <cell r="L75">
            <v>86.047000000000011</v>
          </cell>
          <cell r="M75">
            <v>72.492000000000019</v>
          </cell>
          <cell r="N75">
            <v>83.024999999999949</v>
          </cell>
          <cell r="O75">
            <v>329.48400000000004</v>
          </cell>
          <cell r="P75">
            <v>329.62599999999986</v>
          </cell>
          <cell r="R75">
            <v>75.307000000000045</v>
          </cell>
          <cell r="S75">
            <v>84.376999999999896</v>
          </cell>
          <cell r="T75">
            <v>80.531000000000034</v>
          </cell>
          <cell r="U75">
            <v>92.996999999999986</v>
          </cell>
          <cell r="V75">
            <v>333.21199999999999</v>
          </cell>
          <cell r="W75">
            <v>333.21199999999993</v>
          </cell>
          <cell r="Y75">
            <v>84.234999999999943</v>
          </cell>
          <cell r="Z75">
            <v>85.512999999999948</v>
          </cell>
          <cell r="AA75">
            <v>78.496000000000066</v>
          </cell>
          <cell r="AB75">
            <v>83.703999999999994</v>
          </cell>
          <cell r="AC75">
            <v>331.94799999999992</v>
          </cell>
          <cell r="AD75">
            <v>331.94799999999998</v>
          </cell>
          <cell r="AF75">
            <v>68.566000000000031</v>
          </cell>
          <cell r="AG75">
            <v>69.372000000000085</v>
          </cell>
          <cell r="AH75">
            <v>71.760999999999967</v>
          </cell>
          <cell r="AI75">
            <v>67.823000000000093</v>
          </cell>
          <cell r="AJ75">
            <v>277.52200000000016</v>
          </cell>
          <cell r="AL75">
            <v>64.595999999999947</v>
          </cell>
          <cell r="AM75">
            <v>70.448000000000079</v>
          </cell>
          <cell r="AN75">
            <v>63.354999999999933</v>
          </cell>
          <cell r="AO75">
            <v>65.288000000000054</v>
          </cell>
          <cell r="AP75">
            <v>263.68700000000001</v>
          </cell>
        </row>
        <row r="76">
          <cell r="B76" t="str">
            <v>Operating Margin</v>
          </cell>
          <cell r="D76">
            <v>0.11657854018334962</v>
          </cell>
          <cell r="E76">
            <v>0.12660484172469474</v>
          </cell>
          <cell r="F76">
            <v>0.11333900798773362</v>
          </cell>
          <cell r="G76">
            <v>0.1239686703927609</v>
          </cell>
          <cell r="H76">
            <v>0.12019673920257209</v>
          </cell>
          <cell r="I76">
            <v>0.12019673920257207</v>
          </cell>
          <cell r="K76">
            <v>0.13057781276222874</v>
          </cell>
          <cell r="L76">
            <v>0.13495261202398337</v>
          </cell>
          <cell r="M76">
            <v>0.11943042698206371</v>
          </cell>
          <cell r="N76">
            <v>0.12972413017255918</v>
          </cell>
          <cell r="O76">
            <v>0.12880949616426179</v>
          </cell>
          <cell r="P76">
            <v>0.1288650100843772</v>
          </cell>
          <cell r="R76">
            <v>0.13436185833902795</v>
          </cell>
          <cell r="S76">
            <v>0.1379263560189225</v>
          </cell>
          <cell r="T76">
            <v>0.12988305347992915</v>
          </cell>
          <cell r="U76">
            <v>0.12326070878519338</v>
          </cell>
          <cell r="V76">
            <v>0.13083894902255203</v>
          </cell>
          <cell r="W76">
            <v>0.130838949022552</v>
          </cell>
          <cell r="Y76">
            <v>0.12455289746103416</v>
          </cell>
          <cell r="Z76">
            <v>0.12416834377350484</v>
          </cell>
          <cell r="AA76">
            <v>0.11586655625571068</v>
          </cell>
          <cell r="AB76">
            <v>0.12511079324224744</v>
          </cell>
          <cell r="AC76">
            <v>0.12242259153905244</v>
          </cell>
          <cell r="AD76">
            <v>0.12242259153905247</v>
          </cell>
          <cell r="AF76">
            <v>0.10835882977647421</v>
          </cell>
          <cell r="AG76">
            <v>0.10711192155131029</v>
          </cell>
          <cell r="AH76">
            <v>0.11052651844778322</v>
          </cell>
          <cell r="AI76">
            <v>0.10024328095255</v>
          </cell>
          <cell r="AJ76">
            <v>0.10648219912242608</v>
          </cell>
          <cell r="AL76">
            <v>9.8735013053393494E-2</v>
          </cell>
          <cell r="AM76">
            <v>9.8894650693335154E-2</v>
          </cell>
          <cell r="AN76">
            <v>8.8313190872468167E-2</v>
          </cell>
          <cell r="AO76">
            <v>8.9660381504319112E-2</v>
          </cell>
          <cell r="AP76">
            <v>9.3767046565794862E-2</v>
          </cell>
        </row>
        <row r="78">
          <cell r="A78" t="str">
            <v>Interest Expense</v>
          </cell>
          <cell r="D78">
            <v>13.548999999999999</v>
          </cell>
          <cell r="E78">
            <v>14.888999999999999</v>
          </cell>
          <cell r="F78">
            <v>13.981999999999999</v>
          </cell>
          <cell r="G78">
            <v>14.773999999999999</v>
          </cell>
          <cell r="H78">
            <v>57.194000000000003</v>
          </cell>
          <cell r="I78">
            <v>57.194000000000003</v>
          </cell>
          <cell r="K78">
            <v>14.356</v>
          </cell>
          <cell r="L78">
            <v>12.878</v>
          </cell>
          <cell r="M78">
            <v>13.256</v>
          </cell>
          <cell r="N78">
            <v>14.289</v>
          </cell>
          <cell r="O78">
            <v>54.779000000000003</v>
          </cell>
          <cell r="P78">
            <v>54.779000000000003</v>
          </cell>
          <cell r="R78">
            <v>12.47</v>
          </cell>
          <cell r="S78">
            <v>11.846</v>
          </cell>
          <cell r="T78">
            <v>12.914</v>
          </cell>
          <cell r="U78">
            <v>15.236000000000001</v>
          </cell>
          <cell r="V78">
            <v>52.466000000000008</v>
          </cell>
          <cell r="W78">
            <v>52.466000000000001</v>
          </cell>
          <cell r="Y78">
            <v>15.519</v>
          </cell>
          <cell r="Z78">
            <v>15.164</v>
          </cell>
          <cell r="AA78">
            <v>15.026</v>
          </cell>
          <cell r="AB78">
            <v>13.895</v>
          </cell>
          <cell r="AC78">
            <v>59.603999999999999</v>
          </cell>
          <cell r="AD78">
            <v>59.603999999999999</v>
          </cell>
          <cell r="AF78">
            <v>14.226000000000001</v>
          </cell>
          <cell r="AG78">
            <v>12.596</v>
          </cell>
          <cell r="AH78">
            <v>11.932</v>
          </cell>
          <cell r="AI78">
            <v>13.462999999999999</v>
          </cell>
          <cell r="AJ78">
            <v>52.217000000000006</v>
          </cell>
          <cell r="AL78">
            <v>13.507</v>
          </cell>
          <cell r="AM78">
            <v>13.154</v>
          </cell>
          <cell r="AN78">
            <v>14.106999999999999</v>
          </cell>
          <cell r="AO78">
            <v>13.428000000000001</v>
          </cell>
          <cell r="AP78">
            <v>54.195999999999998</v>
          </cell>
        </row>
        <row r="79">
          <cell r="A79" t="str">
            <v>Interest Income</v>
          </cell>
          <cell r="D79">
            <v>1.0980000000000001</v>
          </cell>
          <cell r="E79">
            <v>0.93100000000000005</v>
          </cell>
          <cell r="F79">
            <v>1.3080000000000001</v>
          </cell>
          <cell r="G79">
            <v>1.6339999999999999</v>
          </cell>
          <cell r="H79">
            <v>4.9710000000000001</v>
          </cell>
          <cell r="I79">
            <v>4.9710000000000001</v>
          </cell>
          <cell r="K79">
            <v>0.80800000000000005</v>
          </cell>
          <cell r="L79">
            <v>1.9630000000000001</v>
          </cell>
          <cell r="M79">
            <v>1.5109999999999999</v>
          </cell>
          <cell r="N79">
            <v>1.6339999999999999</v>
          </cell>
          <cell r="O79">
            <v>5.9160000000000004</v>
          </cell>
          <cell r="P79">
            <v>5.9160000000000004</v>
          </cell>
          <cell r="R79">
            <v>1.038</v>
          </cell>
          <cell r="S79">
            <v>1.6919999999999999</v>
          </cell>
          <cell r="T79">
            <v>1.31</v>
          </cell>
          <cell r="U79">
            <v>1.274</v>
          </cell>
          <cell r="V79">
            <v>5.3140000000000001</v>
          </cell>
          <cell r="W79">
            <v>5.3140000000000001</v>
          </cell>
          <cell r="Y79">
            <v>0.76300000000000001</v>
          </cell>
          <cell r="Z79">
            <v>0.76300000000000001</v>
          </cell>
          <cell r="AA79">
            <v>0.92900000000000005</v>
          </cell>
          <cell r="AB79">
            <v>1.367</v>
          </cell>
          <cell r="AC79">
            <v>3.8220000000000001</v>
          </cell>
          <cell r="AD79">
            <v>3.794</v>
          </cell>
          <cell r="AF79">
            <v>0.47499999999999998</v>
          </cell>
          <cell r="AG79">
            <v>0.96399999999999997</v>
          </cell>
          <cell r="AH79">
            <v>1.617</v>
          </cell>
          <cell r="AI79">
            <v>0.74399999999999999</v>
          </cell>
          <cell r="AJ79">
            <v>3.8</v>
          </cell>
          <cell r="AL79">
            <v>0.42699999999999999</v>
          </cell>
          <cell r="AM79">
            <v>0.25800000000000001</v>
          </cell>
          <cell r="AN79">
            <v>0.45300000000000001</v>
          </cell>
          <cell r="AO79">
            <v>0.51100000000000001</v>
          </cell>
          <cell r="AP79">
            <v>1.649</v>
          </cell>
        </row>
        <row r="81">
          <cell r="B81" t="str">
            <v>Pretax Income</v>
          </cell>
          <cell r="D81">
            <v>67.714000000000013</v>
          </cell>
          <cell r="E81">
            <v>76.459000000000074</v>
          </cell>
          <cell r="F81">
            <v>67.749999999999929</v>
          </cell>
          <cell r="G81">
            <v>78.154000000000138</v>
          </cell>
          <cell r="H81">
            <v>290.07700000000011</v>
          </cell>
          <cell r="I81">
            <v>290.077</v>
          </cell>
          <cell r="K81">
            <v>74.372000000000071</v>
          </cell>
          <cell r="L81">
            <v>75.132000000000005</v>
          </cell>
          <cell r="M81">
            <v>60.747000000000021</v>
          </cell>
          <cell r="N81">
            <v>70.369999999999948</v>
          </cell>
          <cell r="O81">
            <v>280.62100000000004</v>
          </cell>
          <cell r="P81">
            <v>280.76299999999986</v>
          </cell>
          <cell r="R81">
            <v>63.875000000000043</v>
          </cell>
          <cell r="S81">
            <v>74.222999999999885</v>
          </cell>
          <cell r="T81">
            <v>68.927000000000035</v>
          </cell>
          <cell r="U81">
            <v>79.034999999999982</v>
          </cell>
          <cell r="V81">
            <v>286.05999999999995</v>
          </cell>
          <cell r="W81">
            <v>286.05999999999995</v>
          </cell>
          <cell r="Y81">
            <v>69.478999999999942</v>
          </cell>
          <cell r="Z81">
            <v>71.111999999999952</v>
          </cell>
          <cell r="AA81">
            <v>64.399000000000072</v>
          </cell>
          <cell r="AB81">
            <v>71.176000000000002</v>
          </cell>
          <cell r="AC81">
            <v>276.16599999999994</v>
          </cell>
          <cell r="AD81">
            <v>276.13799999999998</v>
          </cell>
          <cell r="AF81">
            <v>54.815000000000033</v>
          </cell>
          <cell r="AG81">
            <v>57.74000000000008</v>
          </cell>
          <cell r="AH81">
            <v>61.445999999999962</v>
          </cell>
          <cell r="AI81">
            <v>55.104000000000092</v>
          </cell>
          <cell r="AJ81">
            <v>229.10500000000019</v>
          </cell>
          <cell r="AL81">
            <v>51.515999999999948</v>
          </cell>
          <cell r="AM81">
            <v>57.552000000000085</v>
          </cell>
          <cell r="AN81">
            <v>49.700999999999937</v>
          </cell>
          <cell r="AO81">
            <v>52.371000000000059</v>
          </cell>
          <cell r="AP81">
            <v>211.14000000000004</v>
          </cell>
        </row>
        <row r="82">
          <cell r="B82" t="str">
            <v>Pretax Margin</v>
          </cell>
          <cell r="D82">
            <v>9.847189259621203E-2</v>
          </cell>
          <cell r="E82">
            <v>0.10706039343738939</v>
          </cell>
          <cell r="F82">
            <v>9.5477939311262208E-2</v>
          </cell>
          <cell r="G82">
            <v>0.10612578554862136</v>
          </cell>
          <cell r="H82">
            <v>0.10185892351055947</v>
          </cell>
          <cell r="I82">
            <v>0.10185892351055943</v>
          </cell>
          <cell r="K82">
            <v>0.11045647282475522</v>
          </cell>
          <cell r="L82">
            <v>0.11783397034859922</v>
          </cell>
          <cell r="M82">
            <v>0.10008056265352626</v>
          </cell>
          <cell r="N82">
            <v>0.10995106341756085</v>
          </cell>
          <cell r="O82">
            <v>0.10970684349804941</v>
          </cell>
          <cell r="P82">
            <v>0.10976235741816481</v>
          </cell>
          <cell r="R82">
            <v>0.11396501920678569</v>
          </cell>
          <cell r="S82">
            <v>0.1213281809354739</v>
          </cell>
          <cell r="T82">
            <v>0.11116773946941025</v>
          </cell>
          <cell r="U82">
            <v>0.10475510090473626</v>
          </cell>
          <cell r="V82">
            <v>0.11232425530110328</v>
          </cell>
          <cell r="W82">
            <v>0.11232425530110328</v>
          </cell>
          <cell r="Y82">
            <v>0.10273414569591252</v>
          </cell>
          <cell r="Z82">
            <v>0.1032575077756771</v>
          </cell>
          <cell r="AA82">
            <v>9.5058224066341138E-2</v>
          </cell>
          <cell r="AB82">
            <v>0.10638542745639641</v>
          </cell>
          <cell r="AC82">
            <v>0.10185016151618313</v>
          </cell>
          <cell r="AD82">
            <v>0.10183983510191617</v>
          </cell>
          <cell r="AF82">
            <v>8.6627326287043643E-2</v>
          </cell>
          <cell r="AG82">
            <v>8.9151853058476865E-2</v>
          </cell>
          <cell r="AH82">
            <v>9.463932292669397E-2</v>
          </cell>
          <cell r="AI82">
            <v>8.1444432620339957E-2</v>
          </cell>
          <cell r="AJ82">
            <v>8.7905118260690807E-2</v>
          </cell>
          <cell r="AL82">
            <v>7.8742227575370277E-2</v>
          </cell>
          <cell r="AM82">
            <v>8.0791291970003787E-2</v>
          </cell>
          <cell r="AN82">
            <v>6.9280307782377704E-2</v>
          </cell>
          <cell r="AO82">
            <v>7.1921391982641483E-2</v>
          </cell>
          <cell r="AP82">
            <v>7.5081343456074548E-2</v>
          </cell>
        </row>
        <row r="84">
          <cell r="A84" t="str">
            <v>Income Taxes</v>
          </cell>
          <cell r="D84">
            <v>26.204999999999998</v>
          </cell>
          <cell r="E84">
            <v>29.59</v>
          </cell>
          <cell r="F84">
            <v>26.219249999999974</v>
          </cell>
          <cell r="G84">
            <v>30.245598000000054</v>
          </cell>
          <cell r="H84">
            <v>112.25984800000003</v>
          </cell>
          <cell r="I84">
            <v>112.259799</v>
          </cell>
          <cell r="K84">
            <v>29.004999999999999</v>
          </cell>
          <cell r="L84">
            <v>29.301480000000002</v>
          </cell>
          <cell r="M84">
            <v>22.646999999999998</v>
          </cell>
          <cell r="N84">
            <v>27.092449999999982</v>
          </cell>
          <cell r="O84">
            <v>108.04592999999998</v>
          </cell>
          <cell r="P84">
            <v>108.04592999999998</v>
          </cell>
          <cell r="R84">
            <v>24.591000000000001</v>
          </cell>
          <cell r="S84">
            <v>28.574999999999999</v>
          </cell>
          <cell r="T84">
            <v>25.542000000000002</v>
          </cell>
          <cell r="U84">
            <v>29.876999999999999</v>
          </cell>
          <cell r="V84">
            <v>108.58499999999999</v>
          </cell>
          <cell r="W84">
            <v>108.58499999999999</v>
          </cell>
          <cell r="Y84">
            <v>26.422000000000001</v>
          </cell>
          <cell r="Z84">
            <v>26.992000000000001</v>
          </cell>
          <cell r="AA84">
            <v>24.149625000000029</v>
          </cell>
          <cell r="AB84">
            <v>26.406296000000001</v>
          </cell>
          <cell r="AC84">
            <v>103.96992100000003</v>
          </cell>
          <cell r="AD84">
            <v>103.96992100000003</v>
          </cell>
          <cell r="AF84">
            <v>20.606999999999999</v>
          </cell>
          <cell r="AG84">
            <v>21.94120000000003</v>
          </cell>
          <cell r="AH84">
            <v>23.349479999999986</v>
          </cell>
          <cell r="AI84">
            <v>20.437950000000001</v>
          </cell>
          <cell r="AJ84">
            <v>86.335630000000009</v>
          </cell>
          <cell r="AL84">
            <v>18.523000000000003</v>
          </cell>
          <cell r="AM84">
            <v>20.707999999999998</v>
          </cell>
          <cell r="AN84">
            <v>17.89256</v>
          </cell>
          <cell r="AO84">
            <v>18.042000000000002</v>
          </cell>
          <cell r="AP84">
            <v>75.165559999999999</v>
          </cell>
        </row>
        <row r="85">
          <cell r="B85" t="str">
            <v>Tax Rate</v>
          </cell>
          <cell r="D85">
            <v>0.38699530377765295</v>
          </cell>
          <cell r="E85">
            <v>0.38700479995814713</v>
          </cell>
          <cell r="F85">
            <v>0.38700000000000001</v>
          </cell>
          <cell r="G85">
            <v>0.38700000000000001</v>
          </cell>
          <cell r="H85">
            <v>0.38700016892066585</v>
          </cell>
          <cell r="I85">
            <v>0.38700000000000001</v>
          </cell>
          <cell r="K85">
            <v>0.38999892432635902</v>
          </cell>
          <cell r="L85">
            <v>0.39</v>
          </cell>
          <cell r="M85">
            <v>0.37280853375475315</v>
          </cell>
          <cell r="N85">
            <v>0.38500000000000001</v>
          </cell>
          <cell r="O85">
            <v>0.38502439232986829</v>
          </cell>
          <cell r="P85">
            <v>0.38482966060342721</v>
          </cell>
          <cell r="R85">
            <v>0.38498630136986278</v>
          </cell>
          <cell r="S85">
            <v>0.38498848065963437</v>
          </cell>
          <cell r="T85">
            <v>0.3705659610892682</v>
          </cell>
          <cell r="U85">
            <v>0.37802239514139313</v>
          </cell>
          <cell r="V85">
            <v>0.37958819828008117</v>
          </cell>
          <cell r="W85">
            <v>0.37958819828008117</v>
          </cell>
          <cell r="Y85">
            <v>0.38028756890571286</v>
          </cell>
          <cell r="Z85">
            <v>0.37957025537180811</v>
          </cell>
          <cell r="AA85">
            <v>0.375</v>
          </cell>
          <cell r="AB85">
            <v>0.371</v>
          </cell>
          <cell r="AC85">
            <v>0.37647618099259161</v>
          </cell>
          <cell r="AD85">
            <v>0.37651435514127007</v>
          </cell>
          <cell r="AF85">
            <v>0.37593724345525836</v>
          </cell>
          <cell r="AG85">
            <v>0.38</v>
          </cell>
          <cell r="AH85">
            <v>0.38</v>
          </cell>
          <cell r="AI85">
            <v>0.37089775696864052</v>
          </cell>
          <cell r="AJ85">
            <v>0.37683869841339096</v>
          </cell>
          <cell r="AL85">
            <v>0.35955819551207435</v>
          </cell>
          <cell r="AM85">
            <v>0.35981373366694414</v>
          </cell>
          <cell r="AN85">
            <v>0.36000402406390258</v>
          </cell>
          <cell r="AO85">
            <v>0.34450363750930824</v>
          </cell>
          <cell r="AP85">
            <v>0.35599867386568146</v>
          </cell>
        </row>
        <row r="87">
          <cell r="A87" t="str">
            <v>Income before JV Earnings</v>
          </cell>
          <cell r="D87">
            <v>41.509000000000015</v>
          </cell>
          <cell r="E87">
            <v>46.869000000000071</v>
          </cell>
          <cell r="F87">
            <v>41.530749999999955</v>
          </cell>
          <cell r="G87">
            <v>47.908402000000081</v>
          </cell>
          <cell r="H87">
            <v>177.81715200000014</v>
          </cell>
          <cell r="I87">
            <v>177.81720100000001</v>
          </cell>
          <cell r="K87">
            <v>45.367000000000075</v>
          </cell>
          <cell r="L87">
            <v>45.830520000000007</v>
          </cell>
          <cell r="M87">
            <v>38.100000000000023</v>
          </cell>
          <cell r="N87">
            <v>43.277549999999962</v>
          </cell>
          <cell r="O87">
            <v>172.57507000000007</v>
          </cell>
          <cell r="P87">
            <v>172.71706999999986</v>
          </cell>
          <cell r="R87">
            <v>39.284000000000042</v>
          </cell>
          <cell r="S87">
            <v>45.647999999999882</v>
          </cell>
          <cell r="T87">
            <v>43.385000000000034</v>
          </cell>
          <cell r="U87">
            <v>49.157999999999987</v>
          </cell>
          <cell r="V87">
            <v>177.47499999999994</v>
          </cell>
          <cell r="W87">
            <v>177.47499999999997</v>
          </cell>
          <cell r="Y87">
            <v>43.056999999999945</v>
          </cell>
          <cell r="Z87">
            <v>44.119999999999948</v>
          </cell>
          <cell r="AA87">
            <v>40.249375000000043</v>
          </cell>
          <cell r="AB87">
            <v>44.769704000000004</v>
          </cell>
          <cell r="AC87">
            <v>172.19607899999994</v>
          </cell>
          <cell r="AD87">
            <v>172.16807899999995</v>
          </cell>
          <cell r="AF87">
            <v>34.208000000000034</v>
          </cell>
          <cell r="AG87">
            <v>35.79880000000005</v>
          </cell>
          <cell r="AH87">
            <v>38.096519999999977</v>
          </cell>
          <cell r="AI87">
            <v>34.666050000000091</v>
          </cell>
          <cell r="AJ87">
            <v>142.76937000000015</v>
          </cell>
          <cell r="AL87">
            <v>32.992999999999945</v>
          </cell>
          <cell r="AM87">
            <v>36.844000000000086</v>
          </cell>
          <cell r="AN87">
            <v>31.808439999999937</v>
          </cell>
          <cell r="AO87">
            <v>34.329000000000057</v>
          </cell>
          <cell r="AP87">
            <v>135.97444000000002</v>
          </cell>
        </row>
        <row r="88">
          <cell r="A88" t="str">
            <v>JV Earnings &amp; (Minority Interest)</v>
          </cell>
          <cell r="D88">
            <v>-0.26300000000000001</v>
          </cell>
          <cell r="E88">
            <v>-0.83799999999999997</v>
          </cell>
          <cell r="F88">
            <v>0.215</v>
          </cell>
          <cell r="G88">
            <v>-0.105</v>
          </cell>
          <cell r="H88">
            <v>-0.99099999999999999</v>
          </cell>
          <cell r="I88">
            <v>-0.99099999999999999</v>
          </cell>
          <cell r="K88">
            <v>1.1279999999999999</v>
          </cell>
          <cell r="L88">
            <v>1.54</v>
          </cell>
          <cell r="M88">
            <v>1.639</v>
          </cell>
          <cell r="N88">
            <v>2.0760000000000001</v>
          </cell>
          <cell r="O88">
            <v>6.3830000000000009</v>
          </cell>
          <cell r="P88">
            <v>6.3869999999999996</v>
          </cell>
          <cell r="R88">
            <v>1.163</v>
          </cell>
          <cell r="S88">
            <v>1.716</v>
          </cell>
          <cell r="T88">
            <v>1.8819999999999999</v>
          </cell>
          <cell r="U88">
            <v>2.069</v>
          </cell>
          <cell r="V88">
            <v>6.83</v>
          </cell>
          <cell r="W88">
            <v>6.83</v>
          </cell>
          <cell r="Y88">
            <v>1.96</v>
          </cell>
          <cell r="Z88">
            <v>2.3079999999999998</v>
          </cell>
          <cell r="AA88">
            <v>2.0139999999999998</v>
          </cell>
          <cell r="AB88">
            <v>1.42</v>
          </cell>
          <cell r="AC88">
            <v>7.702</v>
          </cell>
          <cell r="AD88">
            <v>7.702</v>
          </cell>
          <cell r="AF88">
            <v>1.2350000000000001</v>
          </cell>
          <cell r="AG88">
            <v>0.72599999999999998</v>
          </cell>
          <cell r="AH88">
            <v>1.343</v>
          </cell>
          <cell r="AI88">
            <v>2.0739999999999998</v>
          </cell>
          <cell r="AJ88">
            <v>5.3780000000000001</v>
          </cell>
          <cell r="AL88">
            <v>1.4119999999999999</v>
          </cell>
          <cell r="AM88">
            <v>1.98</v>
          </cell>
          <cell r="AN88">
            <v>1.5209999999999999</v>
          </cell>
          <cell r="AO88">
            <v>2.4590000000000001</v>
          </cell>
          <cell r="AP88">
            <v>7.3719999999999999</v>
          </cell>
        </row>
        <row r="90">
          <cell r="B90" t="str">
            <v>Net Income on Operating Basis</v>
          </cell>
          <cell r="D90">
            <v>41.246000000000016</v>
          </cell>
          <cell r="E90">
            <v>46.03100000000007</v>
          </cell>
          <cell r="F90">
            <v>41.745749999999958</v>
          </cell>
          <cell r="G90">
            <v>47.803402000000084</v>
          </cell>
          <cell r="H90">
            <v>176.82615200000012</v>
          </cell>
          <cell r="I90">
            <v>176.826201</v>
          </cell>
          <cell r="K90">
            <v>46.495000000000076</v>
          </cell>
          <cell r="L90">
            <v>47.370520000000006</v>
          </cell>
          <cell r="M90">
            <v>39.739000000000026</v>
          </cell>
          <cell r="N90">
            <v>45.353549999999963</v>
          </cell>
          <cell r="O90">
            <v>178.95807000000008</v>
          </cell>
          <cell r="P90">
            <v>179.10406999999987</v>
          </cell>
          <cell r="R90">
            <v>40.447000000000038</v>
          </cell>
          <cell r="S90">
            <v>47.363999999999884</v>
          </cell>
          <cell r="T90">
            <v>45.267000000000031</v>
          </cell>
          <cell r="U90">
            <v>51.22699999999999</v>
          </cell>
          <cell r="V90">
            <v>184.30499999999995</v>
          </cell>
          <cell r="W90">
            <v>184.30499999999998</v>
          </cell>
          <cell r="Y90">
            <v>45.016999999999946</v>
          </cell>
          <cell r="Z90">
            <v>46.427999999999948</v>
          </cell>
          <cell r="AA90">
            <v>42.263375000000046</v>
          </cell>
          <cell r="AB90">
            <v>46.189704000000006</v>
          </cell>
          <cell r="AC90">
            <v>179.89807899999994</v>
          </cell>
          <cell r="AD90">
            <v>179.87007899999995</v>
          </cell>
          <cell r="AF90">
            <v>35.443000000000033</v>
          </cell>
          <cell r="AG90">
            <v>36.524800000000049</v>
          </cell>
          <cell r="AH90">
            <v>39.439519999999973</v>
          </cell>
          <cell r="AI90">
            <v>36.740050000000089</v>
          </cell>
          <cell r="AJ90">
            <v>148.14737000000014</v>
          </cell>
          <cell r="AL90">
            <v>34.404999999999944</v>
          </cell>
          <cell r="AM90">
            <v>38.824000000000083</v>
          </cell>
          <cell r="AN90">
            <v>33.329439999999934</v>
          </cell>
          <cell r="AO90">
            <v>36.788000000000061</v>
          </cell>
          <cell r="AP90">
            <v>143.34644000000003</v>
          </cell>
        </row>
        <row r="91">
          <cell r="B91" t="str">
            <v>Return on Sales</v>
          </cell>
          <cell r="D91">
            <v>5.9981269486714152E-2</v>
          </cell>
          <cell r="E91">
            <v>6.4454112273459943E-2</v>
          </cell>
          <cell r="F91">
            <v>5.8830969520341322E-2</v>
          </cell>
          <cell r="G91">
            <v>6.4912526411271806E-2</v>
          </cell>
          <cell r="H91">
            <v>6.2091518773410403E-2</v>
          </cell>
          <cell r="I91">
            <v>6.2091535979487543E-2</v>
          </cell>
          <cell r="K91">
            <v>6.9053860377386617E-2</v>
          </cell>
          <cell r="L91">
            <v>7.4293995222777603E-2</v>
          </cell>
          <cell r="M91">
            <v>6.546992409976593E-2</v>
          </cell>
          <cell r="N91">
            <v>7.0863593182627777E-2</v>
          </cell>
          <cell r="O91">
            <v>6.9962422549285253E-2</v>
          </cell>
          <cell r="P91">
            <v>7.001950024179826E-2</v>
          </cell>
          <cell r="R91">
            <v>7.2165058815763003E-2</v>
          </cell>
          <cell r="S91">
            <v>7.7423277984287622E-2</v>
          </cell>
          <cell r="T91">
            <v>7.3008110937104395E-2</v>
          </cell>
          <cell r="U91">
            <v>6.7897634643473453E-2</v>
          </cell>
          <cell r="V91">
            <v>7.2369159872998107E-2</v>
          </cell>
          <cell r="W91">
            <v>7.2369159872998121E-2</v>
          </cell>
          <cell r="Y91">
            <v>6.656375360602329E-2</v>
          </cell>
          <cell r="Z91">
            <v>6.7415338775581257E-2</v>
          </cell>
          <cell r="AA91">
            <v>6.238421979455893E-2</v>
          </cell>
          <cell r="AB91">
            <v>6.9038881141458133E-2</v>
          </cell>
          <cell r="AC91">
            <v>6.6346503199528797E-2</v>
          </cell>
          <cell r="AD91">
            <v>6.6336176785261824E-2</v>
          </cell>
          <cell r="AF91">
            <v>5.6012630221503032E-2</v>
          </cell>
          <cell r="AG91">
            <v>5.6395109154663246E-2</v>
          </cell>
          <cell r="AH91">
            <v>6.0744873048755088E-2</v>
          </cell>
          <cell r="AI91">
            <v>5.4302274366523719E-2</v>
          </cell>
          <cell r="AJ91">
            <v>5.6842548525175438E-2</v>
          </cell>
          <cell r="AL91">
            <v>5.258805690912751E-2</v>
          </cell>
          <cell r="AM91">
            <v>5.4500992484074043E-2</v>
          </cell>
          <cell r="AN91">
            <v>4.6459303865400876E-2</v>
          </cell>
          <cell r="AO91">
            <v>5.052116950712067E-2</v>
          </cell>
          <cell r="AP91">
            <v>5.097396653805808E-2</v>
          </cell>
        </row>
        <row r="93">
          <cell r="A93" t="str">
            <v>Preferred Dividends</v>
          </cell>
          <cell r="D93">
            <v>1.0660000000000001</v>
          </cell>
          <cell r="E93">
            <v>1.347</v>
          </cell>
          <cell r="F93">
            <v>0.64800000000000002</v>
          </cell>
          <cell r="G93">
            <v>0</v>
          </cell>
          <cell r="H93">
            <v>3.0610000000000004</v>
          </cell>
          <cell r="I93">
            <v>3.0609999999999999</v>
          </cell>
          <cell r="K93">
            <v>0</v>
          </cell>
          <cell r="L93">
            <v>0</v>
          </cell>
          <cell r="M93">
            <v>0</v>
          </cell>
          <cell r="N93">
            <v>0</v>
          </cell>
          <cell r="O93">
            <v>0</v>
          </cell>
          <cell r="P93">
            <v>0</v>
          </cell>
          <cell r="R93">
            <v>0</v>
          </cell>
          <cell r="S93">
            <v>0</v>
          </cell>
          <cell r="T93">
            <v>0</v>
          </cell>
          <cell r="U93">
            <v>0</v>
          </cell>
          <cell r="V93">
            <v>0</v>
          </cell>
          <cell r="W93">
            <v>0</v>
          </cell>
          <cell r="Y93">
            <v>0</v>
          </cell>
          <cell r="Z93">
            <v>0</v>
          </cell>
          <cell r="AA93">
            <v>0</v>
          </cell>
          <cell r="AB93">
            <v>0</v>
          </cell>
          <cell r="AC93">
            <v>0</v>
          </cell>
          <cell r="AD93">
            <v>0</v>
          </cell>
          <cell r="AF93">
            <v>0</v>
          </cell>
          <cell r="AG93">
            <v>0</v>
          </cell>
          <cell r="AH93">
            <v>0</v>
          </cell>
          <cell r="AI93">
            <v>0</v>
          </cell>
          <cell r="AJ93">
            <v>0</v>
          </cell>
          <cell r="AL93">
            <v>0</v>
          </cell>
          <cell r="AM93">
            <v>0</v>
          </cell>
          <cell r="AN93">
            <v>0</v>
          </cell>
          <cell r="AO93">
            <v>0</v>
          </cell>
          <cell r="AP93">
            <v>0</v>
          </cell>
        </row>
        <row r="94">
          <cell r="A94" t="str">
            <v xml:space="preserve">Net Income Available to Common </v>
          </cell>
          <cell r="D94">
            <v>40.180000000000014</v>
          </cell>
          <cell r="E94">
            <v>44.684000000000069</v>
          </cell>
          <cell r="F94">
            <v>41.097749999999955</v>
          </cell>
          <cell r="G94">
            <v>47.803402000000084</v>
          </cell>
          <cell r="H94">
            <v>173.76515200000014</v>
          </cell>
          <cell r="I94">
            <v>173.76520099999999</v>
          </cell>
          <cell r="K94">
            <v>46.495000000000076</v>
          </cell>
          <cell r="L94">
            <v>47.370520000000006</v>
          </cell>
          <cell r="M94">
            <v>39.739000000000026</v>
          </cell>
          <cell r="N94">
            <v>45.353549999999963</v>
          </cell>
          <cell r="O94">
            <v>178.95807000000008</v>
          </cell>
          <cell r="P94">
            <v>179.10406999999987</v>
          </cell>
          <cell r="R94">
            <v>40.447000000000038</v>
          </cell>
          <cell r="S94">
            <v>47.363999999999884</v>
          </cell>
          <cell r="T94">
            <v>45.267000000000031</v>
          </cell>
          <cell r="U94">
            <v>51.22699999999999</v>
          </cell>
          <cell r="V94">
            <v>184.30499999999995</v>
          </cell>
          <cell r="W94">
            <v>184.30499999999998</v>
          </cell>
          <cell r="Y94">
            <v>45.016999999999946</v>
          </cell>
          <cell r="Z94">
            <v>46.427999999999948</v>
          </cell>
          <cell r="AA94">
            <v>42.263375000000046</v>
          </cell>
          <cell r="AB94">
            <v>46.189704000000006</v>
          </cell>
          <cell r="AC94">
            <v>179.89807899999994</v>
          </cell>
          <cell r="AD94">
            <v>179.87007899999995</v>
          </cell>
          <cell r="AF94">
            <v>35.443000000000033</v>
          </cell>
          <cell r="AG94">
            <v>36.524800000000049</v>
          </cell>
          <cell r="AH94">
            <v>39.439519999999973</v>
          </cell>
          <cell r="AI94">
            <v>36.740050000000089</v>
          </cell>
          <cell r="AJ94">
            <v>148.14737000000014</v>
          </cell>
          <cell r="AL94">
            <v>34.404999999999944</v>
          </cell>
          <cell r="AM94">
            <v>38.824000000000083</v>
          </cell>
          <cell r="AN94">
            <v>33.329439999999934</v>
          </cell>
          <cell r="AO94">
            <v>36.788000000000061</v>
          </cell>
          <cell r="AP94">
            <v>143.34644000000003</v>
          </cell>
        </row>
        <row r="96">
          <cell r="A96" t="str">
            <v>Other non-recurring charges, net</v>
          </cell>
          <cell r="AF96">
            <v>31</v>
          </cell>
          <cell r="AG96">
            <v>18.900000000000002</v>
          </cell>
          <cell r="AH96">
            <v>-4.0999999999999996</v>
          </cell>
          <cell r="AI96">
            <v>10</v>
          </cell>
          <cell r="AJ96">
            <v>55.800000000000004</v>
          </cell>
          <cell r="AL96">
            <v>1</v>
          </cell>
          <cell r="AM96">
            <v>1.097</v>
          </cell>
          <cell r="AN96">
            <v>4.1253999999999991</v>
          </cell>
          <cell r="AO96">
            <v>1.95</v>
          </cell>
          <cell r="AP96">
            <v>8.1723999999999979</v>
          </cell>
        </row>
        <row r="97">
          <cell r="A97" t="str">
            <v>Income from Discontinued Operations</v>
          </cell>
          <cell r="AJ97">
            <v>0</v>
          </cell>
          <cell r="AP97">
            <v>0</v>
          </cell>
        </row>
        <row r="98">
          <cell r="A98" t="str">
            <v>Extraordinary Charges</v>
          </cell>
          <cell r="AF98">
            <v>0</v>
          </cell>
          <cell r="AG98">
            <v>0</v>
          </cell>
          <cell r="AH98">
            <v>0</v>
          </cell>
          <cell r="AI98">
            <v>0</v>
          </cell>
          <cell r="AJ98">
            <v>0</v>
          </cell>
          <cell r="AL98">
            <v>0</v>
          </cell>
          <cell r="AM98">
            <v>0</v>
          </cell>
          <cell r="AN98">
            <v>0</v>
          </cell>
          <cell r="AO98">
            <v>0</v>
          </cell>
          <cell r="AP98">
            <v>0</v>
          </cell>
        </row>
        <row r="100">
          <cell r="B100" t="str">
            <v>Net Income Reported</v>
          </cell>
          <cell r="AF100">
            <v>4.4430000000000334</v>
          </cell>
          <cell r="AG100">
            <v>17.624800000000047</v>
          </cell>
          <cell r="AH100">
            <v>43.539519999999975</v>
          </cell>
          <cell r="AI100">
            <v>26.740050000000089</v>
          </cell>
          <cell r="AJ100">
            <v>92.347370000000154</v>
          </cell>
          <cell r="AL100">
            <v>33.404999999999944</v>
          </cell>
          <cell r="AM100">
            <v>37.727000000000082</v>
          </cell>
          <cell r="AN100">
            <v>29.204039999999935</v>
          </cell>
          <cell r="AO100">
            <v>34.838000000000058</v>
          </cell>
          <cell r="AP100">
            <v>135.17404000000002</v>
          </cell>
        </row>
        <row r="102">
          <cell r="A102" t="str">
            <v xml:space="preserve">Diluted EPS Before Gains/(Charges)   </v>
          </cell>
          <cell r="D102">
            <v>0.38759573368416123</v>
          </cell>
          <cell r="E102">
            <v>0.43115124153498935</v>
          </cell>
          <cell r="F102">
            <v>0.38673525161194655</v>
          </cell>
          <cell r="G102">
            <v>0.44202245092328107</v>
          </cell>
          <cell r="H102">
            <v>1.647504677754378</v>
          </cell>
          <cell r="I102">
            <v>1.6471979055367645</v>
          </cell>
          <cell r="K102">
            <v>0.44090314260246249</v>
          </cell>
          <cell r="L102">
            <v>0.4477915055725184</v>
          </cell>
          <cell r="M102">
            <v>0.38526568877427386</v>
          </cell>
          <cell r="N102">
            <v>0.44105797002791008</v>
          </cell>
          <cell r="O102">
            <v>1.7150183069771647</v>
          </cell>
          <cell r="P102">
            <v>1.7176127547350741</v>
          </cell>
          <cell r="R102">
            <v>0.3933920790538441</v>
          </cell>
          <cell r="S102">
            <v>0.46055113669512343</v>
          </cell>
          <cell r="T102">
            <v>0.43991681163082275</v>
          </cell>
          <cell r="U102">
            <v>0.4994880995329517</v>
          </cell>
          <cell r="V102">
            <v>1.793348126912742</v>
          </cell>
          <cell r="W102">
            <v>1.793199065966141</v>
          </cell>
          <cell r="Y102">
            <v>0.44534248743619115</v>
          </cell>
          <cell r="Z102">
            <v>0.46560231056199558</v>
          </cell>
          <cell r="AA102">
            <v>0.42420330221820784</v>
          </cell>
          <cell r="AB102">
            <v>0.46588501573468899</v>
          </cell>
          <cell r="AC102">
            <v>1.8010331159510835</v>
          </cell>
          <cell r="AD102">
            <v>1.8006184486478094</v>
          </cell>
          <cell r="AF102">
            <v>0.37150044546931538</v>
          </cell>
          <cell r="AG102">
            <v>0.38159555351247493</v>
          </cell>
          <cell r="AH102">
            <v>0.41085401170906488</v>
          </cell>
          <cell r="AI102">
            <v>0.38226685811197558</v>
          </cell>
          <cell r="AJ102">
            <v>1.5462168688028308</v>
          </cell>
          <cell r="AL102">
            <v>0.35536114525341567</v>
          </cell>
          <cell r="AM102">
            <v>0.39707491690104918</v>
          </cell>
          <cell r="AN102">
            <v>0.34287783550228829</v>
          </cell>
          <cell r="AO102">
            <v>0.37963345166350265</v>
          </cell>
          <cell r="AP102">
            <v>1.4751332257956635</v>
          </cell>
        </row>
        <row r="103">
          <cell r="A103" t="str">
            <v>Change Before Gains/(Charges)</v>
          </cell>
          <cell r="D103">
            <v>0</v>
          </cell>
          <cell r="E103">
            <v>0</v>
          </cell>
          <cell r="F103">
            <v>2.4E-2</v>
          </cell>
          <cell r="G103">
            <v>7.0000000000000007E-2</v>
          </cell>
          <cell r="H103">
            <v>-4.5999999999999999E-2</v>
          </cell>
          <cell r="I103">
            <v>4.5825250486464908E-2</v>
          </cell>
          <cell r="K103">
            <v>0.13753352858558476</v>
          </cell>
          <cell r="L103">
            <v>3.8594957950918163E-2</v>
          </cell>
          <cell r="M103">
            <v>-3.7999195355153947E-3</v>
          </cell>
          <cell r="N103">
            <v>-2.181972642693597E-3</v>
          </cell>
          <cell r="O103">
            <v>4.0979324753608992E-2</v>
          </cell>
          <cell r="P103">
            <v>4.2748262951053162E-2</v>
          </cell>
          <cell r="R103">
            <v>-0.10775850511788354</v>
          </cell>
          <cell r="S103">
            <v>2.8494580544334625E-2</v>
          </cell>
          <cell r="T103">
            <v>0.14185307555007531</v>
          </cell>
          <cell r="U103">
            <v>0.13247721042506999</v>
          </cell>
          <cell r="V103">
            <v>4.5672876853215083E-2</v>
          </cell>
          <cell r="W103">
            <v>4.4006608021914362E-2</v>
          </cell>
          <cell r="Y103">
            <v>0.13205758618041852</v>
          </cell>
          <cell r="Z103">
            <v>1.0967672131088291E-2</v>
          </cell>
          <cell r="AA103">
            <v>-3.5719274638227883E-2</v>
          </cell>
          <cell r="AB103">
            <v>-6.7275043849259641E-2</v>
          </cell>
          <cell r="AC103">
            <v>4.2852745225610001E-3</v>
          </cell>
          <cell r="AD103">
            <v>4.1375120155280332E-3</v>
          </cell>
          <cell r="AF103">
            <v>-0.1658095601701508</v>
          </cell>
          <cell r="AG103">
            <v>-0.1804259883249334</v>
          </cell>
          <cell r="AH103">
            <v>-3.1469086731145124E-2</v>
          </cell>
          <cell r="AI103">
            <v>-0.17948239329150706</v>
          </cell>
          <cell r="AJ103">
            <v>-0.14148337689709289</v>
          </cell>
          <cell r="AL103">
            <v>-4.3443555486214813E-2</v>
          </cell>
          <cell r="AM103">
            <v>4.0564842137418067E-2</v>
          </cell>
          <cell r="AN103">
            <v>-0.1654509248285303</v>
          </cell>
          <cell r="AO103">
            <v>-6.888921685440863E-3</v>
          </cell>
          <cell r="AP103">
            <v>-4.5972621591047758E-2</v>
          </cell>
        </row>
        <row r="105">
          <cell r="A105" t="str">
            <v>EPS as Reported</v>
          </cell>
          <cell r="AF105">
            <v>4.6569886274304632E-2</v>
          </cell>
          <cell r="AG105">
            <v>0.18413640352710151</v>
          </cell>
          <cell r="AH105">
            <v>0.45356501448007142</v>
          </cell>
          <cell r="AI105">
            <v>0.27822049505259633</v>
          </cell>
          <cell r="AJ105">
            <v>0.96249179933407381</v>
          </cell>
          <cell r="AL105">
            <v>0.34503238067694669</v>
          </cell>
          <cell r="AM105">
            <v>0.38585527997954566</v>
          </cell>
          <cell r="AN105">
            <v>0.30043763180906263</v>
          </cell>
          <cell r="AO105">
            <v>0.35951044332535353</v>
          </cell>
          <cell r="AP105">
            <v>1.3910336222443476</v>
          </cell>
        </row>
        <row r="107">
          <cell r="B107" t="str">
            <v>Shares Outstanding (Mil.) Diluted</v>
          </cell>
          <cell r="D107">
            <v>106.41500000000001</v>
          </cell>
          <cell r="E107">
            <v>106.76300000000001</v>
          </cell>
          <cell r="F107">
            <v>107.944</v>
          </cell>
          <cell r="G107">
            <v>108.14700000000001</v>
          </cell>
          <cell r="H107">
            <v>107.31725</v>
          </cell>
          <cell r="I107">
            <v>107.3497</v>
          </cell>
          <cell r="K107">
            <v>105.45399999999999</v>
          </cell>
          <cell r="L107">
            <v>105.78700000000001</v>
          </cell>
          <cell r="M107">
            <v>103.14700000000001</v>
          </cell>
          <cell r="N107">
            <v>102.82899999999999</v>
          </cell>
          <cell r="O107">
            <v>104.30425</v>
          </cell>
          <cell r="P107">
            <v>104.27500000000001</v>
          </cell>
          <cell r="R107">
            <v>102.816</v>
          </cell>
          <cell r="S107">
            <v>102.842</v>
          </cell>
          <cell r="T107">
            <v>102.899</v>
          </cell>
          <cell r="U107">
            <v>102.559</v>
          </cell>
          <cell r="V107">
            <v>102.779</v>
          </cell>
          <cell r="W107">
            <v>102.78</v>
          </cell>
          <cell r="Y107">
            <v>101.084</v>
          </cell>
          <cell r="Z107">
            <v>99.715999999999994</v>
          </cell>
          <cell r="AA107">
            <v>99.63</v>
          </cell>
          <cell r="AB107">
            <v>99.144000000000005</v>
          </cell>
          <cell r="AC107">
            <v>99.893500000000003</v>
          </cell>
          <cell r="AD107">
            <v>99.893500000000003</v>
          </cell>
          <cell r="AF107">
            <v>95.405000000000001</v>
          </cell>
          <cell r="AG107">
            <v>95.715999999999994</v>
          </cell>
          <cell r="AH107">
            <v>95.994</v>
          </cell>
          <cell r="AI107">
            <v>96.111000000000004</v>
          </cell>
          <cell r="AJ107">
            <v>95.8065</v>
          </cell>
          <cell r="AL107">
            <v>96.816999999999993</v>
          </cell>
          <cell r="AM107">
            <v>97.775000000000006</v>
          </cell>
          <cell r="AN107">
            <v>97.204999999999998</v>
          </cell>
          <cell r="AO107">
            <v>96.903999999999996</v>
          </cell>
          <cell r="AP107">
            <v>97.175249999999991</v>
          </cell>
        </row>
        <row r="108">
          <cell r="B108" t="str">
            <v>Change</v>
          </cell>
          <cell r="D108">
            <v>-3.5999999999999997E-2</v>
          </cell>
          <cell r="E108">
            <v>-3.3000000000000002E-2</v>
          </cell>
          <cell r="F108">
            <v>-1.7999999999999999E-2</v>
          </cell>
          <cell r="G108">
            <v>1.2999999999999999E-2</v>
          </cell>
          <cell r="H108">
            <v>-1.048E-2</v>
          </cell>
          <cell r="I108">
            <v>-1.0492404689919632E-2</v>
          </cell>
          <cell r="K108">
            <v>-9.0306817647889392E-3</v>
          </cell>
          <cell r="L108">
            <v>-9.1417438625741587E-3</v>
          </cell>
          <cell r="M108">
            <v>-4.443970947898912E-2</v>
          </cell>
          <cell r="N108">
            <v>-4.9173809721952622E-2</v>
          </cell>
          <cell r="O108">
            <v>-2.8075635557191503E-2</v>
          </cell>
          <cell r="P108">
            <v>-2.8641905846033988E-2</v>
          </cell>
          <cell r="R108">
            <v>-2.5015646632654875E-2</v>
          </cell>
          <cell r="S108">
            <v>-2.7838959418454157E-2</v>
          </cell>
          <cell r="T108">
            <v>-2.4043355599290273E-3</v>
          </cell>
          <cell r="U108">
            <v>-2.6257184257358901E-3</v>
          </cell>
          <cell r="V108">
            <v>-1.4623085828238014E-2</v>
          </cell>
          <cell r="W108">
            <v>-1.4337089426995964E-2</v>
          </cell>
          <cell r="Y108">
            <v>-1.6845627139744801E-2</v>
          </cell>
          <cell r="Z108">
            <v>-3.0396141654188025E-2</v>
          </cell>
          <cell r="AA108">
            <v>-3.1769016219788337E-2</v>
          </cell>
          <cell r="AB108">
            <v>-3.3297906570851854E-2</v>
          </cell>
          <cell r="AC108">
            <v>-2.8074801272633398E-2</v>
          </cell>
          <cell r="AD108">
            <v>-2.8084257637672638E-2</v>
          </cell>
          <cell r="AF108">
            <v>-5.6180997981876479E-2</v>
          </cell>
          <cell r="AG108">
            <v>-4.0113923542861696E-2</v>
          </cell>
          <cell r="AH108">
            <v>-3.6495031616982754E-2</v>
          </cell>
          <cell r="AI108">
            <v>-3.0591866376180166E-2</v>
          </cell>
          <cell r="AJ108">
            <v>-4.0913572955197264E-2</v>
          </cell>
          <cell r="AL108">
            <v>1.4800062889785526E-2</v>
          </cell>
          <cell r="AM108">
            <v>2.1511555016925143E-2</v>
          </cell>
          <cell r="AN108">
            <v>1.2615371794070462E-2</v>
          </cell>
          <cell r="AO108">
            <v>8.2508765906086357E-3</v>
          </cell>
          <cell r="AP108">
            <v>1.4286608946157076E-2</v>
          </cell>
        </row>
        <row r="111">
          <cell r="A111" t="str">
            <v>Sonoco Products</v>
          </cell>
        </row>
        <row r="112">
          <cell r="A112" t="str">
            <v>Summary Balance Sheet  and Cash Flow Data</v>
          </cell>
        </row>
        <row r="114">
          <cell r="D114" t="str">
            <v>1997P</v>
          </cell>
          <cell r="K114" t="str">
            <v>1998</v>
          </cell>
          <cell r="R114" t="str">
            <v>1999</v>
          </cell>
          <cell r="Y114" t="str">
            <v>2000</v>
          </cell>
          <cell r="AF114" t="str">
            <v>2001</v>
          </cell>
          <cell r="AL114" t="str">
            <v>2002E</v>
          </cell>
        </row>
        <row r="115">
          <cell r="D115" t="str">
            <v>1Q</v>
          </cell>
          <cell r="E115" t="str">
            <v>2Q</v>
          </cell>
          <cell r="F115" t="str">
            <v>3Q</v>
          </cell>
          <cell r="G115" t="str">
            <v>4Q</v>
          </cell>
          <cell r="H115" t="str">
            <v>1997P</v>
          </cell>
          <cell r="I115" t="str">
            <v>Check</v>
          </cell>
          <cell r="K115" t="str">
            <v>1Q</v>
          </cell>
          <cell r="L115" t="str">
            <v>2Q</v>
          </cell>
          <cell r="M115" t="str">
            <v>3Q</v>
          </cell>
          <cell r="N115" t="str">
            <v>4Q</v>
          </cell>
          <cell r="O115" t="str">
            <v>1998</v>
          </cell>
          <cell r="P115" t="str">
            <v>Check</v>
          </cell>
          <cell r="R115" t="str">
            <v>1Q</v>
          </cell>
          <cell r="S115" t="str">
            <v>2Q</v>
          </cell>
          <cell r="T115" t="str">
            <v>3Q</v>
          </cell>
          <cell r="U115" t="str">
            <v>4Q</v>
          </cell>
          <cell r="V115" t="str">
            <v>1999</v>
          </cell>
          <cell r="W115" t="str">
            <v>Check</v>
          </cell>
          <cell r="Y115" t="str">
            <v>1Q</v>
          </cell>
          <cell r="Z115" t="str">
            <v>2Q</v>
          </cell>
          <cell r="AA115" t="str">
            <v>3Q</v>
          </cell>
          <cell r="AB115" t="str">
            <v>4Q</v>
          </cell>
          <cell r="AC115" t="str">
            <v>2000</v>
          </cell>
          <cell r="AD115" t="str">
            <v>Check</v>
          </cell>
          <cell r="AF115" t="str">
            <v>1Q</v>
          </cell>
          <cell r="AG115" t="str">
            <v>2Q</v>
          </cell>
          <cell r="AH115" t="str">
            <v>3Q</v>
          </cell>
          <cell r="AI115" t="str">
            <v>4Q</v>
          </cell>
          <cell r="AJ115" t="str">
            <v>2001</v>
          </cell>
          <cell r="AL115" t="str">
            <v>1QA</v>
          </cell>
          <cell r="AM115" t="str">
            <v>2QA</v>
          </cell>
          <cell r="AN115" t="str">
            <v>3QA</v>
          </cell>
          <cell r="AO115" t="str">
            <v>4Q</v>
          </cell>
          <cell r="AP115" t="str">
            <v>2002E</v>
          </cell>
        </row>
        <row r="117">
          <cell r="B117" t="str">
            <v>Cash and Equivalents</v>
          </cell>
          <cell r="U117">
            <v>36.515000000000001</v>
          </cell>
          <cell r="V117">
            <v>36.515000000000001</v>
          </cell>
          <cell r="Y117">
            <v>40.265999999999998</v>
          </cell>
          <cell r="Z117">
            <v>42.802999999999997</v>
          </cell>
          <cell r="AA117">
            <v>37.923000000000002</v>
          </cell>
          <cell r="AB117">
            <v>35.219000000000001</v>
          </cell>
          <cell r="AC117">
            <v>35.219000000000001</v>
          </cell>
          <cell r="AF117">
            <v>32.887999999999998</v>
          </cell>
          <cell r="AG117">
            <v>36.159999999999997</v>
          </cell>
          <cell r="AH117">
            <v>36.798000000000002</v>
          </cell>
          <cell r="AI117">
            <v>36.130000000000003</v>
          </cell>
          <cell r="AJ117">
            <v>36.130000000000003</v>
          </cell>
          <cell r="AL117">
            <v>37.213000000000001</v>
          </cell>
          <cell r="AM117">
            <v>40.326000000000001</v>
          </cell>
          <cell r="AN117">
            <v>36.055</v>
          </cell>
          <cell r="AO117">
            <v>31.405000000000001</v>
          </cell>
          <cell r="AP117">
            <v>31.405000000000001</v>
          </cell>
        </row>
        <row r="118">
          <cell r="B118" t="str">
            <v>Accounts Receivable</v>
          </cell>
          <cell r="U118">
            <v>375.69200000000001</v>
          </cell>
          <cell r="V118">
            <v>375.69200000000001</v>
          </cell>
          <cell r="Y118">
            <v>383.04300000000001</v>
          </cell>
          <cell r="Z118">
            <v>384.93900000000002</v>
          </cell>
          <cell r="AA118">
            <v>388.24899999999997</v>
          </cell>
          <cell r="AB118">
            <v>356.34199999999998</v>
          </cell>
          <cell r="AC118">
            <v>356.34199999999998</v>
          </cell>
          <cell r="AF118">
            <v>360.6</v>
          </cell>
          <cell r="AG118">
            <v>342.37600000000003</v>
          </cell>
          <cell r="AH118">
            <v>353.75300000000004</v>
          </cell>
          <cell r="AI118">
            <v>320.15099999999995</v>
          </cell>
          <cell r="AJ118">
            <v>320.15099999999995</v>
          </cell>
          <cell r="AL118">
            <v>347.9</v>
          </cell>
          <cell r="AM118">
            <v>370.49199999999996</v>
          </cell>
          <cell r="AN118">
            <v>382.24400000000003</v>
          </cell>
          <cell r="AO118">
            <v>347.15299999999996</v>
          </cell>
          <cell r="AP118">
            <v>347.15299999999996</v>
          </cell>
        </row>
        <row r="119">
          <cell r="B119" t="str">
            <v>Inventories</v>
          </cell>
          <cell r="U119">
            <v>248.36399999999998</v>
          </cell>
          <cell r="V119">
            <v>248.36399999999998</v>
          </cell>
          <cell r="Y119">
            <v>267.07</v>
          </cell>
          <cell r="Z119">
            <v>275.51799999999997</v>
          </cell>
          <cell r="AA119">
            <v>271.55700000000002</v>
          </cell>
          <cell r="AB119">
            <v>267.60399999999998</v>
          </cell>
          <cell r="AC119">
            <v>267.60399999999998</v>
          </cell>
          <cell r="AF119">
            <v>267.5</v>
          </cell>
          <cell r="AG119">
            <v>254.42900000000003</v>
          </cell>
          <cell r="AH119">
            <v>264.399</v>
          </cell>
          <cell r="AI119">
            <v>261.721</v>
          </cell>
          <cell r="AJ119">
            <v>261.721</v>
          </cell>
          <cell r="AL119">
            <v>253</v>
          </cell>
          <cell r="AM119">
            <v>252.24600000000001</v>
          </cell>
          <cell r="AN119">
            <v>258.39699999999999</v>
          </cell>
          <cell r="AO119">
            <v>244.554</v>
          </cell>
          <cell r="AP119">
            <v>244.554</v>
          </cell>
        </row>
        <row r="120">
          <cell r="B120" t="str">
            <v>Other Current Assets</v>
          </cell>
          <cell r="U120">
            <v>62.510000000000005</v>
          </cell>
          <cell r="V120">
            <v>62.510000000000005</v>
          </cell>
          <cell r="Y120">
            <v>58.552999999999997</v>
          </cell>
          <cell r="Z120">
            <v>39.816000000000003</v>
          </cell>
          <cell r="AA120">
            <v>53.96</v>
          </cell>
          <cell r="AB120">
            <v>36.628</v>
          </cell>
          <cell r="AC120">
            <v>36.628</v>
          </cell>
          <cell r="AF120">
            <v>34.4</v>
          </cell>
          <cell r="AG120">
            <v>37.119</v>
          </cell>
          <cell r="AH120">
            <v>39.777999999999999</v>
          </cell>
          <cell r="AI120">
            <v>47.167000000000002</v>
          </cell>
          <cell r="AJ120">
            <v>47.167000000000002</v>
          </cell>
          <cell r="AL120">
            <v>42.3</v>
          </cell>
          <cell r="AM120">
            <v>49.624000000000002</v>
          </cell>
          <cell r="AN120">
            <v>47.819000000000003</v>
          </cell>
          <cell r="AO120">
            <v>40.155000000000001</v>
          </cell>
          <cell r="AP120">
            <v>40.155000000000001</v>
          </cell>
        </row>
        <row r="122">
          <cell r="C122" t="str">
            <v>Current Assets</v>
          </cell>
          <cell r="U122">
            <v>723.0809999999999</v>
          </cell>
          <cell r="V122">
            <v>723.0809999999999</v>
          </cell>
          <cell r="Y122">
            <v>748.93200000000002</v>
          </cell>
          <cell r="Z122">
            <v>743.07600000000002</v>
          </cell>
          <cell r="AA122">
            <v>751.68900000000008</v>
          </cell>
          <cell r="AB122">
            <v>695.79300000000001</v>
          </cell>
          <cell r="AC122">
            <v>695.79300000000001</v>
          </cell>
          <cell r="AF122">
            <v>695.38800000000003</v>
          </cell>
          <cell r="AG122">
            <v>670.08400000000017</v>
          </cell>
          <cell r="AH122">
            <v>694.72800000000007</v>
          </cell>
          <cell r="AI122">
            <v>665.16899999999998</v>
          </cell>
          <cell r="AJ122">
            <v>665.16899999999998</v>
          </cell>
          <cell r="AL122">
            <v>680.41300000000001</v>
          </cell>
          <cell r="AM122">
            <v>712.68799999999999</v>
          </cell>
          <cell r="AN122">
            <v>724.51499999999999</v>
          </cell>
          <cell r="AO122">
            <v>663.26699999999994</v>
          </cell>
          <cell r="AP122">
            <v>663.26699999999994</v>
          </cell>
        </row>
        <row r="124">
          <cell r="B124" t="str">
            <v>Fixed Assets, Net</v>
          </cell>
          <cell r="U124">
            <v>1032.5030000000002</v>
          </cell>
          <cell r="V124">
            <v>1032.5030000000002</v>
          </cell>
          <cell r="Y124">
            <v>1009.082</v>
          </cell>
          <cell r="Z124">
            <v>999.61400000000003</v>
          </cell>
          <cell r="AA124">
            <v>987.01499999999999</v>
          </cell>
          <cell r="AB124">
            <v>973.47</v>
          </cell>
          <cell r="AC124">
            <v>973.47</v>
          </cell>
          <cell r="AF124">
            <v>962.2</v>
          </cell>
          <cell r="AG124">
            <v>935.71</v>
          </cell>
          <cell r="AH124">
            <v>997.21400000000006</v>
          </cell>
          <cell r="AI124">
            <v>1008.944</v>
          </cell>
          <cell r="AJ124">
            <v>1008.944</v>
          </cell>
          <cell r="AL124">
            <v>992.1</v>
          </cell>
          <cell r="AM124">
            <v>984.64800000000002</v>
          </cell>
          <cell r="AN124">
            <v>977.78300000000002</v>
          </cell>
          <cell r="AO124">
            <v>975.36799999999994</v>
          </cell>
          <cell r="AP124">
            <v>975.36799999999994</v>
          </cell>
        </row>
        <row r="126">
          <cell r="C126" t="str">
            <v xml:space="preserve">  Total Assets</v>
          </cell>
          <cell r="U126">
            <v>2297.02</v>
          </cell>
          <cell r="V126">
            <v>2297.02</v>
          </cell>
          <cell r="Y126">
            <v>2292.9639999999999</v>
          </cell>
          <cell r="Z126">
            <v>2284.7370000000001</v>
          </cell>
          <cell r="AA126">
            <v>2278.7280000000001</v>
          </cell>
          <cell r="AB126">
            <v>2212.6109999999999</v>
          </cell>
          <cell r="AC126">
            <v>2212.6109999999999</v>
          </cell>
          <cell r="AF126">
            <v>2204.1999999999998</v>
          </cell>
          <cell r="AG126">
            <v>2134.9090000000001</v>
          </cell>
          <cell r="AH126">
            <v>2323.7139999999999</v>
          </cell>
          <cell r="AI126">
            <v>2352.1969999999997</v>
          </cell>
          <cell r="AJ126">
            <v>2352.1969999999997</v>
          </cell>
          <cell r="AL126">
            <v>2360.9</v>
          </cell>
          <cell r="AM126">
            <v>2395.1799999999998</v>
          </cell>
          <cell r="AN126">
            <v>2405.732</v>
          </cell>
          <cell r="AO126">
            <v>2390.0940000000001</v>
          </cell>
          <cell r="AP126">
            <v>2390.0940000000001</v>
          </cell>
        </row>
        <row r="128">
          <cell r="B128" t="str">
            <v>Accounts Payable</v>
          </cell>
          <cell r="U128">
            <v>192.85900000000001</v>
          </cell>
          <cell r="V128">
            <v>192.85900000000001</v>
          </cell>
          <cell r="Y128">
            <v>177.34800000000001</v>
          </cell>
          <cell r="Z128">
            <v>218.84200000000001</v>
          </cell>
          <cell r="AA128">
            <v>219.86600000000001</v>
          </cell>
          <cell r="AB128">
            <v>227.40799999999999</v>
          </cell>
          <cell r="AC128">
            <v>227.40799999999999</v>
          </cell>
          <cell r="AF128">
            <v>214.9</v>
          </cell>
          <cell r="AG128">
            <v>180.94800000000001</v>
          </cell>
          <cell r="AH128">
            <v>199.2</v>
          </cell>
          <cell r="AI128">
            <v>211.452</v>
          </cell>
          <cell r="AJ128">
            <v>211.452</v>
          </cell>
          <cell r="AL128">
            <v>207.5</v>
          </cell>
          <cell r="AM128">
            <v>235.02600000000001</v>
          </cell>
          <cell r="AN128">
            <v>263.28699999999998</v>
          </cell>
          <cell r="AO128">
            <v>248.64</v>
          </cell>
          <cell r="AP128">
            <v>248.64</v>
          </cell>
        </row>
        <row r="129">
          <cell r="B129" t="str">
            <v>ST Debt</v>
          </cell>
          <cell r="U129">
            <v>84.596999999999994</v>
          </cell>
          <cell r="V129">
            <v>84.596999999999994</v>
          </cell>
          <cell r="Y129">
            <v>61.552999999999997</v>
          </cell>
          <cell r="Z129">
            <v>59.738999999999997</v>
          </cell>
          <cell r="AA129">
            <v>61.488999999999997</v>
          </cell>
          <cell r="AB129">
            <v>45.555999999999997</v>
          </cell>
          <cell r="AC129">
            <v>45.555999999999997</v>
          </cell>
          <cell r="AF129">
            <v>38.200000000000003</v>
          </cell>
          <cell r="AG129">
            <v>40.454000000000001</v>
          </cell>
          <cell r="AH129">
            <v>36.683999999999997</v>
          </cell>
          <cell r="AI129">
            <v>35.848999999999997</v>
          </cell>
          <cell r="AJ129">
            <v>35.848999999999997</v>
          </cell>
          <cell r="AL129">
            <v>44.8</v>
          </cell>
          <cell r="AM129">
            <v>42.661999999999999</v>
          </cell>
          <cell r="AN129">
            <v>37.295999999999999</v>
          </cell>
          <cell r="AO129">
            <v>134.5</v>
          </cell>
          <cell r="AP129">
            <v>134.5</v>
          </cell>
        </row>
        <row r="130">
          <cell r="B130" t="str">
            <v>Other Current Liabilities</v>
          </cell>
          <cell r="U130">
            <v>139.17500000000001</v>
          </cell>
          <cell r="V130">
            <v>139.17500000000001</v>
          </cell>
          <cell r="Y130">
            <v>184.81100000000001</v>
          </cell>
          <cell r="Z130">
            <v>142.57599999999999</v>
          </cell>
          <cell r="AA130">
            <v>163.90300000000002</v>
          </cell>
          <cell r="AB130">
            <v>151.49</v>
          </cell>
          <cell r="AC130">
            <v>151.49</v>
          </cell>
          <cell r="AF130">
            <v>204.70000000000002</v>
          </cell>
          <cell r="AG130">
            <v>223.934</v>
          </cell>
          <cell r="AH130">
            <v>275.84899999999999</v>
          </cell>
          <cell r="AI130">
            <v>190.76999999999998</v>
          </cell>
          <cell r="AJ130">
            <v>190.76999999999998</v>
          </cell>
          <cell r="AL130">
            <v>210.20000000000002</v>
          </cell>
          <cell r="AM130">
            <v>204.459</v>
          </cell>
          <cell r="AN130">
            <v>233.661</v>
          </cell>
          <cell r="AO130">
            <v>211.24799999999999</v>
          </cell>
          <cell r="AP130">
            <v>211.24799999999999</v>
          </cell>
        </row>
        <row r="132">
          <cell r="C132" t="str">
            <v xml:space="preserve"> Current Liabilities</v>
          </cell>
          <cell r="U132">
            <v>416.63100000000003</v>
          </cell>
          <cell r="V132">
            <v>416.63100000000003</v>
          </cell>
          <cell r="Y132">
            <v>423.71199999999999</v>
          </cell>
          <cell r="Z132">
            <v>421.15700000000004</v>
          </cell>
          <cell r="AA132">
            <v>445.25800000000004</v>
          </cell>
          <cell r="AB132">
            <v>424.45400000000001</v>
          </cell>
          <cell r="AC132">
            <v>424.45400000000001</v>
          </cell>
          <cell r="AF132">
            <v>457.80000000000007</v>
          </cell>
          <cell r="AG132">
            <v>445.33600000000001</v>
          </cell>
          <cell r="AH132">
            <v>511.73299999999995</v>
          </cell>
          <cell r="AI132">
            <v>438.07099999999997</v>
          </cell>
          <cell r="AJ132">
            <v>438.07099999999997</v>
          </cell>
          <cell r="AL132">
            <v>462.5</v>
          </cell>
          <cell r="AM132">
            <v>482.14699999999999</v>
          </cell>
          <cell r="AN132">
            <v>534.24399999999991</v>
          </cell>
          <cell r="AO132">
            <v>594.38799999999992</v>
          </cell>
          <cell r="AP132">
            <v>594.38799999999992</v>
          </cell>
        </row>
        <row r="134">
          <cell r="B134" t="str">
            <v>Long-Term Debt</v>
          </cell>
          <cell r="U134">
            <v>819.54</v>
          </cell>
          <cell r="V134">
            <v>819.54</v>
          </cell>
          <cell r="Y134">
            <v>843.346</v>
          </cell>
          <cell r="Z134">
            <v>813.54399999999998</v>
          </cell>
          <cell r="AA134">
            <v>775.17600000000004</v>
          </cell>
          <cell r="AB134">
            <v>812.08500000000004</v>
          </cell>
          <cell r="AC134">
            <v>812.08500000000004</v>
          </cell>
          <cell r="AF134">
            <v>787.6</v>
          </cell>
          <cell r="AG134">
            <v>750.99400000000003</v>
          </cell>
          <cell r="AH134">
            <v>831.70799999999997</v>
          </cell>
          <cell r="AI134">
            <v>885.96100000000001</v>
          </cell>
          <cell r="AJ134">
            <v>885.96100000000001</v>
          </cell>
          <cell r="AL134">
            <v>880.2</v>
          </cell>
          <cell r="AM134">
            <v>847.255</v>
          </cell>
          <cell r="AN134">
            <v>789.82</v>
          </cell>
          <cell r="AO134">
            <v>699.346</v>
          </cell>
          <cell r="AP134">
            <v>699.346</v>
          </cell>
        </row>
        <row r="136">
          <cell r="C136" t="str">
            <v>Total Liabilities &amp; Minority Interest</v>
          </cell>
          <cell r="U136">
            <v>1395.7999999999997</v>
          </cell>
          <cell r="V136">
            <v>1395.7999999999997</v>
          </cell>
          <cell r="Y136">
            <v>1406.655</v>
          </cell>
          <cell r="Z136">
            <v>1401.7150000000001</v>
          </cell>
          <cell r="AA136">
            <v>1388.444</v>
          </cell>
          <cell r="AB136">
            <v>1411.14</v>
          </cell>
          <cell r="AC136">
            <v>1411.14</v>
          </cell>
          <cell r="AF136">
            <v>1407.1</v>
          </cell>
          <cell r="AG136">
            <v>1359.7350000000001</v>
          </cell>
          <cell r="AH136">
            <v>1515.4899999999998</v>
          </cell>
          <cell r="AI136">
            <v>1548.075</v>
          </cell>
          <cell r="AJ136">
            <v>1548.075</v>
          </cell>
          <cell r="AL136">
            <v>1538.9</v>
          </cell>
          <cell r="AM136">
            <v>1529.85</v>
          </cell>
          <cell r="AN136">
            <v>1530.0619999999999</v>
          </cell>
          <cell r="AO136">
            <v>1522.6690000000001</v>
          </cell>
          <cell r="AP136">
            <v>1522.6690000000001</v>
          </cell>
        </row>
        <row r="138">
          <cell r="C138" t="str">
            <v>Shareholders' Equity</v>
          </cell>
          <cell r="U138">
            <v>901.22</v>
          </cell>
          <cell r="V138">
            <v>901.22</v>
          </cell>
          <cell r="Y138">
            <v>886.30899999999997</v>
          </cell>
          <cell r="Z138">
            <v>883.02200000000005</v>
          </cell>
          <cell r="AA138">
            <v>890.28399999999999</v>
          </cell>
          <cell r="AB138">
            <v>801.47099999999978</v>
          </cell>
          <cell r="AC138">
            <v>801.471</v>
          </cell>
          <cell r="AF138">
            <v>797.1</v>
          </cell>
          <cell r="AG138">
            <v>775.17399999999998</v>
          </cell>
          <cell r="AH138">
            <v>808.22400000000005</v>
          </cell>
          <cell r="AI138">
            <v>804.12199999999962</v>
          </cell>
          <cell r="AJ138">
            <v>804.12199999999996</v>
          </cell>
          <cell r="AL138">
            <v>822</v>
          </cell>
          <cell r="AM138">
            <v>865.33</v>
          </cell>
          <cell r="AN138">
            <v>875.67</v>
          </cell>
          <cell r="AO138">
            <v>867.42499999999995</v>
          </cell>
          <cell r="AP138">
            <v>867.42499999999995</v>
          </cell>
        </row>
        <row r="140">
          <cell r="B140" t="str">
            <v>Net Debt</v>
          </cell>
          <cell r="U140">
            <v>867.62199999999996</v>
          </cell>
          <cell r="V140">
            <v>867.62199999999996</v>
          </cell>
          <cell r="Y140">
            <v>864.63300000000004</v>
          </cell>
          <cell r="Z140">
            <v>830.48</v>
          </cell>
          <cell r="AA140">
            <v>782.70500000000004</v>
          </cell>
          <cell r="AB140">
            <v>828.73100000000011</v>
          </cell>
          <cell r="AC140">
            <v>822.42200000000003</v>
          </cell>
          <cell r="AF140">
            <v>792.90000000000009</v>
          </cell>
          <cell r="AG140">
            <v>755.28800000000001</v>
          </cell>
          <cell r="AH140">
            <v>831.59399999999994</v>
          </cell>
          <cell r="AI140">
            <v>886.70900000000006</v>
          </cell>
          <cell r="AJ140">
            <v>885.68000000000006</v>
          </cell>
          <cell r="AL140">
            <v>887.8</v>
          </cell>
          <cell r="AM140">
            <v>849.59100000000001</v>
          </cell>
          <cell r="AN140">
            <v>791.06100000000015</v>
          </cell>
          <cell r="AO140">
            <v>815.846</v>
          </cell>
          <cell r="AP140">
            <v>802.44100000000003</v>
          </cell>
        </row>
        <row r="141">
          <cell r="B141" t="str">
            <v>Working Capital</v>
          </cell>
          <cell r="U141">
            <v>354.53199999999998</v>
          </cell>
          <cell r="V141">
            <v>354.53199999999998</v>
          </cell>
          <cell r="Y141">
            <v>346.50699999999995</v>
          </cell>
          <cell r="Z141">
            <v>338.85500000000002</v>
          </cell>
          <cell r="AA141">
            <v>329.99700000000007</v>
          </cell>
          <cell r="AB141">
            <v>281.67599999999993</v>
          </cell>
          <cell r="AC141">
            <v>281.67599999999993</v>
          </cell>
          <cell r="AF141">
            <v>242.9</v>
          </cell>
          <cell r="AG141">
            <v>229.04200000000012</v>
          </cell>
          <cell r="AH141">
            <v>182.88100000000009</v>
          </cell>
          <cell r="AI141">
            <v>226.81700000000001</v>
          </cell>
          <cell r="AJ141">
            <v>226.81700000000001</v>
          </cell>
          <cell r="AL141">
            <v>225.49999999999991</v>
          </cell>
          <cell r="AM141">
            <v>232.87699999999995</v>
          </cell>
          <cell r="AN141">
            <v>191.51200000000006</v>
          </cell>
          <cell r="AO141">
            <v>171.97399999999999</v>
          </cell>
          <cell r="AP141">
            <v>171.97399999999999</v>
          </cell>
        </row>
        <row r="142">
          <cell r="C142" t="str">
            <v>Working Capital / Sales</v>
          </cell>
          <cell r="U142">
            <v>394.5860911655023</v>
          </cell>
          <cell r="V142">
            <v>1522.2636196982444</v>
          </cell>
          <cell r="Y142">
            <v>0.12808942494370093</v>
          </cell>
          <cell r="Z142">
            <v>0.12300780036184852</v>
          </cell>
          <cell r="AA142">
            <v>0.12177568272496603</v>
          </cell>
          <cell r="AB142">
            <v>0.10525395380538352</v>
          </cell>
          <cell r="AC142">
            <v>0.10388225232371978</v>
          </cell>
          <cell r="AF142">
            <v>9.5967242338424186E-2</v>
          </cell>
          <cell r="AG142">
            <v>8.8411494320313658E-2</v>
          </cell>
          <cell r="AH142">
            <v>7.0418473196614664E-2</v>
          </cell>
          <cell r="AI142">
            <v>8.3809623047544718E-2</v>
          </cell>
          <cell r="AJ142">
            <v>8.7027237330198348E-2</v>
          </cell>
          <cell r="AL142">
            <v>8.6169211110363811E-2</v>
          </cell>
          <cell r="AM142">
            <v>8.1727975135957656E-2</v>
          </cell>
          <cell r="AN142">
            <v>6.6739151646942413E-2</v>
          </cell>
          <cell r="AO142">
            <v>5.9043217929879002E-2</v>
          </cell>
          <cell r="AP142">
            <v>6.1153921376882449E-2</v>
          </cell>
        </row>
        <row r="144">
          <cell r="B144" t="str">
            <v>Change in Working Capital</v>
          </cell>
          <cell r="Y144">
            <v>8.0250000000000341</v>
          </cell>
          <cell r="Z144">
            <v>7.65199999999993</v>
          </cell>
          <cell r="AA144">
            <v>8.8579999999999472</v>
          </cell>
          <cell r="AB144">
            <v>48.32100000000014</v>
          </cell>
          <cell r="AC144">
            <v>72.856000000000051</v>
          </cell>
          <cell r="AF144">
            <v>38.775999999999925</v>
          </cell>
          <cell r="AG144">
            <v>13.85799999999989</v>
          </cell>
          <cell r="AH144">
            <v>46.16100000000003</v>
          </cell>
          <cell r="AI144">
            <v>-43.935999999999922</v>
          </cell>
          <cell r="AJ144">
            <v>54.858999999999924</v>
          </cell>
          <cell r="AL144">
            <v>1.3170000000000925</v>
          </cell>
          <cell r="AM144">
            <v>-7.377000000000038</v>
          </cell>
          <cell r="AN144">
            <v>41.364999999999895</v>
          </cell>
          <cell r="AO144">
            <v>19.538000000000068</v>
          </cell>
          <cell r="AP144">
            <v>54.843000000000018</v>
          </cell>
        </row>
        <row r="145">
          <cell r="B145" t="str">
            <v>Capital Expenditures</v>
          </cell>
          <cell r="V145">
            <v>135.72800000000001</v>
          </cell>
          <cell r="Y145">
            <v>22.617999999999999</v>
          </cell>
          <cell r="Z145">
            <v>25.291999999999998</v>
          </cell>
          <cell r="AA145">
            <v>31.927000000000003</v>
          </cell>
          <cell r="AB145">
            <v>37.313999999999993</v>
          </cell>
          <cell r="AC145">
            <v>117.151</v>
          </cell>
          <cell r="AF145">
            <v>30.346</v>
          </cell>
          <cell r="AG145">
            <v>23.668000000000003</v>
          </cell>
          <cell r="AH145">
            <v>20.301999999999996</v>
          </cell>
          <cell r="AI145">
            <v>27.667000000000005</v>
          </cell>
          <cell r="AJ145">
            <v>101.983</v>
          </cell>
          <cell r="AL145">
            <v>22.963000000000001</v>
          </cell>
          <cell r="AM145">
            <v>28.949999999999996</v>
          </cell>
          <cell r="AN145">
            <v>20.3</v>
          </cell>
          <cell r="AO145">
            <v>51.746000000000002</v>
          </cell>
          <cell r="AP145">
            <v>123.959</v>
          </cell>
        </row>
        <row r="147">
          <cell r="B147" t="str">
            <v>Free Cash Flow</v>
          </cell>
          <cell r="V147">
            <v>102.47699999999998</v>
          </cell>
          <cell r="Y147">
            <v>66.225000000000009</v>
          </cell>
          <cell r="Z147">
            <v>49.202999999999989</v>
          </cell>
          <cell r="AA147">
            <v>76.710000000000051</v>
          </cell>
          <cell r="AB147">
            <v>53.161000000000001</v>
          </cell>
          <cell r="AC147">
            <v>245.29900000000004</v>
          </cell>
          <cell r="AF147">
            <v>46.887999999999991</v>
          </cell>
          <cell r="AG147">
            <v>57.774999999999991</v>
          </cell>
          <cell r="AH147">
            <v>107.646</v>
          </cell>
          <cell r="AI147">
            <v>50.04899999999995</v>
          </cell>
          <cell r="AJ147">
            <v>262.35799999999995</v>
          </cell>
          <cell r="AL147">
            <v>16.036000000000001</v>
          </cell>
          <cell r="AM147">
            <v>47.311000000000007</v>
          </cell>
          <cell r="AN147">
            <v>107.60000000000001</v>
          </cell>
          <cell r="AO147">
            <v>-23.461000000000027</v>
          </cell>
          <cell r="AP147">
            <v>147.48599999999999</v>
          </cell>
        </row>
        <row r="149">
          <cell r="B149" t="str">
            <v>Average Days Receivables</v>
          </cell>
          <cell r="U149">
            <v>45.438139684071288</v>
          </cell>
          <cell r="V149">
            <v>53.844484740063152</v>
          </cell>
          <cell r="Y149">
            <v>51.682279213779701</v>
          </cell>
          <cell r="Z149">
            <v>51.00391724240076</v>
          </cell>
          <cell r="AA149">
            <v>52.29423228221512</v>
          </cell>
          <cell r="AB149">
            <v>48.601363298701571</v>
          </cell>
          <cell r="AC149">
            <v>47.967975576555055</v>
          </cell>
          <cell r="AF149">
            <v>52.001286411449378</v>
          </cell>
          <cell r="AG149">
            <v>48.238054284739341</v>
          </cell>
          <cell r="AH149">
            <v>49.717698089377997</v>
          </cell>
          <cell r="AI149">
            <v>43.178347034514545</v>
          </cell>
          <cell r="AJ149">
            <v>44.836047678756962</v>
          </cell>
          <cell r="AL149">
            <v>48.523583232961805</v>
          </cell>
          <cell r="AM149">
            <v>47.458700309115969</v>
          </cell>
          <cell r="AN149">
            <v>48.620366885515558</v>
          </cell>
          <cell r="AO149">
            <v>43.503180919290813</v>
          </cell>
          <cell r="AP149">
            <v>45.058352150489831</v>
          </cell>
        </row>
        <row r="150">
          <cell r="B150" t="str">
            <v>Inventory Turnover (COGS/Avg.Inv.)</v>
          </cell>
          <cell r="U150">
            <v>9.4216875231515029</v>
          </cell>
          <cell r="V150">
            <v>7.8658944130389274</v>
          </cell>
          <cell r="Y150">
            <v>7.8576852510577755</v>
          </cell>
          <cell r="Z150">
            <v>7.7498239679440184</v>
          </cell>
          <cell r="AA150">
            <v>7.8064200149508203</v>
          </cell>
          <cell r="AB150">
            <v>7.7574475717851756</v>
          </cell>
          <cell r="AC150">
            <v>7.8750504476764176</v>
          </cell>
          <cell r="AF150">
            <v>7.4090616822429904</v>
          </cell>
          <cell r="AG150">
            <v>8.0384232929422339</v>
          </cell>
          <cell r="AH150">
            <v>7.7762623913101034</v>
          </cell>
          <cell r="AI150">
            <v>8.2691721336843429</v>
          </cell>
          <cell r="AJ150">
            <v>7.8780304217086137</v>
          </cell>
          <cell r="AL150">
            <v>8.2059604743083003</v>
          </cell>
          <cell r="AM150">
            <v>8.9922377361781738</v>
          </cell>
          <cell r="AN150">
            <v>9.0107702488805987</v>
          </cell>
          <cell r="AO150">
            <v>9.6765540535014765</v>
          </cell>
          <cell r="AP150">
            <v>9.2404540510480295</v>
          </cell>
        </row>
        <row r="151">
          <cell r="B151" t="str">
            <v>Avg. Days Payables Out</v>
          </cell>
          <cell r="U151">
            <v>30.082604418446437</v>
          </cell>
          <cell r="V151">
            <v>36.032634539735511</v>
          </cell>
          <cell r="Y151">
            <v>30.846040507931185</v>
          </cell>
          <cell r="Z151">
            <v>37.409484567369304</v>
          </cell>
          <cell r="AA151">
            <v>37.856287690670456</v>
          </cell>
          <cell r="AB151">
            <v>39.984084195760531</v>
          </cell>
          <cell r="AC151">
            <v>39.386977761644111</v>
          </cell>
          <cell r="AF151">
            <v>39.576946441942276</v>
          </cell>
          <cell r="AG151">
            <v>32.293057723224244</v>
          </cell>
          <cell r="AH151">
            <v>35.363194029676521</v>
          </cell>
          <cell r="AI151">
            <v>35.661865543919831</v>
          </cell>
          <cell r="AJ151">
            <v>37.432465858264877</v>
          </cell>
          <cell r="AL151">
            <v>36.48052028121851</v>
          </cell>
          <cell r="AM151">
            <v>37.819580329557162</v>
          </cell>
          <cell r="AN151">
            <v>41.273651881413322</v>
          </cell>
          <cell r="AO151">
            <v>38.350264532377743</v>
          </cell>
          <cell r="AP151">
            <v>40.160191876236283</v>
          </cell>
        </row>
        <row r="153">
          <cell r="B153" t="str">
            <v>Cash Cycle</v>
          </cell>
          <cell r="U153">
            <v>54.095941281330781</v>
          </cell>
          <cell r="V153">
            <v>64.214710553367269</v>
          </cell>
          <cell r="Y153">
            <v>67.287577533764136</v>
          </cell>
          <cell r="Z153">
            <v>60.692276640232166</v>
          </cell>
          <cell r="AA153">
            <v>61.194332193153798</v>
          </cell>
          <cell r="AB153">
            <v>55.66883783052451</v>
          </cell>
          <cell r="AC153">
            <v>54.929907250493734</v>
          </cell>
          <cell r="AF153">
            <v>61.688337983558093</v>
          </cell>
          <cell r="AG153">
            <v>61.351911163844058</v>
          </cell>
          <cell r="AH153">
            <v>61.292220617193664</v>
          </cell>
          <cell r="AI153">
            <v>51.656329361602047</v>
          </cell>
          <cell r="AJ153">
            <v>53.734959139651707</v>
          </cell>
          <cell r="AL153">
            <v>56.522926234385629</v>
          </cell>
          <cell r="AM153">
            <v>50.229683831258093</v>
          </cell>
          <cell r="AN153">
            <v>47.853795965948272</v>
          </cell>
          <cell r="AO153">
            <v>42.872955770966762</v>
          </cell>
          <cell r="AP153">
            <v>44.398383746346084</v>
          </cell>
        </row>
        <row r="155">
          <cell r="B155" t="str">
            <v>Return on Equity - Dupont Method</v>
          </cell>
        </row>
        <row r="156">
          <cell r="B156" t="str">
            <v>Profit Margin (Return on Sales= NI/Rev)</v>
          </cell>
          <cell r="U156">
            <v>6.7897634643473453E-2</v>
          </cell>
          <cell r="V156">
            <v>7.2369159872998107E-2</v>
          </cell>
          <cell r="Y156">
            <v>6.656375360602329E-2</v>
          </cell>
          <cell r="Z156">
            <v>6.7415338775581257E-2</v>
          </cell>
          <cell r="AA156">
            <v>6.238421979455893E-2</v>
          </cell>
          <cell r="AB156">
            <v>6.9038881141458133E-2</v>
          </cell>
          <cell r="AC156">
            <v>6.6346503199528797E-2</v>
          </cell>
          <cell r="AF156">
            <v>5.6012630221503032E-2</v>
          </cell>
          <cell r="AG156">
            <v>5.6395109154663246E-2</v>
          </cell>
          <cell r="AH156">
            <v>6.0744873048755088E-2</v>
          </cell>
          <cell r="AI156">
            <v>5.4302274366523719E-2</v>
          </cell>
          <cell r="AJ156">
            <v>5.6842548525175438E-2</v>
          </cell>
          <cell r="AL156">
            <v>5.258805690912751E-2</v>
          </cell>
          <cell r="AM156">
            <v>5.4500992484074043E-2</v>
          </cell>
          <cell r="AN156">
            <v>4.6459303865400876E-2</v>
          </cell>
          <cell r="AO156">
            <v>5.052116950712067E-2</v>
          </cell>
          <cell r="AP156">
            <v>5.097396653805808E-2</v>
          </cell>
        </row>
        <row r="157">
          <cell r="B157" t="str">
            <v>Asset Utilization (Rev/Assets)</v>
          </cell>
          <cell r="U157">
            <v>1.3138309635963117</v>
          </cell>
          <cell r="V157">
            <v>1.1087121574910102</v>
          </cell>
          <cell r="Y157">
            <v>1.1797812787291906</v>
          </cell>
          <cell r="Z157">
            <v>1.2057160189553544</v>
          </cell>
          <cell r="AA157">
            <v>1.1892055567843114</v>
          </cell>
          <cell r="AB157">
            <v>1.209501353830384</v>
          </cell>
          <cell r="AC157">
            <v>1.2254720780110016</v>
          </cell>
          <cell r="AF157">
            <v>1.1482950730423738</v>
          </cell>
          <cell r="AG157">
            <v>1.2134643678020938</v>
          </cell>
          <cell r="AH157">
            <v>1.1176332371367561</v>
          </cell>
          <cell r="AI157">
            <v>1.1505566923178632</v>
          </cell>
          <cell r="AJ157">
            <v>1.1080177383101841</v>
          </cell>
          <cell r="AL157">
            <v>1.1084518615782117</v>
          </cell>
          <cell r="AM157">
            <v>1.1896458721265208</v>
          </cell>
          <cell r="AN157">
            <v>1.1928011931503593</v>
          </cell>
          <cell r="AO157">
            <v>1.2186466306346111</v>
          </cell>
          <cell r="AP157">
            <v>1.1765855234145604</v>
          </cell>
        </row>
        <row r="158">
          <cell r="B158" t="str">
            <v>Leverage</v>
          </cell>
          <cell r="U158">
            <v>2.548789418787865</v>
          </cell>
          <cell r="V158">
            <v>2.548789418787865</v>
          </cell>
          <cell r="Y158">
            <v>2.5870932146689247</v>
          </cell>
          <cell r="Z158">
            <v>2.5874066557798105</v>
          </cell>
          <cell r="AA158">
            <v>2.5595517834758348</v>
          </cell>
          <cell r="AB158">
            <v>2.7606875357935601</v>
          </cell>
          <cell r="AC158">
            <v>2.7606875357935596</v>
          </cell>
          <cell r="AF158">
            <v>2.7652741186802157</v>
          </cell>
          <cell r="AG158">
            <v>2.7541029497893379</v>
          </cell>
          <cell r="AH158">
            <v>2.8750866096527692</v>
          </cell>
          <cell r="AI158">
            <v>2.9251742894734889</v>
          </cell>
          <cell r="AJ158">
            <v>2.9251742894734876</v>
          </cell>
          <cell r="AL158">
            <v>2.8721411192214115</v>
          </cell>
          <cell r="AM158">
            <v>2.7679382432135715</v>
          </cell>
          <cell r="AN158">
            <v>2.7473043498121439</v>
          </cell>
          <cell r="AO158">
            <v>2.7553898031530104</v>
          </cell>
          <cell r="AP158">
            <v>2.7553898031530104</v>
          </cell>
        </row>
        <row r="160">
          <cell r="B160" t="str">
            <v>ROE</v>
          </cell>
          <cell r="U160">
            <v>0.22736734648587462</v>
          </cell>
          <cell r="V160">
            <v>0.20450611393444437</v>
          </cell>
          <cell r="Y160">
            <v>0.20316616439638974</v>
          </cell>
          <cell r="Z160">
            <v>0.21031412580886977</v>
          </cell>
          <cell r="AA160">
            <v>0.18988715960300331</v>
          </cell>
          <cell r="AB160">
            <v>0.23052464281302759</v>
          </cell>
          <cell r="AC160">
            <v>0.22445987315823027</v>
          </cell>
          <cell r="AF160">
            <v>0.17785974156316667</v>
          </cell>
          <cell r="AG160">
            <v>0.18847278159484218</v>
          </cell>
          <cell r="AH160">
            <v>0.19519103614839436</v>
          </cell>
          <cell r="AI160">
            <v>0.18275858638365874</v>
          </cell>
          <cell r="AJ160">
            <v>0.1842349419615433</v>
          </cell>
          <cell r="AL160">
            <v>0.16742092457420898</v>
          </cell>
          <cell r="AM160">
            <v>0.17946448175840468</v>
          </cell>
          <cell r="AN160">
            <v>0.15224657690682533</v>
          </cell>
          <cell r="AO160">
            <v>0.16964233219010316</v>
          </cell>
          <cell r="AP160">
            <v>0.1652551402138514</v>
          </cell>
        </row>
        <row r="162">
          <cell r="B162" t="str">
            <v>Operating Income / Net PP&amp;E</v>
          </cell>
          <cell r="U162">
            <v>0.36027788781243242</v>
          </cell>
          <cell r="V162">
            <v>0.32272254899017239</v>
          </cell>
          <cell r="Y162">
            <v>0.33390745251624721</v>
          </cell>
          <cell r="Z162">
            <v>0.34218408305605941</v>
          </cell>
          <cell r="AA162">
            <v>0.31811471963445365</v>
          </cell>
          <cell r="AB162">
            <v>0.34394074804565111</v>
          </cell>
          <cell r="AC162">
            <v>0.34099458637657032</v>
          </cell>
          <cell r="AF162">
            <v>0.28503845354396184</v>
          </cell>
          <cell r="AG162">
            <v>0.29655341932863849</v>
          </cell>
          <cell r="AH162">
            <v>0.28784593878545611</v>
          </cell>
          <cell r="AI162">
            <v>0.26888707401005446</v>
          </cell>
          <cell r="AJ162">
            <v>0.2750618468418467</v>
          </cell>
          <cell r="AL162">
            <v>0.26044148775325043</v>
          </cell>
          <cell r="AM162">
            <v>0.28618552010464687</v>
          </cell>
          <cell r="AN162">
            <v>0.25917816120754783</v>
          </cell>
          <cell r="AO162">
            <v>0.26774714774321101</v>
          </cell>
          <cell r="AP162">
            <v>0.27034616678012813</v>
          </cell>
        </row>
        <row r="164">
          <cell r="B164" t="str">
            <v>Depreciation and Amortization</v>
          </cell>
          <cell r="AL164">
            <v>38.4</v>
          </cell>
          <cell r="AM164">
            <v>40.6</v>
          </cell>
          <cell r="AN164">
            <v>39.1</v>
          </cell>
          <cell r="AO164">
            <v>41.1</v>
          </cell>
          <cell r="AP164">
            <v>159.256</v>
          </cell>
        </row>
        <row r="165">
          <cell r="B165" t="str">
            <v>EBITDA</v>
          </cell>
          <cell r="AL165">
            <v>102.99599999999995</v>
          </cell>
          <cell r="AM165">
            <v>111.04800000000009</v>
          </cell>
          <cell r="AN165">
            <v>102.45499999999993</v>
          </cell>
          <cell r="AO165">
            <v>106.38800000000006</v>
          </cell>
          <cell r="AP165">
            <v>422.94299999999998</v>
          </cell>
        </row>
        <row r="166">
          <cell r="C166" t="str">
            <v>% of Revenue</v>
          </cell>
          <cell r="AL166">
            <v>0.15742942913566352</v>
          </cell>
          <cell r="AM166">
            <v>0.15588878563186293</v>
          </cell>
          <cell r="AN166">
            <v>0.14281632027209737</v>
          </cell>
          <cell r="AO166">
            <v>0.14610324512133163</v>
          </cell>
          <cell r="AP166">
            <v>0.15039844958483722</v>
          </cell>
        </row>
        <row r="168">
          <cell r="B168" t="str">
            <v>Cash Cost of Goods</v>
          </cell>
          <cell r="AL168">
            <v>480.62700000000007</v>
          </cell>
          <cell r="AM168">
            <v>526.46399999999994</v>
          </cell>
          <cell r="AN168">
            <v>542.98900000000003</v>
          </cell>
          <cell r="AO168">
            <v>550.51</v>
          </cell>
          <cell r="AP168">
            <v>2100.5340000000001</v>
          </cell>
        </row>
        <row r="169">
          <cell r="C169" t="str">
            <v>% of Revenue</v>
          </cell>
          <cell r="AL169">
            <v>0.7346385707909685</v>
          </cell>
          <cell r="AM169">
            <v>0.73904828217431207</v>
          </cell>
          <cell r="AN169">
            <v>0.75689513374872808</v>
          </cell>
          <cell r="AO169">
            <v>0.75601851216062177</v>
          </cell>
          <cell r="AP169">
            <v>0.74694948704727704</v>
          </cell>
        </row>
        <row r="170">
          <cell r="B170" t="str">
            <v>Depreciation and Amortization</v>
          </cell>
          <cell r="AL170">
            <v>38.4</v>
          </cell>
          <cell r="AM170">
            <v>40.6</v>
          </cell>
          <cell r="AN170">
            <v>39.1</v>
          </cell>
          <cell r="AO170">
            <v>41.1</v>
          </cell>
          <cell r="AP170">
            <v>159.256</v>
          </cell>
        </row>
        <row r="171">
          <cell r="C171" t="str">
            <v>Total COGS</v>
          </cell>
          <cell r="AL171">
            <v>519.02700000000004</v>
          </cell>
          <cell r="AM171">
            <v>567.06399999999996</v>
          </cell>
          <cell r="AN171">
            <v>582.08900000000006</v>
          </cell>
          <cell r="AO171">
            <v>591.61</v>
          </cell>
          <cell r="AP171">
            <v>2259.79</v>
          </cell>
        </row>
        <row r="173">
          <cell r="B173" t="str">
            <v>Average Debt Outstanding</v>
          </cell>
          <cell r="S173" t="e">
            <v>#DIV/0!</v>
          </cell>
          <cell r="T173" t="e">
            <v>#DIV/0!</v>
          </cell>
          <cell r="U173">
            <v>867.62199999999996</v>
          </cell>
          <cell r="Y173">
            <v>904.51800000000003</v>
          </cell>
          <cell r="Z173">
            <v>889.09100000000001</v>
          </cell>
          <cell r="AA173">
            <v>854.97400000000005</v>
          </cell>
          <cell r="AB173">
            <v>847.15300000000002</v>
          </cell>
          <cell r="AC173">
            <v>880.88900000000001</v>
          </cell>
          <cell r="AF173">
            <v>841.72050000000013</v>
          </cell>
          <cell r="AG173">
            <v>808.62400000000002</v>
          </cell>
          <cell r="AH173">
            <v>829.92</v>
          </cell>
          <cell r="AI173">
            <v>895.101</v>
          </cell>
          <cell r="AJ173">
            <v>889.72550000000001</v>
          </cell>
          <cell r="AL173">
            <v>923.40499999999997</v>
          </cell>
          <cell r="AM173">
            <v>907.45849999999996</v>
          </cell>
          <cell r="AN173">
            <v>858.51650000000006</v>
          </cell>
          <cell r="AO173">
            <v>830.48099999999999</v>
          </cell>
          <cell r="AP173">
            <v>877.82799999999997</v>
          </cell>
        </row>
        <row r="174">
          <cell r="B174" t="str">
            <v>Cost of Debt</v>
          </cell>
          <cell r="Y174">
            <v>6.8628816673631701E-2</v>
          </cell>
          <cell r="Z174">
            <v>6.8222487911811056E-2</v>
          </cell>
          <cell r="AA174">
            <v>7.029921377726106E-2</v>
          </cell>
          <cell r="AB174">
            <v>6.5607983445729393E-2</v>
          </cell>
          <cell r="AC174">
            <v>6.7663462706424982E-2</v>
          </cell>
          <cell r="AF174">
            <v>6.7604388867801124E-2</v>
          </cell>
          <cell r="AG174">
            <v>6.2308316349749697E-2</v>
          </cell>
          <cell r="AH174">
            <v>5.7509157509157513E-2</v>
          </cell>
          <cell r="AI174">
            <v>6.0163043053242035E-2</v>
          </cell>
          <cell r="AJ174">
            <v>5.8688887752458486E-2</v>
          </cell>
          <cell r="AL174">
            <v>5.8509538068344878E-2</v>
          </cell>
          <cell r="AM174">
            <v>5.7981714866299675E-2</v>
          </cell>
          <cell r="AN174">
            <v>6.5727333138035193E-2</v>
          </cell>
          <cell r="AO174">
            <v>6.4675772233199799E-2</v>
          </cell>
          <cell r="AP174">
            <v>6.173874608693275E-2</v>
          </cell>
        </row>
        <row r="181">
          <cell r="B181" t="str">
            <v>E = Morgan Stanley Research Estimates</v>
          </cell>
        </row>
        <row r="184">
          <cell r="A184" t="str">
            <v>Quarterly Earnings Per Share Momentum 2000-2001E</v>
          </cell>
        </row>
      </sheetData>
      <sheetData sheetId="4" refreshError="1">
        <row r="2">
          <cell r="A2" t="str">
            <v>Sonoco</v>
          </cell>
        </row>
        <row r="3">
          <cell r="A3" t="str">
            <v>Annual Sales and Profits by Segment, 1997-2007E</v>
          </cell>
        </row>
        <row r="5">
          <cell r="A5" t="str">
            <v>($ Millions)</v>
          </cell>
          <cell r="S5" t="str">
            <v xml:space="preserve">CAGR </v>
          </cell>
        </row>
        <row r="6">
          <cell r="D6" t="str">
            <v>1993</v>
          </cell>
          <cell r="E6" t="str">
            <v>1994</v>
          </cell>
          <cell r="F6" t="str">
            <v>1995</v>
          </cell>
          <cell r="G6" t="str">
            <v>1996</v>
          </cell>
          <cell r="H6" t="str">
            <v>1997</v>
          </cell>
          <cell r="I6" t="str">
            <v>1998</v>
          </cell>
          <cell r="J6" t="str">
            <v>1999</v>
          </cell>
          <cell r="K6" t="str">
            <v>2000</v>
          </cell>
          <cell r="L6" t="str">
            <v>2001</v>
          </cell>
          <cell r="M6" t="str">
            <v>2002</v>
          </cell>
          <cell r="N6" t="str">
            <v>2003E</v>
          </cell>
          <cell r="O6" t="str">
            <v>2004E</v>
          </cell>
          <cell r="P6" t="str">
            <v>2005E</v>
          </cell>
          <cell r="Q6" t="str">
            <v>2006E</v>
          </cell>
          <cell r="R6" t="str">
            <v>2007E</v>
          </cell>
          <cell r="S6" t="str">
            <v>97-02</v>
          </cell>
        </row>
        <row r="7">
          <cell r="A7" t="str">
            <v xml:space="preserve">Net Sales:  </v>
          </cell>
        </row>
        <row r="8">
          <cell r="B8" t="str">
            <v>Industrial Packaging</v>
          </cell>
          <cell r="D8">
            <v>1248</v>
          </cell>
          <cell r="E8">
            <v>1343.9</v>
          </cell>
          <cell r="F8">
            <v>1580.5</v>
          </cell>
          <cell r="G8">
            <v>1557.6</v>
          </cell>
          <cell r="H8">
            <v>1588.6</v>
          </cell>
          <cell r="I8">
            <v>1425.0119999999999</v>
          </cell>
          <cell r="J8">
            <v>1371.925</v>
          </cell>
          <cell r="K8">
            <v>1450.8009999999999</v>
          </cell>
          <cell r="L8">
            <v>1309.9569999999999</v>
          </cell>
          <cell r="M8">
            <v>1407.682</v>
          </cell>
          <cell r="N8">
            <v>1473.0489200000002</v>
          </cell>
          <cell r="O8">
            <v>1524.6056322000002</v>
          </cell>
          <cell r="P8">
            <v>1570.3438011660003</v>
          </cell>
          <cell r="Q8">
            <v>1609.60239619515</v>
          </cell>
          <cell r="R8">
            <v>1649.8424561000286</v>
          </cell>
          <cell r="S8">
            <v>-2.3891713121048541E-2</v>
          </cell>
        </row>
        <row r="9">
          <cell r="B9" t="str">
            <v>Consumer Packaging</v>
          </cell>
          <cell r="D9">
            <v>699.2</v>
          </cell>
          <cell r="E9">
            <v>956.3</v>
          </cell>
          <cell r="F9">
            <v>1125.7</v>
          </cell>
          <cell r="G9">
            <v>1230.5</v>
          </cell>
          <cell r="H9">
            <v>1259.2</v>
          </cell>
          <cell r="I9">
            <v>1132.905</v>
          </cell>
          <cell r="J9">
            <v>1174.809</v>
          </cell>
          <cell r="K9">
            <v>1260.692</v>
          </cell>
          <cell r="L9">
            <v>1296.319</v>
          </cell>
          <cell r="M9">
            <v>1404.4680000000001</v>
          </cell>
          <cell r="N9">
            <v>1314.8029999999999</v>
          </cell>
          <cell r="O9">
            <v>1349.8029999999999</v>
          </cell>
          <cell r="P9">
            <v>1480.8484689999998</v>
          </cell>
          <cell r="Q9">
            <v>1614.9079837869997</v>
          </cell>
          <cell r="R9">
            <v>1752.0508674141006</v>
          </cell>
          <cell r="S9">
            <v>2.2076555941759501E-2</v>
          </cell>
        </row>
        <row r="11">
          <cell r="C11" t="str">
            <v>Total</v>
          </cell>
          <cell r="D11">
            <v>1947.2</v>
          </cell>
          <cell r="E11">
            <v>2300.1999999999998</v>
          </cell>
          <cell r="F11">
            <v>2706.2</v>
          </cell>
          <cell r="G11">
            <v>2788.1</v>
          </cell>
          <cell r="H11">
            <v>2847.8</v>
          </cell>
          <cell r="I11">
            <v>2557.9169999999999</v>
          </cell>
          <cell r="J11">
            <v>2546.7339999999999</v>
          </cell>
          <cell r="K11">
            <v>2711.4929999999999</v>
          </cell>
          <cell r="L11">
            <v>2606.2759999999998</v>
          </cell>
          <cell r="M11">
            <v>2812.15</v>
          </cell>
          <cell r="N11">
            <v>2787.8519200000001</v>
          </cell>
          <cell r="O11">
            <v>2874.4086322000003</v>
          </cell>
          <cell r="P11">
            <v>3051.1922701660001</v>
          </cell>
          <cell r="Q11">
            <v>3224.51037998215</v>
          </cell>
          <cell r="R11">
            <v>3401.8933235141294</v>
          </cell>
          <cell r="S11">
            <v>-2.5163189529293639E-3</v>
          </cell>
        </row>
        <row r="13">
          <cell r="A13" t="str">
            <v>Sales Growth:</v>
          </cell>
        </row>
        <row r="14">
          <cell r="B14" t="str">
            <v>Industrial Packaging</v>
          </cell>
          <cell r="E14">
            <v>7.6842948717948723E-2</v>
          </cell>
          <cell r="F14">
            <v>0.17605476597961145</v>
          </cell>
          <cell r="G14">
            <v>-1.4489085732363183E-2</v>
          </cell>
          <cell r="H14">
            <v>1.9902413970210642E-2</v>
          </cell>
          <cell r="I14">
            <v>-0.10297620546393049</v>
          </cell>
          <cell r="J14">
            <v>-3.7253721372170867E-2</v>
          </cell>
          <cell r="K14">
            <v>5.7492938753940681E-2</v>
          </cell>
          <cell r="L14">
            <v>-9.7080164681441539E-2</v>
          </cell>
          <cell r="M14">
            <v>7.4601685398833828E-2</v>
          </cell>
          <cell r="N14">
            <v>4.6435856962012911E-2</v>
          </cell>
          <cell r="O14">
            <v>3.5000000000000003E-2</v>
          </cell>
          <cell r="P14">
            <v>0.03</v>
          </cell>
          <cell r="Q14">
            <v>2.5000000000000001E-2</v>
          </cell>
          <cell r="R14">
            <v>2.5000000000000001E-2</v>
          </cell>
        </row>
        <row r="15">
          <cell r="B15" t="str">
            <v>Consumer Packaging</v>
          </cell>
          <cell r="E15">
            <v>0.36770594965675052</v>
          </cell>
          <cell r="F15">
            <v>0.1771410645195024</v>
          </cell>
          <cell r="G15">
            <v>9.3097628142489119E-2</v>
          </cell>
          <cell r="H15">
            <v>2.3323852092645314E-2</v>
          </cell>
          <cell r="I15">
            <v>-0.1002978081321475</v>
          </cell>
          <cell r="J15">
            <v>3.6988096971943829E-2</v>
          </cell>
          <cell r="K15">
            <v>7.3103798149316113E-2</v>
          </cell>
          <cell r="L15">
            <v>2.8259876321893085E-2</v>
          </cell>
          <cell r="M15">
            <v>8.3427767393674079E-2</v>
          </cell>
          <cell r="N15">
            <v>-6.38426792208866E-2</v>
          </cell>
          <cell r="O15">
            <v>2.6619957514547821E-2</v>
          </cell>
          <cell r="P15">
            <v>9.7084884979511843E-2</v>
          </cell>
          <cell r="Q15">
            <v>9.0528853960006206E-2</v>
          </cell>
          <cell r="R15">
            <v>8.4923032769642637E-2</v>
          </cell>
        </row>
        <row r="17">
          <cell r="C17" t="str">
            <v>Total</v>
          </cell>
          <cell r="E17">
            <v>0.18128594905505335</v>
          </cell>
          <cell r="F17">
            <v>0.17650639074863061</v>
          </cell>
          <cell r="G17">
            <v>3.0263838592860859E-2</v>
          </cell>
          <cell r="H17">
            <v>2.1412431404899568E-2</v>
          </cell>
          <cell r="I17">
            <v>-0.10179190954420969</v>
          </cell>
          <cell r="J17">
            <v>-4.3719166806428511E-3</v>
          </cell>
          <cell r="K17">
            <v>6.4694231906433863E-2</v>
          </cell>
          <cell r="L17">
            <v>-3.8804083211721352E-2</v>
          </cell>
          <cell r="M17">
            <v>7.8991634040293635E-2</v>
          </cell>
          <cell r="N17">
            <v>-8.6403925821879612E-3</v>
          </cell>
          <cell r="O17">
            <v>3.1047815552556424E-2</v>
          </cell>
          <cell r="P17">
            <v>6.1502611697451748E-2</v>
          </cell>
          <cell r="Q17">
            <v>5.680340485613522E-2</v>
          </cell>
          <cell r="R17">
            <v>5.5010814861436774E-2</v>
          </cell>
        </row>
        <row r="19">
          <cell r="A19" t="str">
            <v>Share of Sales:</v>
          </cell>
        </row>
        <row r="20">
          <cell r="B20" t="str">
            <v>Industrial Packaging</v>
          </cell>
          <cell r="D20">
            <v>0.64092029580936727</v>
          </cell>
          <cell r="E20">
            <v>0.58425354317015921</v>
          </cell>
          <cell r="F20">
            <v>0.58402926612962835</v>
          </cell>
          <cell r="G20">
            <v>0.55866001936802834</v>
          </cell>
          <cell r="H20">
            <v>0.55783411756443568</v>
          </cell>
          <cell r="I20">
            <v>0.55709860796890598</v>
          </cell>
          <cell r="J20">
            <v>0.53869976212670811</v>
          </cell>
          <cell r="K20">
            <v>0.53505614803357415</v>
          </cell>
          <cell r="L20">
            <v>0.50261637677667292</v>
          </cell>
          <cell r="M20">
            <v>0.50057144889141758</v>
          </cell>
          <cell r="N20">
            <v>0.52838133526116415</v>
          </cell>
          <cell r="O20">
            <v>0.5304067122262659</v>
          </cell>
          <cell r="P20">
            <v>0.51466563301189994</v>
          </cell>
          <cell r="Q20">
            <v>0.49917730337840016</v>
          </cell>
          <cell r="R20">
            <v>0.48497771658393868</v>
          </cell>
        </row>
        <row r="21">
          <cell r="B21" t="str">
            <v>Consumer Packaging</v>
          </cell>
          <cell r="D21">
            <v>0.35907970419063273</v>
          </cell>
          <cell r="E21">
            <v>0.4157464568298409</v>
          </cell>
          <cell r="F21">
            <v>0.41597073387037176</v>
          </cell>
          <cell r="G21">
            <v>0.44133998063197161</v>
          </cell>
          <cell r="H21">
            <v>0.44216588243556426</v>
          </cell>
          <cell r="I21">
            <v>0.44290139203109408</v>
          </cell>
          <cell r="J21">
            <v>0.46130023787329183</v>
          </cell>
          <cell r="K21">
            <v>0.4649438519664259</v>
          </cell>
          <cell r="L21">
            <v>0.49738362322332708</v>
          </cell>
          <cell r="M21">
            <v>0.49942855110858242</v>
          </cell>
          <cell r="N21">
            <v>0.47161866473883585</v>
          </cell>
          <cell r="O21">
            <v>0.46959328777373399</v>
          </cell>
          <cell r="P21">
            <v>0.48533436698810012</v>
          </cell>
          <cell r="Q21">
            <v>0.50082269662159973</v>
          </cell>
          <cell r="R21">
            <v>0.51502228341606127</v>
          </cell>
        </row>
        <row r="23">
          <cell r="C23" t="str">
            <v>Total</v>
          </cell>
          <cell r="D23">
            <v>1</v>
          </cell>
          <cell r="E23">
            <v>1</v>
          </cell>
          <cell r="F23">
            <v>1</v>
          </cell>
          <cell r="G23">
            <v>1</v>
          </cell>
          <cell r="H23">
            <v>1</v>
          </cell>
          <cell r="I23">
            <v>1</v>
          </cell>
          <cell r="J23">
            <v>1</v>
          </cell>
          <cell r="K23">
            <v>1</v>
          </cell>
          <cell r="L23">
            <v>1</v>
          </cell>
          <cell r="M23">
            <v>1</v>
          </cell>
          <cell r="N23">
            <v>1</v>
          </cell>
          <cell r="O23">
            <v>1</v>
          </cell>
          <cell r="P23">
            <v>1</v>
          </cell>
          <cell r="Q23">
            <v>1</v>
          </cell>
          <cell r="R23">
            <v>1</v>
          </cell>
        </row>
        <row r="25">
          <cell r="A25" t="str">
            <v>Breakdown of Sales Growth:</v>
          </cell>
        </row>
        <row r="26">
          <cell r="A26" t="str">
            <v xml:space="preserve">  Volume/Mix</v>
          </cell>
          <cell r="E26">
            <v>5.1285949055053348E-2</v>
          </cell>
          <cell r="F26">
            <v>4.6506390748630611E-2</v>
          </cell>
          <cell r="G26">
            <v>6.0263838592860858E-2</v>
          </cell>
          <cell r="H26">
            <v>6.1412431404899576E-2</v>
          </cell>
          <cell r="I26">
            <v>2.8403524436917973E-2</v>
          </cell>
          <cell r="J26">
            <v>4.3128083319357149E-2</v>
          </cell>
          <cell r="K26">
            <v>-8.6807680935661394E-3</v>
          </cell>
          <cell r="L26">
            <v>-2.6143181156684202E-2</v>
          </cell>
          <cell r="M26">
            <v>1.9081061885773201E-2</v>
          </cell>
          <cell r="N26">
            <v>-1.3706966621968167E-2</v>
          </cell>
          <cell r="O26">
            <v>1.8493346734140846E-2</v>
          </cell>
          <cell r="P26">
            <v>2.6712846985583863E-2</v>
          </cell>
          <cell r="Q26">
            <v>2.4029331266023669E-2</v>
          </cell>
          <cell r="R26">
            <v>2.3998354606756627E-2</v>
          </cell>
        </row>
        <row r="27">
          <cell r="B27" t="str">
            <v>Price</v>
          </cell>
          <cell r="E27">
            <v>0</v>
          </cell>
          <cell r="F27">
            <v>0</v>
          </cell>
          <cell r="G27">
            <v>-0.03</v>
          </cell>
          <cell r="H27">
            <v>-0.02</v>
          </cell>
          <cell r="I27">
            <v>-2.5000000000000001E-2</v>
          </cell>
          <cell r="J27">
            <v>0</v>
          </cell>
          <cell r="K27">
            <v>4.5874999999999999E-2</v>
          </cell>
          <cell r="L27">
            <v>-1.2981384119610365E-2</v>
          </cell>
          <cell r="M27">
            <v>-9.4527210360245348E-3</v>
          </cell>
          <cell r="N27">
            <v>7.8759590255603681E-3</v>
          </cell>
          <cell r="O27">
            <v>0</v>
          </cell>
          <cell r="P27">
            <v>0</v>
          </cell>
          <cell r="Q27">
            <v>0</v>
          </cell>
          <cell r="R27">
            <v>0</v>
          </cell>
        </row>
        <row r="28">
          <cell r="B28" t="str">
            <v>Currency</v>
          </cell>
          <cell r="E28">
            <v>0</v>
          </cell>
          <cell r="F28">
            <v>0</v>
          </cell>
          <cell r="G28">
            <v>0</v>
          </cell>
          <cell r="H28">
            <v>0</v>
          </cell>
          <cell r="I28">
            <v>-7.4999999999999997E-3</v>
          </cell>
          <cell r="J28">
            <v>-7.4999999999999997E-3</v>
          </cell>
          <cell r="K28">
            <v>-0.01</v>
          </cell>
          <cell r="L28">
            <v>-1.5118351471289418E-2</v>
          </cell>
          <cell r="M28">
            <v>1.5215725353328504E-3</v>
          </cell>
          <cell r="N28">
            <v>1.211191130863429E-2</v>
          </cell>
          <cell r="O28">
            <v>0</v>
          </cell>
          <cell r="P28">
            <v>0</v>
          </cell>
          <cell r="Q28">
            <v>0</v>
          </cell>
          <cell r="R28">
            <v>0</v>
          </cell>
        </row>
        <row r="29">
          <cell r="B29" t="str">
            <v>Acquisitions &amp; Other</v>
          </cell>
          <cell r="E29">
            <v>0.13</v>
          </cell>
          <cell r="F29">
            <v>0.13</v>
          </cell>
          <cell r="G29">
            <v>0</v>
          </cell>
          <cell r="H29">
            <v>-0.02</v>
          </cell>
          <cell r="I29">
            <v>-9.7695433981127663E-2</v>
          </cell>
          <cell r="J29">
            <v>-0.04</v>
          </cell>
          <cell r="K29">
            <v>3.7500000000000006E-2</v>
          </cell>
          <cell r="L29">
            <v>1.5438833535862633E-2</v>
          </cell>
          <cell r="M29">
            <v>6.7841720655212129E-2</v>
          </cell>
          <cell r="N29">
            <v>-1.492129629441445E-2</v>
          </cell>
          <cell r="O29">
            <v>1.2554468818415578E-2</v>
          </cell>
          <cell r="P29">
            <v>3.4789764711867885E-2</v>
          </cell>
          <cell r="Q29">
            <v>3.2774073590111551E-2</v>
          </cell>
          <cell r="R29">
            <v>3.1012460254680147E-2</v>
          </cell>
        </row>
        <row r="31">
          <cell r="C31" t="str">
            <v>Total</v>
          </cell>
          <cell r="E31">
            <v>0.18128594905505335</v>
          </cell>
          <cell r="F31">
            <v>0.17650639074863061</v>
          </cell>
          <cell r="G31">
            <v>3.0263838592860859E-2</v>
          </cell>
          <cell r="H31">
            <v>2.1412431404899568E-2</v>
          </cell>
          <cell r="I31">
            <v>-0.10179190954420969</v>
          </cell>
          <cell r="J31">
            <v>-4.3719166806428511E-3</v>
          </cell>
          <cell r="K31">
            <v>6.4694231906433863E-2</v>
          </cell>
          <cell r="L31">
            <v>-3.8804083211721352E-2</v>
          </cell>
          <cell r="M31">
            <v>7.8991634040293635E-2</v>
          </cell>
          <cell r="N31">
            <v>-8.6403925821879612E-3</v>
          </cell>
          <cell r="O31">
            <v>3.1047815552556424E-2</v>
          </cell>
          <cell r="P31">
            <v>6.1502611697451748E-2</v>
          </cell>
          <cell r="Q31">
            <v>5.680340485613522E-2</v>
          </cell>
          <cell r="R31">
            <v>5.5010814861436774E-2</v>
          </cell>
        </row>
        <row r="33">
          <cell r="A33" t="str">
            <v>Cost of Goods</v>
          </cell>
        </row>
        <row r="34">
          <cell r="B34" t="str">
            <v>Depreciation and Amortization</v>
          </cell>
          <cell r="D34">
            <v>95.745000000000005</v>
          </cell>
          <cell r="E34">
            <v>112.797</v>
          </cell>
          <cell r="F34">
            <v>125.836</v>
          </cell>
          <cell r="G34">
            <v>142.92699999999999</v>
          </cell>
          <cell r="H34">
            <v>153.524</v>
          </cell>
          <cell r="I34">
            <v>145.846</v>
          </cell>
          <cell r="J34">
            <v>145.846</v>
          </cell>
          <cell r="K34">
            <v>150.816</v>
          </cell>
          <cell r="L34">
            <v>158.57400000000001</v>
          </cell>
          <cell r="M34">
            <v>159.256</v>
          </cell>
          <cell r="N34">
            <v>150.00808609271519</v>
          </cell>
          <cell r="O34">
            <v>153.91690820578043</v>
          </cell>
          <cell r="P34">
            <v>158.73851693387442</v>
          </cell>
          <cell r="Q34">
            <v>164.03642971971053</v>
          </cell>
          <cell r="R34">
            <v>169.28140788396811</v>
          </cell>
          <cell r="S34">
            <v>7.3581518830336812E-3</v>
          </cell>
        </row>
        <row r="35">
          <cell r="B35" t="str">
            <v>Other COGS</v>
          </cell>
          <cell r="D35">
            <v>1429.9259999999999</v>
          </cell>
          <cell r="E35">
            <v>1697.9369999999999</v>
          </cell>
          <cell r="F35">
            <v>1981.1510000000001</v>
          </cell>
          <cell r="G35">
            <v>2005.1780000000001</v>
          </cell>
          <cell r="H35">
            <v>2054.5680000000002</v>
          </cell>
          <cell r="I35">
            <v>1822.354</v>
          </cell>
          <cell r="J35">
            <v>1807.759</v>
          </cell>
          <cell r="K35">
            <v>1956.579</v>
          </cell>
          <cell r="L35">
            <v>1903.2719999999999</v>
          </cell>
          <cell r="M35">
            <v>2100.5340000000001</v>
          </cell>
          <cell r="N35">
            <v>2127.454689067285</v>
          </cell>
          <cell r="O35">
            <v>2181.6761518398002</v>
          </cell>
          <cell r="P35">
            <v>2288.3942026244999</v>
          </cell>
          <cell r="Q35">
            <v>2418.3827849866125</v>
          </cell>
          <cell r="R35">
            <v>2551.4199926355968</v>
          </cell>
          <cell r="S35">
            <v>4.4350038979259487E-3</v>
          </cell>
        </row>
        <row r="36">
          <cell r="B36" t="str">
            <v>% of Sales</v>
          </cell>
          <cell r="D36">
            <v>0.73434078462467589</v>
          </cell>
          <cell r="E36">
            <v>0.73819271718474677</v>
          </cell>
          <cell r="F36">
            <v>0.73208586442921431</v>
          </cell>
          <cell r="G36">
            <v>0.71919801296593533</v>
          </cell>
          <cell r="H36">
            <v>0.72145011413949778</v>
          </cell>
          <cell r="I36">
            <v>0.7124367209725726</v>
          </cell>
          <cell r="J36">
            <v>0.70983424260248618</v>
          </cell>
          <cell r="K36">
            <v>0.7215873321450581</v>
          </cell>
          <cell r="L36">
            <v>0.73026494507872541</v>
          </cell>
          <cell r="M36">
            <v>0.74694948704727704</v>
          </cell>
          <cell r="N36">
            <v>0.76311610161392107</v>
          </cell>
          <cell r="O36">
            <v>0.75900000000000001</v>
          </cell>
          <cell r="P36">
            <v>0.75</v>
          </cell>
          <cell r="Q36">
            <v>0.75</v>
          </cell>
          <cell r="R36">
            <v>0.75</v>
          </cell>
        </row>
        <row r="38">
          <cell r="C38" t="str">
            <v>Total COGS</v>
          </cell>
          <cell r="D38">
            <v>1525.671</v>
          </cell>
          <cell r="E38">
            <v>1810.7339999999999</v>
          </cell>
          <cell r="F38">
            <v>2106.9870000000001</v>
          </cell>
          <cell r="G38">
            <v>2148.105</v>
          </cell>
          <cell r="H38">
            <v>2208.0920000000001</v>
          </cell>
          <cell r="I38">
            <v>1968.2</v>
          </cell>
          <cell r="J38">
            <v>1953.605</v>
          </cell>
          <cell r="K38">
            <v>2107.395</v>
          </cell>
          <cell r="L38">
            <v>2061.846</v>
          </cell>
          <cell r="M38">
            <v>2259.79</v>
          </cell>
          <cell r="N38">
            <v>2277.4627751600001</v>
          </cell>
          <cell r="O38">
            <v>2335.5930600455808</v>
          </cell>
          <cell r="P38">
            <v>2447.1327195583744</v>
          </cell>
          <cell r="Q38">
            <v>2582.4192147063231</v>
          </cell>
          <cell r="R38">
            <v>2720.7014005195651</v>
          </cell>
          <cell r="S38">
            <v>4.639347482724876E-3</v>
          </cell>
        </row>
        <row r="40">
          <cell r="A40" t="str">
            <v xml:space="preserve">Operating Profit:  </v>
          </cell>
        </row>
        <row r="41">
          <cell r="B41" t="str">
            <v>Industrial Packaging</v>
          </cell>
          <cell r="D41">
            <v>131.4</v>
          </cell>
          <cell r="E41">
            <v>142.9</v>
          </cell>
          <cell r="F41">
            <v>195.9</v>
          </cell>
          <cell r="G41">
            <v>202.9</v>
          </cell>
          <cell r="H41">
            <v>217.8</v>
          </cell>
          <cell r="I41">
            <v>200.042</v>
          </cell>
          <cell r="J41">
            <v>188.70400000000001</v>
          </cell>
          <cell r="K41">
            <v>213.715</v>
          </cell>
          <cell r="L41">
            <v>160.161</v>
          </cell>
          <cell r="M41">
            <v>151.75400000000002</v>
          </cell>
          <cell r="N41">
            <v>124.35845436000001</v>
          </cell>
          <cell r="O41">
            <v>144.837535059</v>
          </cell>
          <cell r="P41">
            <v>172.73781812826005</v>
          </cell>
          <cell r="Q41">
            <v>173.8370587890762</v>
          </cell>
          <cell r="R41">
            <v>178.18298525880309</v>
          </cell>
          <cell r="S41">
            <v>-6.9714066164589195E-2</v>
          </cell>
        </row>
        <row r="42">
          <cell r="B42" t="str">
            <v>Consumer Packaging</v>
          </cell>
          <cell r="D42">
            <v>86.7</v>
          </cell>
          <cell r="E42">
            <v>101.5</v>
          </cell>
          <cell r="F42">
            <v>114</v>
          </cell>
          <cell r="G42">
            <v>126.4</v>
          </cell>
          <cell r="H42">
            <v>124.5</v>
          </cell>
          <cell r="I42">
            <v>129.40299999999999</v>
          </cell>
          <cell r="J42">
            <v>144.50799999999992</v>
          </cell>
          <cell r="K42">
            <v>118.233</v>
          </cell>
          <cell r="L42">
            <v>117.3610000000001</v>
          </cell>
          <cell r="M42">
            <v>111.93299999999999</v>
          </cell>
          <cell r="N42">
            <v>92.477690480000035</v>
          </cell>
          <cell r="O42">
            <v>100.72503709541945</v>
          </cell>
          <cell r="P42">
            <v>126.20250546276557</v>
          </cell>
          <cell r="Q42">
            <v>145.80306848853559</v>
          </cell>
          <cell r="R42">
            <v>162.81960538434819</v>
          </cell>
          <cell r="S42">
            <v>-2.1056203880698621E-2</v>
          </cell>
        </row>
        <row r="44">
          <cell r="C44" t="str">
            <v>Total</v>
          </cell>
          <cell r="D44">
            <v>218.10000000000002</v>
          </cell>
          <cell r="E44">
            <v>244.4</v>
          </cell>
          <cell r="F44">
            <v>309.89999999999998</v>
          </cell>
          <cell r="G44">
            <v>329.3</v>
          </cell>
          <cell r="H44">
            <v>342.3</v>
          </cell>
          <cell r="I44">
            <v>329.62599999999986</v>
          </cell>
          <cell r="J44">
            <v>333.21199999999993</v>
          </cell>
          <cell r="K44">
            <v>331.94799999999998</v>
          </cell>
          <cell r="L44">
            <v>277.52199999999982</v>
          </cell>
          <cell r="M44">
            <v>263.68700000000013</v>
          </cell>
          <cell r="N44">
            <v>222.13614483999999</v>
          </cell>
          <cell r="O44">
            <v>245.56257215441946</v>
          </cell>
          <cell r="P44">
            <v>298.94032359102562</v>
          </cell>
          <cell r="Q44">
            <v>319.64012727761178</v>
          </cell>
          <cell r="R44">
            <v>341.00259064315128</v>
          </cell>
          <cell r="S44">
            <v>-5.0846695644201523E-2</v>
          </cell>
        </row>
        <row r="46">
          <cell r="A46" t="str">
            <v xml:space="preserve">Operating Profit Margins:  </v>
          </cell>
        </row>
        <row r="47">
          <cell r="B47" t="str">
            <v>Industrial Packaging</v>
          </cell>
          <cell r="D47">
            <v>0.10528846153846154</v>
          </cell>
          <cell r="E47">
            <v>0.10633231639258874</v>
          </cell>
          <cell r="F47">
            <v>0.12394811768427713</v>
          </cell>
          <cell r="G47">
            <v>0.13026450950179766</v>
          </cell>
          <cell r="H47">
            <v>0.13710185068613875</v>
          </cell>
          <cell r="I47">
            <v>0.14037916873682468</v>
          </cell>
          <cell r="J47">
            <v>0.13754687756254899</v>
          </cell>
          <cell r="K47">
            <v>0.14730828004667768</v>
          </cell>
          <cell r="L47">
            <v>0.12226431859977084</v>
          </cell>
          <cell r="M47">
            <v>0.1078041773639217</v>
          </cell>
          <cell r="N47">
            <v>8.442248772023131E-2</v>
          </cell>
          <cell r="O47">
            <v>9.5000000000000001E-2</v>
          </cell>
          <cell r="P47">
            <v>0.11</v>
          </cell>
          <cell r="Q47">
            <v>0.108</v>
          </cell>
          <cell r="R47">
            <v>0.108</v>
          </cell>
        </row>
        <row r="48">
          <cell r="B48" t="str">
            <v>Consumer Packaging</v>
          </cell>
          <cell r="D48">
            <v>0.12399885583524027</v>
          </cell>
          <cell r="E48">
            <v>0.10613824113771829</v>
          </cell>
          <cell r="F48">
            <v>0.10127032068934884</v>
          </cell>
          <cell r="G48">
            <v>0.10272247054043072</v>
          </cell>
          <cell r="H48">
            <v>9.8872299872935193E-2</v>
          </cell>
          <cell r="I48">
            <v>0.11422228695256884</v>
          </cell>
          <cell r="J48">
            <v>0.12300552685585481</v>
          </cell>
          <cell r="K48">
            <v>9.3784207403552977E-2</v>
          </cell>
          <cell r="L48">
            <v>9.0534042932333872E-2</v>
          </cell>
          <cell r="M48">
            <v>7.9697793043344511E-2</v>
          </cell>
          <cell r="N48">
            <v>7.0335776903460101E-2</v>
          </cell>
          <cell r="O48">
            <v>7.4622027877712133E-2</v>
          </cell>
          <cell r="P48">
            <v>8.5223105607820024E-2</v>
          </cell>
          <cell r="Q48">
            <v>9.0285681879300472E-2</v>
          </cell>
          <cell r="R48">
            <v>9.2930866570476958E-2</v>
          </cell>
        </row>
        <row r="50">
          <cell r="C50" t="str">
            <v>Total</v>
          </cell>
          <cell r="D50">
            <v>0.11200698438783896</v>
          </cell>
          <cell r="E50">
            <v>0.10625163029301801</v>
          </cell>
          <cell r="F50">
            <v>0.1145148178257335</v>
          </cell>
          <cell r="G50">
            <v>0.11810910656002296</v>
          </cell>
          <cell r="H50">
            <v>0.12019804761570335</v>
          </cell>
          <cell r="I50">
            <v>0.1288650100843772</v>
          </cell>
          <cell r="J50">
            <v>0.130838949022552</v>
          </cell>
          <cell r="K50">
            <v>0.12242259153905247</v>
          </cell>
          <cell r="L50">
            <v>0.10648219912242596</v>
          </cell>
          <cell r="M50">
            <v>9.376704656579489E-2</v>
          </cell>
          <cell r="N50">
            <v>7.9680037252480754E-2</v>
          </cell>
          <cell r="O50">
            <v>8.5430641072933328E-2</v>
          </cell>
          <cell r="P50">
            <v>9.797492164424032E-2</v>
          </cell>
          <cell r="Q50">
            <v>9.9128267429978378E-2</v>
          </cell>
          <cell r="R50">
            <v>0.10023906049202573</v>
          </cell>
        </row>
        <row r="52">
          <cell r="A52" t="str">
            <v>Operating Profit Growth:</v>
          </cell>
        </row>
        <row r="53">
          <cell r="B53" t="str">
            <v>Industrial Packaging</v>
          </cell>
          <cell r="E53">
            <v>8.7519025875190337E-2</v>
          </cell>
          <cell r="F53">
            <v>0.37088873337998596</v>
          </cell>
          <cell r="G53">
            <v>3.5732516590097019E-2</v>
          </cell>
          <cell r="H53">
            <v>7.3435189748644714E-2</v>
          </cell>
          <cell r="I53">
            <v>-8.1533516988062438E-2</v>
          </cell>
          <cell r="J53">
            <v>-5.667809759950404E-2</v>
          </cell>
          <cell r="K53">
            <v>0.13254091063252504</v>
          </cell>
          <cell r="L53">
            <v>-0.25058606087546498</v>
          </cell>
          <cell r="M53">
            <v>-5.2490931000680474E-2</v>
          </cell>
          <cell r="N53">
            <v>-0.18052602000606244</v>
          </cell>
          <cell r="O53">
            <v>0.16467783235481503</v>
          </cell>
          <cell r="P53">
            <v>0.19263157894736871</v>
          </cell>
          <cell r="Q53">
            <v>6.3636363636361271E-3</v>
          </cell>
          <cell r="R53">
            <v>2.4999999999999911E-2</v>
          </cell>
        </row>
        <row r="54">
          <cell r="B54" t="str">
            <v>Consumer Packaging</v>
          </cell>
          <cell r="E54">
            <v>0.17070357554786608</v>
          </cell>
          <cell r="F54">
            <v>0.12315270935960587</v>
          </cell>
          <cell r="G54">
            <v>0.10877192982456152</v>
          </cell>
          <cell r="H54">
            <v>-1.5031645569620333E-2</v>
          </cell>
          <cell r="I54">
            <v>3.9381526104417697E-2</v>
          </cell>
          <cell r="J54">
            <v>0.11672836023894284</v>
          </cell>
          <cell r="K54">
            <v>-0.18182384366263415</v>
          </cell>
          <cell r="L54">
            <v>-7.3752674803134743E-3</v>
          </cell>
          <cell r="M54">
            <v>-4.6250457988600169E-2</v>
          </cell>
          <cell r="N54">
            <v>-0.1738120975940961</v>
          </cell>
          <cell r="O54">
            <v>8.9182013225157952E-2</v>
          </cell>
          <cell r="P54">
            <v>0.25294076926683728</v>
          </cell>
          <cell r="Q54">
            <v>0.15531041126242062</v>
          </cell>
          <cell r="R54">
            <v>0.11670904509907909</v>
          </cell>
        </row>
        <row r="56">
          <cell r="C56" t="str">
            <v>Total</v>
          </cell>
          <cell r="E56">
            <v>0.12058688674919749</v>
          </cell>
          <cell r="F56">
            <v>0.26800327332242224</v>
          </cell>
          <cell r="G56">
            <v>6.260083898031632E-2</v>
          </cell>
          <cell r="H56">
            <v>3.9477679927118148E-2</v>
          </cell>
          <cell r="I56">
            <v>-3.7026000584283181E-2</v>
          </cell>
          <cell r="J56">
            <v>1.0878996195688773E-2</v>
          </cell>
          <cell r="K56">
            <v>-3.7933807906076478E-3</v>
          </cell>
          <cell r="L56">
            <v>-0.16395941533011238</v>
          </cell>
          <cell r="M56">
            <v>-4.985190363286407E-2</v>
          </cell>
          <cell r="N56">
            <v>-0.15757642644499015</v>
          </cell>
          <cell r="O56">
            <v>0.10545977257007433</v>
          </cell>
          <cell r="P56">
            <v>0.21736924714667061</v>
          </cell>
          <cell r="Q56">
            <v>6.9243932828898513E-2</v>
          </cell>
          <cell r="R56">
            <v>6.6832858400741157E-2</v>
          </cell>
        </row>
        <row r="58">
          <cell r="A58" t="str">
            <v>Share of Operating Profit</v>
          </cell>
        </row>
        <row r="59">
          <cell r="B59" t="str">
            <v>Industrial Packaging</v>
          </cell>
          <cell r="D59">
            <v>0.60247592847317744</v>
          </cell>
          <cell r="E59">
            <v>0.58469721767594107</v>
          </cell>
          <cell r="F59">
            <v>0.63213939980638922</v>
          </cell>
          <cell r="G59">
            <v>0.61615548132402065</v>
          </cell>
          <cell r="H59">
            <v>0.63628396143733568</v>
          </cell>
          <cell r="I59">
            <v>0.60687567121525632</v>
          </cell>
          <cell r="J59">
            <v>0.56631813980288837</v>
          </cell>
          <cell r="K59">
            <v>0.64382071890778081</v>
          </cell>
          <cell r="L59">
            <v>0.57711100381231073</v>
          </cell>
          <cell r="M59">
            <v>0.57550808344742044</v>
          </cell>
          <cell r="N59">
            <v>0.55982989373284031</v>
          </cell>
          <cell r="O59">
            <v>0.58981926190250378</v>
          </cell>
          <cell r="P59">
            <v>0.57783378318871181</v>
          </cell>
          <cell r="Q59">
            <v>0.54385242638229947</v>
          </cell>
          <cell r="R59">
            <v>0.52252677882223508</v>
          </cell>
        </row>
        <row r="60">
          <cell r="B60" t="str">
            <v>Consumer Packaging</v>
          </cell>
          <cell r="D60">
            <v>0.39752407152682251</v>
          </cell>
          <cell r="E60">
            <v>0.41530278232405893</v>
          </cell>
          <cell r="F60">
            <v>0.36786060019361089</v>
          </cell>
          <cell r="G60">
            <v>0.38384451867597935</v>
          </cell>
          <cell r="H60">
            <v>0.36371603856266432</v>
          </cell>
          <cell r="I60">
            <v>0.39257522161479996</v>
          </cell>
          <cell r="J60">
            <v>0.43368186019711163</v>
          </cell>
          <cell r="K60">
            <v>0.3561792810922193</v>
          </cell>
          <cell r="L60">
            <v>0.42288899618769027</v>
          </cell>
          <cell r="M60">
            <v>0.42449191655257917</v>
          </cell>
          <cell r="N60">
            <v>0.41631086443230469</v>
          </cell>
          <cell r="O60">
            <v>0.41018073809749622</v>
          </cell>
          <cell r="P60">
            <v>0.42216621681128819</v>
          </cell>
          <cell r="Q60">
            <v>0.45614757361770053</v>
          </cell>
          <cell r="R60">
            <v>0.47747322117776492</v>
          </cell>
        </row>
        <row r="62">
          <cell r="C62" t="str">
            <v>Total</v>
          </cell>
          <cell r="D62">
            <v>1</v>
          </cell>
          <cell r="E62">
            <v>1</v>
          </cell>
          <cell r="F62">
            <v>1</v>
          </cell>
          <cell r="G62">
            <v>1</v>
          </cell>
          <cell r="H62">
            <v>1</v>
          </cell>
          <cell r="I62">
            <v>1</v>
          </cell>
          <cell r="J62">
            <v>1</v>
          </cell>
          <cell r="K62">
            <v>1</v>
          </cell>
          <cell r="L62">
            <v>1</v>
          </cell>
          <cell r="M62">
            <v>1</v>
          </cell>
          <cell r="N62">
            <v>1</v>
          </cell>
          <cell r="O62">
            <v>1</v>
          </cell>
          <cell r="P62">
            <v>1</v>
          </cell>
          <cell r="Q62">
            <v>1</v>
          </cell>
          <cell r="R62">
            <v>1</v>
          </cell>
        </row>
        <row r="64">
          <cell r="A64" t="str">
            <v xml:space="preserve">Capital Expenditures by Segment:  </v>
          </cell>
        </row>
        <row r="65">
          <cell r="B65" t="str">
            <v>Industrial Packaging</v>
          </cell>
          <cell r="D65">
            <v>93.7</v>
          </cell>
          <cell r="E65">
            <v>84.8</v>
          </cell>
          <cell r="F65">
            <v>108.6</v>
          </cell>
          <cell r="G65">
            <v>163.5</v>
          </cell>
          <cell r="H65">
            <v>140.6</v>
          </cell>
          <cell r="I65">
            <v>143.9</v>
          </cell>
          <cell r="J65">
            <v>81.099999999999994</v>
          </cell>
          <cell r="K65">
            <v>67.400000000000006</v>
          </cell>
          <cell r="L65">
            <v>57.527000000000001</v>
          </cell>
          <cell r="M65">
            <v>60.79</v>
          </cell>
          <cell r="N65">
            <v>51.796469800498542</v>
          </cell>
          <cell r="O65">
            <v>63.056571931041709</v>
          </cell>
          <cell r="P65">
            <v>63.056571931041709</v>
          </cell>
          <cell r="Q65">
            <v>65.308592357150346</v>
          </cell>
          <cell r="R65">
            <v>67.560612783258975</v>
          </cell>
          <cell r="S65">
            <v>-0.15439145186848269</v>
          </cell>
        </row>
        <row r="66">
          <cell r="B66" t="str">
            <v>Consumer Packaging</v>
          </cell>
          <cell r="D66">
            <v>21.9</v>
          </cell>
          <cell r="E66">
            <v>41.9</v>
          </cell>
          <cell r="F66">
            <v>72.8</v>
          </cell>
          <cell r="G66">
            <v>68.5</v>
          </cell>
          <cell r="H66">
            <v>90.1</v>
          </cell>
          <cell r="I66">
            <v>54.97999999999999</v>
          </cell>
          <cell r="J66">
            <v>54.628000000000014</v>
          </cell>
          <cell r="K66">
            <v>49.750999999999991</v>
          </cell>
          <cell r="L66">
            <v>44.456000000000003</v>
          </cell>
          <cell r="M66">
            <v>63.169000000000004</v>
          </cell>
          <cell r="N66">
            <v>63.203530199501458</v>
          </cell>
          <cell r="O66">
            <v>76.943428068958298</v>
          </cell>
          <cell r="P66">
            <v>76.943428068958298</v>
          </cell>
          <cell r="Q66">
            <v>79.691407642849654</v>
          </cell>
          <cell r="R66">
            <v>82.439387216741025</v>
          </cell>
          <cell r="S66">
            <v>-6.8557945960407873E-2</v>
          </cell>
        </row>
        <row r="68">
          <cell r="C68" t="str">
            <v>Total</v>
          </cell>
          <cell r="D68">
            <v>115.6</v>
          </cell>
          <cell r="E68">
            <v>126.69999999999999</v>
          </cell>
          <cell r="F68">
            <v>181.39999999999998</v>
          </cell>
          <cell r="G68">
            <v>232</v>
          </cell>
          <cell r="H68">
            <v>230.7</v>
          </cell>
          <cell r="I68">
            <v>198.88</v>
          </cell>
          <cell r="J68">
            <v>135.72800000000001</v>
          </cell>
          <cell r="K68">
            <v>117.151</v>
          </cell>
          <cell r="L68">
            <v>101.983</v>
          </cell>
          <cell r="M68">
            <v>123.959</v>
          </cell>
          <cell r="N68">
            <v>115</v>
          </cell>
          <cell r="O68">
            <v>140</v>
          </cell>
          <cell r="P68">
            <v>140</v>
          </cell>
          <cell r="Q68">
            <v>145</v>
          </cell>
          <cell r="R68">
            <v>150</v>
          </cell>
          <cell r="S68">
            <v>-0.11682636879908093</v>
          </cell>
        </row>
        <row r="70">
          <cell r="A70" t="str">
            <v>Share of CAPEX</v>
          </cell>
        </row>
        <row r="71">
          <cell r="B71" t="str">
            <v>Industrial Packaging</v>
          </cell>
          <cell r="D71">
            <v>0.81055363321799312</v>
          </cell>
          <cell r="E71">
            <v>0.66929755327545382</v>
          </cell>
          <cell r="F71">
            <v>0.59867695700110257</v>
          </cell>
          <cell r="G71">
            <v>0.70474137931034486</v>
          </cell>
          <cell r="H71">
            <v>0.60944950151712185</v>
          </cell>
          <cell r="I71">
            <v>0.72355189058728886</v>
          </cell>
          <cell r="J71">
            <v>0.59751856654485436</v>
          </cell>
          <cell r="K71">
            <v>0.57532586149499376</v>
          </cell>
          <cell r="L71">
            <v>0.56408421011345022</v>
          </cell>
          <cell r="M71">
            <v>0.49040408522172652</v>
          </cell>
          <cell r="N71">
            <v>0.45040408522172648</v>
          </cell>
          <cell r="O71">
            <v>0.45040408522172648</v>
          </cell>
          <cell r="P71">
            <v>0.45040408522172648</v>
          </cell>
          <cell r="Q71">
            <v>0.45040408522172648</v>
          </cell>
          <cell r="R71">
            <v>0.45040408522172648</v>
          </cell>
        </row>
        <row r="72">
          <cell r="B72" t="str">
            <v>Consumer Packaging</v>
          </cell>
          <cell r="D72">
            <v>0.18944636678200691</v>
          </cell>
          <cell r="E72">
            <v>0.33070244672454618</v>
          </cell>
          <cell r="F72">
            <v>0.40132304299889748</v>
          </cell>
          <cell r="G72">
            <v>0.29525862068965519</v>
          </cell>
          <cell r="H72">
            <v>0.39055049848287821</v>
          </cell>
          <cell r="I72">
            <v>0.27644810941271114</v>
          </cell>
          <cell r="J72">
            <v>0.40248143345514564</v>
          </cell>
          <cell r="K72">
            <v>0.42467413850500629</v>
          </cell>
          <cell r="L72">
            <v>0.43591578988654972</v>
          </cell>
          <cell r="M72">
            <v>0.50959591477827348</v>
          </cell>
          <cell r="N72">
            <v>0.54959591477827352</v>
          </cell>
          <cell r="O72">
            <v>0.54959591477827352</v>
          </cell>
          <cell r="P72">
            <v>0.54959591477827352</v>
          </cell>
          <cell r="Q72">
            <v>0.54959591477827352</v>
          </cell>
          <cell r="R72">
            <v>0.54959591477827352</v>
          </cell>
        </row>
        <row r="74">
          <cell r="C74" t="str">
            <v>Total</v>
          </cell>
          <cell r="D74">
            <v>1</v>
          </cell>
          <cell r="E74">
            <v>1</v>
          </cell>
          <cell r="F74">
            <v>1</v>
          </cell>
          <cell r="G74">
            <v>1</v>
          </cell>
          <cell r="H74">
            <v>1</v>
          </cell>
          <cell r="I74">
            <v>1</v>
          </cell>
          <cell r="J74">
            <v>1</v>
          </cell>
          <cell r="K74">
            <v>1</v>
          </cell>
          <cell r="L74">
            <v>1</v>
          </cell>
          <cell r="M74">
            <v>1</v>
          </cell>
          <cell r="N74">
            <v>1</v>
          </cell>
          <cell r="O74">
            <v>1</v>
          </cell>
          <cell r="P74">
            <v>1</v>
          </cell>
          <cell r="Q74">
            <v>1</v>
          </cell>
          <cell r="R74">
            <v>1</v>
          </cell>
        </row>
        <row r="76">
          <cell r="A76" t="str">
            <v>E = Morgan Stanley Research Estimates</v>
          </cell>
        </row>
        <row r="78">
          <cell r="A78" t="str">
            <v>Sonoco</v>
          </cell>
        </row>
        <row r="79">
          <cell r="A79" t="str">
            <v>Annual Income Statement, 1997-2007E</v>
          </cell>
        </row>
        <row r="81">
          <cell r="A81" t="str">
            <v>($ Millions, Except Per Share Data)</v>
          </cell>
          <cell r="S81" t="str">
            <v xml:space="preserve">Growth </v>
          </cell>
        </row>
        <row r="82">
          <cell r="D82" t="str">
            <v>1993</v>
          </cell>
          <cell r="E82" t="str">
            <v>1994</v>
          </cell>
          <cell r="F82" t="str">
            <v>1995</v>
          </cell>
          <cell r="G82" t="str">
            <v>1996</v>
          </cell>
          <cell r="H82" t="str">
            <v>1997</v>
          </cell>
          <cell r="I82" t="str">
            <v>1998</v>
          </cell>
          <cell r="J82" t="str">
            <v>1999</v>
          </cell>
          <cell r="K82" t="str">
            <v>2000</v>
          </cell>
          <cell r="L82" t="str">
            <v>2001</v>
          </cell>
          <cell r="M82" t="str">
            <v>2002</v>
          </cell>
          <cell r="N82" t="str">
            <v>2003E</v>
          </cell>
          <cell r="O82" t="str">
            <v>2004E</v>
          </cell>
          <cell r="P82" t="str">
            <v>2005E</v>
          </cell>
          <cell r="Q82" t="str">
            <v>2006E</v>
          </cell>
          <cell r="R82" t="str">
            <v>2007E</v>
          </cell>
          <cell r="S82" t="str">
            <v>97-02</v>
          </cell>
        </row>
        <row r="83">
          <cell r="A83" t="str">
            <v>Net Sales</v>
          </cell>
          <cell r="D83">
            <v>1947.2239999999999</v>
          </cell>
          <cell r="E83">
            <v>2300.127</v>
          </cell>
          <cell r="F83">
            <v>2706.1729999999998</v>
          </cell>
          <cell r="G83">
            <v>2788.0749999999998</v>
          </cell>
          <cell r="H83">
            <v>2847.8310000000001</v>
          </cell>
          <cell r="I83">
            <v>2557.9169999999999</v>
          </cell>
          <cell r="J83">
            <v>2546.7339999999999</v>
          </cell>
          <cell r="K83">
            <v>2711.4929999999999</v>
          </cell>
          <cell r="L83">
            <v>2606.2759999999998</v>
          </cell>
          <cell r="M83">
            <v>2812.15</v>
          </cell>
          <cell r="N83">
            <v>2787.8519200000001</v>
          </cell>
          <cell r="O83">
            <v>2874.4086322000003</v>
          </cell>
          <cell r="P83">
            <v>3051.1922701660001</v>
          </cell>
          <cell r="Q83">
            <v>3224.51037998215</v>
          </cell>
          <cell r="R83">
            <v>3401.8933235141294</v>
          </cell>
          <cell r="S83">
            <v>-2.5184905795991863E-3</v>
          </cell>
        </row>
        <row r="84">
          <cell r="A84" t="str">
            <v>Cost of Sales</v>
          </cell>
          <cell r="D84">
            <v>1525.671</v>
          </cell>
          <cell r="E84">
            <v>1810.7339999999999</v>
          </cell>
          <cell r="F84">
            <v>2106.9870000000001</v>
          </cell>
          <cell r="G84">
            <v>2148.105</v>
          </cell>
          <cell r="H84">
            <v>2208.0920000000001</v>
          </cell>
          <cell r="I84">
            <v>1968.2</v>
          </cell>
          <cell r="J84">
            <v>1953.605</v>
          </cell>
          <cell r="K84">
            <v>2107.395</v>
          </cell>
          <cell r="L84">
            <v>2061.846</v>
          </cell>
          <cell r="M84">
            <v>2259.79</v>
          </cell>
          <cell r="N84">
            <v>2277.4627751600001</v>
          </cell>
          <cell r="O84">
            <v>2335.5930600455808</v>
          </cell>
          <cell r="P84">
            <v>2447.1327195583744</v>
          </cell>
          <cell r="Q84">
            <v>2582.4192147063231</v>
          </cell>
          <cell r="R84">
            <v>2720.7014005195651</v>
          </cell>
          <cell r="S84">
            <v>4.639347482724876E-3</v>
          </cell>
        </row>
        <row r="86">
          <cell r="B86" t="str">
            <v>Gross Profit</v>
          </cell>
          <cell r="D86">
            <v>421.55299999999988</v>
          </cell>
          <cell r="E86">
            <v>489.39300000000003</v>
          </cell>
          <cell r="F86">
            <v>599.18599999999969</v>
          </cell>
          <cell r="G86">
            <v>639.9699999999998</v>
          </cell>
          <cell r="H86">
            <v>639.73900000000003</v>
          </cell>
          <cell r="I86">
            <v>589.71699999999987</v>
          </cell>
          <cell r="J86">
            <v>593.12899999999991</v>
          </cell>
          <cell r="K86">
            <v>604.09799999999996</v>
          </cell>
          <cell r="L86">
            <v>544.42999999999984</v>
          </cell>
          <cell r="M86">
            <v>552.36000000000013</v>
          </cell>
          <cell r="N86">
            <v>510.38914483999997</v>
          </cell>
          <cell r="O86">
            <v>538.81557215441944</v>
          </cell>
          <cell r="P86">
            <v>604.05955060762562</v>
          </cell>
          <cell r="Q86">
            <v>642.09116527582682</v>
          </cell>
          <cell r="R86">
            <v>681.19192299456427</v>
          </cell>
          <cell r="S86">
            <v>-2.8944888283221726E-2</v>
          </cell>
        </row>
        <row r="87">
          <cell r="B87" t="str">
            <v>Gross Margin</v>
          </cell>
          <cell r="D87">
            <v>0.21648921747061453</v>
          </cell>
          <cell r="E87">
            <v>0.21276781673359776</v>
          </cell>
          <cell r="F87">
            <v>0.22141452154019708</v>
          </cell>
          <cell r="G87">
            <v>0.2295383015162791</v>
          </cell>
          <cell r="H87">
            <v>0.22464078802428936</v>
          </cell>
          <cell r="I87">
            <v>0.23054579175164788</v>
          </cell>
          <cell r="J87">
            <v>0.2328978998199262</v>
          </cell>
          <cell r="K87">
            <v>0.22279165020894393</v>
          </cell>
          <cell r="L87">
            <v>0.20889192088635275</v>
          </cell>
          <cell r="M87">
            <v>0.19641910993368067</v>
          </cell>
          <cell r="N87">
            <v>0.18307613154718777</v>
          </cell>
          <cell r="O87">
            <v>0.18745266978342726</v>
          </cell>
          <cell r="P87">
            <v>0.19797492164424033</v>
          </cell>
          <cell r="Q87">
            <v>0.19912826742997841</v>
          </cell>
          <cell r="R87">
            <v>0.20023906049202575</v>
          </cell>
        </row>
        <row r="89">
          <cell r="A89" t="str">
            <v>Selling, General &amp; Admin.</v>
          </cell>
          <cell r="D89">
            <v>209.309</v>
          </cell>
          <cell r="E89">
            <v>245</v>
          </cell>
          <cell r="F89">
            <v>289.29700000000003</v>
          </cell>
          <cell r="G89">
            <v>310.60500000000002</v>
          </cell>
          <cell r="H89">
            <v>297.43900000000002</v>
          </cell>
          <cell r="I89">
            <v>260.09100000000001</v>
          </cell>
          <cell r="J89">
            <v>259.91699999999997</v>
          </cell>
          <cell r="K89">
            <v>272.14999999999998</v>
          </cell>
          <cell r="L89">
            <v>266.90800000000002</v>
          </cell>
          <cell r="M89">
            <v>288.673</v>
          </cell>
          <cell r="N89">
            <v>288.25299999999999</v>
          </cell>
          <cell r="O89">
            <v>293.25299999999999</v>
          </cell>
          <cell r="P89">
            <v>305.11922701660001</v>
          </cell>
          <cell r="Q89">
            <v>322.45103799821504</v>
          </cell>
          <cell r="R89">
            <v>340.18933235141299</v>
          </cell>
          <cell r="S89">
            <v>-5.9650584389447925E-3</v>
          </cell>
        </row>
        <row r="90">
          <cell r="B90" t="str">
            <v>SG&amp;A/Sales</v>
          </cell>
          <cell r="D90">
            <v>0.10749097176287885</v>
          </cell>
          <cell r="E90">
            <v>0.10651585760264543</v>
          </cell>
          <cell r="F90">
            <v>0.10690262595924209</v>
          </cell>
          <cell r="G90">
            <v>0.11140482232364626</v>
          </cell>
          <cell r="H90">
            <v>0.1044440488217173</v>
          </cell>
          <cell r="I90">
            <v>0.10168078166727068</v>
          </cell>
          <cell r="J90">
            <v>0.1020589507973742</v>
          </cell>
          <cell r="K90">
            <v>0.10036905866989146</v>
          </cell>
          <cell r="L90">
            <v>0.10240972176392678</v>
          </cell>
          <cell r="M90">
            <v>0.10265206336788578</v>
          </cell>
          <cell r="N90">
            <v>0.103396094294707</v>
          </cell>
          <cell r="O90">
            <v>0.10202202871049391</v>
          </cell>
          <cell r="P90">
            <v>0.1</v>
          </cell>
          <cell r="Q90">
            <v>0.1</v>
          </cell>
          <cell r="R90">
            <v>0.1</v>
          </cell>
        </row>
        <row r="92">
          <cell r="B92" t="str">
            <v>Operating Profit</v>
          </cell>
          <cell r="D92">
            <v>212.24399999999989</v>
          </cell>
          <cell r="E92">
            <v>244.39300000000003</v>
          </cell>
          <cell r="F92">
            <v>309.88899999999967</v>
          </cell>
          <cell r="G92">
            <v>329.36499999999978</v>
          </cell>
          <cell r="H92">
            <v>342.3</v>
          </cell>
          <cell r="I92">
            <v>329.62599999999986</v>
          </cell>
          <cell r="J92">
            <v>333.21199999999993</v>
          </cell>
          <cell r="K92">
            <v>331.94799999999998</v>
          </cell>
          <cell r="L92">
            <v>277.52199999999982</v>
          </cell>
          <cell r="M92">
            <v>263.68700000000013</v>
          </cell>
          <cell r="N92">
            <v>222.13614483999999</v>
          </cell>
          <cell r="O92">
            <v>245.56257215441946</v>
          </cell>
          <cell r="P92">
            <v>298.94032359102562</v>
          </cell>
          <cell r="Q92">
            <v>319.64012727761178</v>
          </cell>
          <cell r="R92">
            <v>341.00259064315128</v>
          </cell>
          <cell r="S92">
            <v>-5.0846695644201523E-2</v>
          </cell>
        </row>
        <row r="93">
          <cell r="B93" t="str">
            <v>Operating Margin</v>
          </cell>
          <cell r="D93">
            <v>0.10899824570773567</v>
          </cell>
          <cell r="E93">
            <v>0.10625195913095235</v>
          </cell>
          <cell r="F93">
            <v>0.11451189558095498</v>
          </cell>
          <cell r="G93">
            <v>0.11813347919263284</v>
          </cell>
          <cell r="H93">
            <v>0.12019673920257207</v>
          </cell>
          <cell r="I93">
            <v>0.1288650100843772</v>
          </cell>
          <cell r="J93">
            <v>0.130838949022552</v>
          </cell>
          <cell r="K93">
            <v>0.12242259153905247</v>
          </cell>
          <cell r="L93">
            <v>0.10648219912242596</v>
          </cell>
          <cell r="M93">
            <v>9.376704656579489E-2</v>
          </cell>
          <cell r="N93">
            <v>7.9680037252480754E-2</v>
          </cell>
          <cell r="O93">
            <v>8.5430641072933328E-2</v>
          </cell>
          <cell r="P93">
            <v>9.797492164424032E-2</v>
          </cell>
          <cell r="Q93">
            <v>9.9128267429978378E-2</v>
          </cell>
          <cell r="R93">
            <v>0.10023906049202573</v>
          </cell>
        </row>
        <row r="95">
          <cell r="A95" t="str">
            <v>Interest Expense</v>
          </cell>
          <cell r="D95">
            <v>31.154</v>
          </cell>
          <cell r="E95">
            <v>35.860999999999997</v>
          </cell>
          <cell r="F95">
            <v>44.003999999999998</v>
          </cell>
          <cell r="G95">
            <v>55.481000000000002</v>
          </cell>
          <cell r="H95">
            <v>57.194000000000003</v>
          </cell>
          <cell r="I95">
            <v>54.779000000000003</v>
          </cell>
          <cell r="J95">
            <v>52.466000000000001</v>
          </cell>
          <cell r="K95">
            <v>59.603999999999999</v>
          </cell>
          <cell r="L95">
            <v>52.217000000000006</v>
          </cell>
          <cell r="M95">
            <v>54.195999999999998</v>
          </cell>
          <cell r="N95">
            <v>52.789000000000001</v>
          </cell>
          <cell r="O95">
            <v>44.53562426478539</v>
          </cell>
          <cell r="P95">
            <v>44.149228302104717</v>
          </cell>
          <cell r="Q95">
            <v>43.709072633113784</v>
          </cell>
          <cell r="R95">
            <v>42.447462616328686</v>
          </cell>
          <cell r="S95">
            <v>-1.0710607124740479E-2</v>
          </cell>
        </row>
        <row r="96">
          <cell r="A96" t="str">
            <v>Interest Income</v>
          </cell>
          <cell r="D96">
            <v>6.0170000000000003</v>
          </cell>
          <cell r="E96">
            <v>2.3980000000000001</v>
          </cell>
          <cell r="F96">
            <v>4.9050000000000002</v>
          </cell>
          <cell r="G96">
            <v>6.1909999999999998</v>
          </cell>
          <cell r="H96">
            <v>4.9710000000000001</v>
          </cell>
          <cell r="I96">
            <v>5.9160000000000004</v>
          </cell>
          <cell r="J96">
            <v>5.3140000000000001</v>
          </cell>
          <cell r="K96">
            <v>3.794</v>
          </cell>
          <cell r="L96">
            <v>3.8</v>
          </cell>
          <cell r="M96">
            <v>1.649</v>
          </cell>
          <cell r="N96">
            <v>1.956</v>
          </cell>
          <cell r="O96">
            <v>1.5910000000000002</v>
          </cell>
          <cell r="P96">
            <v>1.5910000000000002</v>
          </cell>
          <cell r="Q96">
            <v>1.5910000000000002</v>
          </cell>
          <cell r="R96">
            <v>1.5910000000000002</v>
          </cell>
          <cell r="S96">
            <v>-0.19803506715762487</v>
          </cell>
        </row>
        <row r="98">
          <cell r="B98" t="str">
            <v>Pretax Income</v>
          </cell>
          <cell r="D98">
            <v>187.10699999999989</v>
          </cell>
          <cell r="E98">
            <v>210.93000000000004</v>
          </cell>
          <cell r="F98">
            <v>270.78999999999962</v>
          </cell>
          <cell r="G98">
            <v>280.07499999999976</v>
          </cell>
          <cell r="H98">
            <v>290.077</v>
          </cell>
          <cell r="I98">
            <v>280.76299999999986</v>
          </cell>
          <cell r="J98">
            <v>286.05999999999995</v>
          </cell>
          <cell r="K98">
            <v>276.13799999999998</v>
          </cell>
          <cell r="L98">
            <v>229.10499999999982</v>
          </cell>
          <cell r="M98">
            <v>211.14000000000013</v>
          </cell>
          <cell r="N98">
            <v>171.30314483999999</v>
          </cell>
          <cell r="O98">
            <v>202.61794788963408</v>
          </cell>
          <cell r="P98">
            <v>256.38209528892088</v>
          </cell>
          <cell r="Q98">
            <v>277.52205464449798</v>
          </cell>
          <cell r="R98">
            <v>300.14612802682262</v>
          </cell>
          <cell r="S98">
            <v>-6.1549339334250885E-2</v>
          </cell>
        </row>
        <row r="99">
          <cell r="B99" t="str">
            <v>Pretax Margin</v>
          </cell>
          <cell r="D99">
            <v>9.6089099148325974E-2</v>
          </cell>
          <cell r="E99">
            <v>9.1703632016840828E-2</v>
          </cell>
          <cell r="F99">
            <v>0.1000638170582589</v>
          </cell>
          <cell r="G99">
            <v>0.10045461474314707</v>
          </cell>
          <cell r="H99">
            <v>0.10185892351055943</v>
          </cell>
          <cell r="I99">
            <v>0.10976235741816481</v>
          </cell>
          <cell r="J99">
            <v>0.11232425530110328</v>
          </cell>
          <cell r="K99">
            <v>0.10183983510191617</v>
          </cell>
          <cell r="L99">
            <v>8.7905118260690668E-2</v>
          </cell>
          <cell r="M99">
            <v>7.5081343456074576E-2</v>
          </cell>
          <cell r="N99">
            <v>6.144628543972306E-2</v>
          </cell>
          <cell r="O99">
            <v>7.0490307334818772E-2</v>
          </cell>
          <cell r="P99">
            <v>8.4026856581860834E-2</v>
          </cell>
          <cell r="Q99">
            <v>8.6066416894596653E-2</v>
          </cell>
          <cell r="R99">
            <v>8.8229141681836751E-2</v>
          </cell>
        </row>
        <row r="101">
          <cell r="A101" t="str">
            <v>Income Taxes</v>
          </cell>
          <cell r="D101">
            <v>75.2</v>
          </cell>
          <cell r="E101">
            <v>82.5</v>
          </cell>
          <cell r="F101">
            <v>106.64</v>
          </cell>
          <cell r="G101">
            <v>107.43300000000001</v>
          </cell>
          <cell r="H101">
            <v>112.259799</v>
          </cell>
          <cell r="I101">
            <v>108.04592999999998</v>
          </cell>
          <cell r="J101">
            <v>108.58499999999999</v>
          </cell>
          <cell r="K101">
            <v>103.96992100000003</v>
          </cell>
          <cell r="L101">
            <v>86.335630000000009</v>
          </cell>
          <cell r="M101">
            <v>75.165559999999999</v>
          </cell>
          <cell r="N101">
            <v>60.686673276944084</v>
          </cell>
          <cell r="O101">
            <v>74.968640719164611</v>
          </cell>
          <cell r="P101">
            <v>94.861375256900729</v>
          </cell>
          <cell r="Q101">
            <v>102.68316021846425</v>
          </cell>
          <cell r="R101">
            <v>111.05406736992437</v>
          </cell>
          <cell r="S101">
            <v>-7.7090901664546685E-2</v>
          </cell>
        </row>
        <row r="102">
          <cell r="B102" t="str">
            <v>Tax Rate</v>
          </cell>
          <cell r="D102">
            <v>0.40190906807334864</v>
          </cell>
          <cell r="E102">
            <v>0.39112501777840986</v>
          </cell>
          <cell r="F102">
            <v>0.39381070202001606</v>
          </cell>
          <cell r="G102">
            <v>0.38358653931982539</v>
          </cell>
          <cell r="H102">
            <v>0.38700000000000001</v>
          </cell>
          <cell r="I102">
            <v>0.38482966060342721</v>
          </cell>
          <cell r="J102">
            <v>0.37958819828008117</v>
          </cell>
          <cell r="K102">
            <v>0.37651435514127007</v>
          </cell>
          <cell r="L102">
            <v>0.37683869841339157</v>
          </cell>
          <cell r="M102">
            <v>0.35599867386568129</v>
          </cell>
          <cell r="N102">
            <v>0.35426479375861114</v>
          </cell>
          <cell r="O102">
            <v>0.37</v>
          </cell>
          <cell r="P102">
            <v>0.37</v>
          </cell>
          <cell r="Q102">
            <v>0.37</v>
          </cell>
          <cell r="R102">
            <v>0.37</v>
          </cell>
        </row>
        <row r="104">
          <cell r="A104" t="str">
            <v>Income before JV Earnings</v>
          </cell>
          <cell r="D104">
            <v>111.90699999999988</v>
          </cell>
          <cell r="E104">
            <v>128.43000000000004</v>
          </cell>
          <cell r="F104">
            <v>164.14999999999964</v>
          </cell>
          <cell r="G104">
            <v>172.64199999999977</v>
          </cell>
          <cell r="H104">
            <v>177.81720100000001</v>
          </cell>
          <cell r="I104">
            <v>172.71706999999986</v>
          </cell>
          <cell r="J104">
            <v>177.47499999999997</v>
          </cell>
          <cell r="K104">
            <v>172.16807899999995</v>
          </cell>
          <cell r="L104">
            <v>142.76936999999981</v>
          </cell>
          <cell r="M104">
            <v>135.97444000000013</v>
          </cell>
          <cell r="N104">
            <v>110.61647156305591</v>
          </cell>
          <cell r="O104">
            <v>127.64930717046947</v>
          </cell>
          <cell r="P104">
            <v>161.52072003202017</v>
          </cell>
          <cell r="Q104">
            <v>174.83889442603373</v>
          </cell>
          <cell r="R104">
            <v>189.09206065689824</v>
          </cell>
          <cell r="S104">
            <v>-5.2243652348742176E-2</v>
          </cell>
        </row>
        <row r="105">
          <cell r="A105" t="str">
            <v>JV Earnings &amp; (Minority Interest)</v>
          </cell>
          <cell r="D105">
            <v>1.127</v>
          </cell>
          <cell r="E105">
            <v>1.419</v>
          </cell>
          <cell r="F105">
            <v>0.36899999999999999</v>
          </cell>
          <cell r="G105">
            <v>-1.7709999999999999</v>
          </cell>
          <cell r="H105">
            <v>-0.99099999999999999</v>
          </cell>
          <cell r="I105">
            <v>6.3869999999999996</v>
          </cell>
          <cell r="J105">
            <v>6.83</v>
          </cell>
          <cell r="K105">
            <v>7.702</v>
          </cell>
          <cell r="L105">
            <v>5.3780000000000001</v>
          </cell>
          <cell r="M105">
            <v>7.3719999999999999</v>
          </cell>
          <cell r="N105">
            <v>8.27</v>
          </cell>
          <cell r="O105">
            <v>8.5181000000000004</v>
          </cell>
          <cell r="P105">
            <v>8.8588240000000003</v>
          </cell>
          <cell r="Q105">
            <v>9.2131769600000002</v>
          </cell>
          <cell r="R105">
            <v>9.5817040383999998</v>
          </cell>
        </row>
        <row r="107">
          <cell r="B107" t="str">
            <v>Net Income on Operating Basis</v>
          </cell>
          <cell r="D107">
            <v>113.03399999999988</v>
          </cell>
          <cell r="E107">
            <v>129.84900000000005</v>
          </cell>
          <cell r="F107">
            <v>164.51899999999964</v>
          </cell>
          <cell r="G107">
            <v>170.87099999999978</v>
          </cell>
          <cell r="H107">
            <v>176.826201</v>
          </cell>
          <cell r="I107">
            <v>179.10406999999987</v>
          </cell>
          <cell r="J107">
            <v>184.30499999999998</v>
          </cell>
          <cell r="K107">
            <v>179.87007899999995</v>
          </cell>
          <cell r="L107">
            <v>148.1473699999998</v>
          </cell>
          <cell r="M107">
            <v>143.34644000000014</v>
          </cell>
          <cell r="N107">
            <v>118.88647156305591</v>
          </cell>
          <cell r="O107">
            <v>136.16740717046946</v>
          </cell>
          <cell r="P107">
            <v>170.37954403202016</v>
          </cell>
          <cell r="Q107">
            <v>184.05207138603373</v>
          </cell>
          <cell r="R107">
            <v>198.67376469529825</v>
          </cell>
          <cell r="S107">
            <v>-4.1111612805707631E-2</v>
          </cell>
        </row>
        <row r="108">
          <cell r="B108" t="str">
            <v>Return on Sales</v>
          </cell>
          <cell r="D108">
            <v>5.8048791510375737E-2</v>
          </cell>
          <cell r="E108">
            <v>5.6452969770799631E-2</v>
          </cell>
          <cell r="F108">
            <v>6.0793969934664065E-2</v>
          </cell>
          <cell r="G108">
            <v>6.1286371421141753E-2</v>
          </cell>
          <cell r="H108">
            <v>6.2091535979487543E-2</v>
          </cell>
          <cell r="I108">
            <v>7.001950024179826E-2</v>
          </cell>
          <cell r="J108">
            <v>7.2369159872998121E-2</v>
          </cell>
          <cell r="K108">
            <v>6.6336176785261824E-2</v>
          </cell>
          <cell r="L108">
            <v>5.6842548525175313E-2</v>
          </cell>
          <cell r="M108">
            <v>5.0973966538058121E-2</v>
          </cell>
          <cell r="N108">
            <v>4.2644471433423876E-2</v>
          </cell>
          <cell r="O108">
            <v>4.7372320568857443E-2</v>
          </cell>
          <cell r="P108">
            <v>5.5840317143550797E-2</v>
          </cell>
          <cell r="Q108">
            <v>5.7079075486509243E-2</v>
          </cell>
          <cell r="R108">
            <v>5.8400939065916917E-2</v>
          </cell>
        </row>
        <row r="110">
          <cell r="A110" t="str">
            <v>Preferred Dividends</v>
          </cell>
          <cell r="D110">
            <v>1.264</v>
          </cell>
          <cell r="E110">
            <v>7.7629999999999999</v>
          </cell>
          <cell r="F110">
            <v>7.7629999999999999</v>
          </cell>
          <cell r="G110">
            <v>7.1959999999999997</v>
          </cell>
          <cell r="H110">
            <v>3.0609999999999999</v>
          </cell>
          <cell r="I110">
            <v>0</v>
          </cell>
          <cell r="J110">
            <v>0</v>
          </cell>
          <cell r="K110">
            <v>0</v>
          </cell>
          <cell r="L110">
            <v>0</v>
          </cell>
          <cell r="M110">
            <v>0</v>
          </cell>
          <cell r="N110">
            <v>0</v>
          </cell>
          <cell r="O110">
            <v>0</v>
          </cell>
          <cell r="P110">
            <v>0</v>
          </cell>
          <cell r="Q110">
            <v>0</v>
          </cell>
          <cell r="R110">
            <v>0</v>
          </cell>
        </row>
        <row r="111">
          <cell r="A111" t="str">
            <v xml:space="preserve">Net Income Available to Common </v>
          </cell>
          <cell r="D111">
            <v>111.76999999999988</v>
          </cell>
          <cell r="E111">
            <v>122.08600000000004</v>
          </cell>
          <cell r="F111">
            <v>156.75599999999963</v>
          </cell>
          <cell r="G111">
            <v>163.67499999999978</v>
          </cell>
          <cell r="H111">
            <v>173.76520099999999</v>
          </cell>
          <cell r="I111">
            <v>179.10406999999987</v>
          </cell>
          <cell r="J111">
            <v>184.30499999999998</v>
          </cell>
          <cell r="K111">
            <v>179.87007899999995</v>
          </cell>
          <cell r="L111">
            <v>148.1473699999998</v>
          </cell>
          <cell r="M111">
            <v>143.34644000000014</v>
          </cell>
          <cell r="N111">
            <v>118.88647156305591</v>
          </cell>
          <cell r="O111">
            <v>136.16740717046946</v>
          </cell>
          <cell r="P111">
            <v>170.37954403202016</v>
          </cell>
          <cell r="Q111">
            <v>184.05207138603373</v>
          </cell>
          <cell r="R111">
            <v>198.67376469529825</v>
          </cell>
          <cell r="S111">
            <v>-3.7756865936603767E-2</v>
          </cell>
        </row>
        <row r="113">
          <cell r="A113" t="str">
            <v>Other non-recurring charges, net</v>
          </cell>
          <cell r="D113">
            <v>0</v>
          </cell>
          <cell r="E113">
            <v>0</v>
          </cell>
          <cell r="F113">
            <v>0</v>
          </cell>
          <cell r="G113">
            <v>0</v>
          </cell>
          <cell r="H113">
            <v>174.2</v>
          </cell>
          <cell r="I113">
            <v>-1</v>
          </cell>
          <cell r="J113">
            <v>-4</v>
          </cell>
          <cell r="K113">
            <v>14</v>
          </cell>
          <cell r="L113">
            <v>55.800000000000004</v>
          </cell>
          <cell r="M113">
            <v>8.1723999999999979</v>
          </cell>
          <cell r="N113">
            <v>-12.844316246315103</v>
          </cell>
          <cell r="O113">
            <v>15</v>
          </cell>
          <cell r="P113">
            <v>0</v>
          </cell>
          <cell r="Q113">
            <v>0</v>
          </cell>
          <cell r="R113">
            <v>0</v>
          </cell>
        </row>
        <row r="114">
          <cell r="A114" t="str">
            <v>Income from Discontinued Operations</v>
          </cell>
        </row>
        <row r="115">
          <cell r="A115" t="str">
            <v>Extraordinary Charges</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row>
        <row r="117">
          <cell r="B117" t="str">
            <v>Net Income Reported</v>
          </cell>
          <cell r="D117">
            <v>111.76999999999988</v>
          </cell>
          <cell r="E117">
            <v>122.08600000000004</v>
          </cell>
          <cell r="F117">
            <v>156.75599999999963</v>
          </cell>
          <cell r="G117">
            <v>163.67499999999978</v>
          </cell>
          <cell r="H117">
            <v>-0.43479899999999816</v>
          </cell>
          <cell r="I117">
            <v>180.10406999999987</v>
          </cell>
          <cell r="J117">
            <v>188.30499999999998</v>
          </cell>
          <cell r="K117">
            <v>165.87007899999995</v>
          </cell>
          <cell r="L117">
            <v>92.347369999999785</v>
          </cell>
          <cell r="M117">
            <v>135.17404000000013</v>
          </cell>
          <cell r="N117">
            <v>131.73078780937101</v>
          </cell>
          <cell r="O117">
            <v>121.16740717046946</v>
          </cell>
          <cell r="P117">
            <v>170.37954403202016</v>
          </cell>
          <cell r="Q117">
            <v>184.05207138603373</v>
          </cell>
          <cell r="R117">
            <v>198.67376469529825</v>
          </cell>
          <cell r="S117" t="str">
            <v>NM</v>
          </cell>
        </row>
        <row r="119">
          <cell r="A119" t="str">
            <v xml:space="preserve">Diluted EPS Before Gains/(Charges)   </v>
          </cell>
          <cell r="D119">
            <v>1.0302914847868063</v>
          </cell>
          <cell r="E119">
            <v>1.1866993601735696</v>
          </cell>
          <cell r="F119">
            <v>1.4941182133318043</v>
          </cell>
          <cell r="G119">
            <v>1.5750221222623679</v>
          </cell>
          <cell r="H119">
            <v>1.6471979055367645</v>
          </cell>
          <cell r="I119">
            <v>1.7176127547350741</v>
          </cell>
          <cell r="J119">
            <v>1.793199065966141</v>
          </cell>
          <cell r="K119">
            <v>1.8006184486478094</v>
          </cell>
          <cell r="L119">
            <v>1.5463185691993737</v>
          </cell>
          <cell r="M119">
            <v>1.4750914816110658</v>
          </cell>
          <cell r="N119">
            <v>1.2238658973256074</v>
          </cell>
          <cell r="O119">
            <v>1.4017629068484763</v>
          </cell>
          <cell r="P119">
            <v>1.7539566176129542</v>
          </cell>
          <cell r="Q119">
            <v>1.8947071987247301</v>
          </cell>
          <cell r="R119">
            <v>2.0452288818657052</v>
          </cell>
          <cell r="S119">
            <v>-2.1829334118555921E-2</v>
          </cell>
        </row>
        <row r="120">
          <cell r="A120" t="str">
            <v>Change Before Gains/(Charges)</v>
          </cell>
          <cell r="E120">
            <v>0.15180934492448817</v>
          </cell>
          <cell r="F120">
            <v>0.25905369420041735</v>
          </cell>
          <cell r="G120">
            <v>5.4148264982428751E-2</v>
          </cell>
          <cell r="H120">
            <v>4.5825250486464908E-2</v>
          </cell>
          <cell r="I120">
            <v>4.2748262951053162E-2</v>
          </cell>
          <cell r="J120">
            <v>4.4006608021914362E-2</v>
          </cell>
          <cell r="K120">
            <v>4.1375120155280332E-3</v>
          </cell>
          <cell r="L120">
            <v>-0.14122918691597575</v>
          </cell>
          <cell r="M120">
            <v>-4.6062363220010116E-2</v>
          </cell>
          <cell r="N120">
            <v>-0.17031186703829027</v>
          </cell>
          <cell r="O120">
            <v>0.1453566194724516</v>
          </cell>
          <cell r="P120">
            <v>0.25125055674093999</v>
          </cell>
          <cell r="Q120">
            <v>8.0247470033398161E-2</v>
          </cell>
          <cell r="R120">
            <v>7.944324233437583E-2</v>
          </cell>
        </row>
        <row r="121">
          <cell r="A121" t="str">
            <v xml:space="preserve">Cash  EPS Before Gains/(Charges)   </v>
          </cell>
          <cell r="D121">
            <v>1.0919080818917377</v>
          </cell>
          <cell r="E121">
            <v>1.2348348523994179</v>
          </cell>
          <cell r="F121">
            <v>1.5610233663999327</v>
          </cell>
          <cell r="G121">
            <v>1.6723969471277909</v>
          </cell>
          <cell r="H121">
            <v>1.7733091103188923</v>
          </cell>
          <cell r="I121">
            <v>1.810405849916086</v>
          </cell>
          <cell r="J121">
            <v>1.8973049231367969</v>
          </cell>
          <cell r="K121">
            <v>1.9224281760074473</v>
          </cell>
          <cell r="L121">
            <v>1.6363185691993738</v>
          </cell>
          <cell r="M121">
            <v>1.5650914816110659</v>
          </cell>
        </row>
        <row r="122">
          <cell r="A122" t="str">
            <v>Change Before Gains/(Charges)</v>
          </cell>
          <cell r="E122">
            <v>0.1308963390581912</v>
          </cell>
          <cell r="F122">
            <v>0.2641555778626552</v>
          </cell>
          <cell r="G122">
            <v>7.1346517371300155E-2</v>
          </cell>
          <cell r="H122">
            <v>6.0339839393040107E-2</v>
          </cell>
          <cell r="I122">
            <v>2.0919499810454711E-2</v>
          </cell>
          <cell r="J122">
            <v>4.7999774870777667E-2</v>
          </cell>
          <cell r="K122">
            <v>1.3241547293892264E-2</v>
          </cell>
          <cell r="L122">
            <v>-0.14882720217005663</v>
          </cell>
          <cell r="M122">
            <v>-4.3528863467679257E-2</v>
          </cell>
        </row>
        <row r="124">
          <cell r="A124" t="str">
            <v>EPS as Reported</v>
          </cell>
          <cell r="D124">
            <v>1.0187702749139316</v>
          </cell>
          <cell r="E124">
            <v>1.1157527442348452</v>
          </cell>
          <cell r="F124">
            <v>1.4236166925950211</v>
          </cell>
          <cell r="G124">
            <v>1.5086922055895564</v>
          </cell>
          <cell r="H124">
            <v>-4.0503047516667317E-3</v>
          </cell>
          <cell r="I124">
            <v>1.7272027811076467</v>
          </cell>
          <cell r="J124">
            <v>1.8321171434131152</v>
          </cell>
          <cell r="K124">
            <v>1.6604691896870161</v>
          </cell>
          <cell r="L124">
            <v>0.96389462092864042</v>
          </cell>
          <cell r="M124">
            <v>1.3909942579596219</v>
          </cell>
          <cell r="N124">
            <v>1.3560905350127708</v>
          </cell>
          <cell r="O124">
            <v>1.2473467801140963</v>
          </cell>
          <cell r="P124">
            <v>1.7539566176129542</v>
          </cell>
          <cell r="Q124">
            <v>1.8947071987247301</v>
          </cell>
          <cell r="R124">
            <v>2.0452288818657052</v>
          </cell>
        </row>
        <row r="126">
          <cell r="B126" t="str">
            <v>Shares Outstanding (Mil.) Diluted</v>
          </cell>
          <cell r="D126">
            <v>109.7107</v>
          </cell>
          <cell r="E126">
            <v>109.42030000000001</v>
          </cell>
          <cell r="F126">
            <v>110.11110000000001</v>
          </cell>
          <cell r="G126">
            <v>108.488</v>
          </cell>
          <cell r="H126">
            <v>107.3497</v>
          </cell>
          <cell r="I126">
            <v>104.27500000000001</v>
          </cell>
          <cell r="J126">
            <v>102.78</v>
          </cell>
          <cell r="K126">
            <v>99.893500000000003</v>
          </cell>
          <cell r="L126">
            <v>95.8065</v>
          </cell>
          <cell r="M126">
            <v>97.177999999999997</v>
          </cell>
          <cell r="N126">
            <v>97.140112999999999</v>
          </cell>
          <cell r="O126">
            <v>97.140112999999999</v>
          </cell>
          <cell r="P126">
            <v>97.140112999999999</v>
          </cell>
          <cell r="Q126">
            <v>97.140112999999999</v>
          </cell>
          <cell r="R126">
            <v>97.140112999999999</v>
          </cell>
          <cell r="S126">
            <v>-1.9712591431860327E-2</v>
          </cell>
        </row>
        <row r="127">
          <cell r="B127" t="str">
            <v>Change</v>
          </cell>
          <cell r="E127">
            <v>-2.6469615087679754E-3</v>
          </cell>
          <cell r="F127">
            <v>6.3132709378423968E-3</v>
          </cell>
          <cell r="G127">
            <v>-1.4740566573215652E-2</v>
          </cell>
          <cell r="H127">
            <v>-1.0492404689919632E-2</v>
          </cell>
          <cell r="I127">
            <v>-2.8641905846033988E-2</v>
          </cell>
          <cell r="J127">
            <v>-1.4337089426995964E-2</v>
          </cell>
          <cell r="K127">
            <v>-2.8084257637672638E-2</v>
          </cell>
          <cell r="L127">
            <v>-4.0913572955197264E-2</v>
          </cell>
          <cell r="M127">
            <v>1.4315312635363897E-2</v>
          </cell>
          <cell r="N127">
            <v>-3.898721932947824E-4</v>
          </cell>
          <cell r="O127">
            <v>0</v>
          </cell>
          <cell r="P127">
            <v>0</v>
          </cell>
          <cell r="Q127">
            <v>0</v>
          </cell>
          <cell r="R127">
            <v>0</v>
          </cell>
        </row>
        <row r="129">
          <cell r="B129" t="str">
            <v>Dividends - Cash</v>
          </cell>
          <cell r="D129">
            <v>0.46300000000000002</v>
          </cell>
          <cell r="E129">
            <v>0.48299999999999998</v>
          </cell>
          <cell r="F129">
            <v>0.53100000000000003</v>
          </cell>
          <cell r="G129">
            <v>0.58499999999999996</v>
          </cell>
          <cell r="H129">
            <v>0.64600000000000002</v>
          </cell>
          <cell r="I129">
            <v>0.72</v>
          </cell>
          <cell r="J129">
            <v>0.75</v>
          </cell>
          <cell r="K129">
            <v>0.8</v>
          </cell>
          <cell r="L129">
            <v>0.8</v>
          </cell>
          <cell r="M129">
            <v>0.83</v>
          </cell>
          <cell r="N129">
            <v>0.83</v>
          </cell>
          <cell r="O129">
            <v>0.83</v>
          </cell>
          <cell r="P129">
            <v>0.87149999999999994</v>
          </cell>
          <cell r="Q129">
            <v>0.91507499999999997</v>
          </cell>
          <cell r="R129">
            <v>0.96082875000000001</v>
          </cell>
          <cell r="S129">
            <v>5.1402765183951482E-2</v>
          </cell>
        </row>
        <row r="130">
          <cell r="B130" t="str">
            <v>Payout Ratio</v>
          </cell>
          <cell r="D130">
            <v>0.44938738875028805</v>
          </cell>
          <cell r="E130">
            <v>0.40701125846175162</v>
          </cell>
          <cell r="F130">
            <v>0.35539356609267098</v>
          </cell>
          <cell r="G130">
            <v>0.37142335446038288</v>
          </cell>
          <cell r="H130">
            <v>0.39218116889815441</v>
          </cell>
          <cell r="I130">
            <v>0.41918645399850524</v>
          </cell>
          <cell r="J130">
            <v>0.41824692764710675</v>
          </cell>
          <cell r="K130">
            <v>0.44429179352281278</v>
          </cell>
          <cell r="L130">
            <v>0.51735781742193676</v>
          </cell>
          <cell r="M130">
            <v>0.56267696637600428</v>
          </cell>
          <cell r="N130">
            <v>0.6781788771251136</v>
          </cell>
          <cell r="O130">
            <v>0.59211154464491689</v>
          </cell>
          <cell r="P130">
            <v>0.49687659959689717</v>
          </cell>
          <cell r="Q130">
            <v>0.48296380602549521</v>
          </cell>
          <cell r="R130">
            <v>0.46979032934617554</v>
          </cell>
        </row>
        <row r="132">
          <cell r="A132" t="str">
            <v>EBITDA</v>
          </cell>
          <cell r="D132">
            <v>307.98899999999992</v>
          </cell>
          <cell r="E132">
            <v>357.19000000000005</v>
          </cell>
          <cell r="F132">
            <v>435.72499999999968</v>
          </cell>
          <cell r="G132">
            <v>472.2919999999998</v>
          </cell>
          <cell r="H132">
            <v>495.82400000000001</v>
          </cell>
          <cell r="I132">
            <v>475.47199999999987</v>
          </cell>
          <cell r="J132">
            <v>479.05799999999994</v>
          </cell>
          <cell r="K132">
            <v>482.76400000000001</v>
          </cell>
          <cell r="L132">
            <v>436.09599999999983</v>
          </cell>
          <cell r="M132">
            <v>422.9430000000001</v>
          </cell>
          <cell r="N132">
            <v>372.14423093271517</v>
          </cell>
          <cell r="O132">
            <v>399.47948036019989</v>
          </cell>
          <cell r="P132">
            <v>457.67884052490001</v>
          </cell>
          <cell r="Q132">
            <v>483.67655699732234</v>
          </cell>
          <cell r="R132">
            <v>510.28399852711937</v>
          </cell>
          <cell r="S132">
            <v>-3.1296521218213913E-2</v>
          </cell>
        </row>
        <row r="133">
          <cell r="B133" t="str">
            <v>EBITDA Margin</v>
          </cell>
          <cell r="D133">
            <v>0.15816824361244516</v>
          </cell>
          <cell r="E133">
            <v>0.15529142521260786</v>
          </cell>
          <cell r="F133">
            <v>0.16101150961154359</v>
          </cell>
          <cell r="G133">
            <v>0.16939716471041841</v>
          </cell>
          <cell r="H133">
            <v>0.17410583703878496</v>
          </cell>
          <cell r="I133">
            <v>0.18588249736015666</v>
          </cell>
          <cell r="J133">
            <v>0.18810680660013962</v>
          </cell>
          <cell r="K133">
            <v>0.17804360918505047</v>
          </cell>
          <cell r="L133">
            <v>0.16732533315734782</v>
          </cell>
          <cell r="M133">
            <v>0.15039844958483725</v>
          </cell>
          <cell r="N133">
            <v>0.13348780409137195</v>
          </cell>
          <cell r="O133">
            <v>0.13897797128950601</v>
          </cell>
          <cell r="P133">
            <v>0.15</v>
          </cell>
          <cell r="Q133">
            <v>0.14999999999999994</v>
          </cell>
          <cell r="R133">
            <v>0.15</v>
          </cell>
        </row>
        <row r="134">
          <cell r="B134" t="str">
            <v>EBITDA Per Share</v>
          </cell>
          <cell r="D134">
            <v>2.8072831546968517</v>
          </cell>
          <cell r="E134">
            <v>3.2643851278053524</v>
          </cell>
          <cell r="F134">
            <v>3.9571396525872475</v>
          </cell>
          <cell r="G134">
            <v>4.3534031413612544</v>
          </cell>
          <cell r="H134">
            <v>4.6187739695593004</v>
          </cell>
          <cell r="I134">
            <v>4.5597890194198021</v>
          </cell>
          <cell r="J134">
            <v>4.6610040863981315</v>
          </cell>
          <cell r="K134">
            <v>4.8327869180677423</v>
          </cell>
          <cell r="L134">
            <v>4.5518414721339351</v>
          </cell>
          <cell r="M134">
            <v>4.3522505093745512</v>
          </cell>
          <cell r="N134">
            <v>3.83100471514497</v>
          </cell>
          <cell r="O134">
            <v>4.1124049378056613</v>
          </cell>
          <cell r="P134">
            <v>4.7115329228091385</v>
          </cell>
          <cell r="Q134">
            <v>4.979164034916475</v>
          </cell>
          <cell r="R134">
            <v>5.2530719058059914</v>
          </cell>
          <cell r="S134">
            <v>-1.1816870935100199E-2</v>
          </cell>
        </row>
        <row r="136">
          <cell r="B136" t="str">
            <v>E = Morgan Stanley Research Estimates</v>
          </cell>
          <cell r="H136">
            <v>0.39218116889815441</v>
          </cell>
          <cell r="I136">
            <v>0.41918645399850524</v>
          </cell>
          <cell r="J136">
            <v>0.41824692764710675</v>
          </cell>
          <cell r="K136">
            <v>0.44429179352281278</v>
          </cell>
          <cell r="L136">
            <v>0.51735781742193676</v>
          </cell>
          <cell r="M136">
            <v>0.56267696637600428</v>
          </cell>
          <cell r="N136">
            <v>0.6781788771251136</v>
          </cell>
          <cell r="O136">
            <v>0.59211154464491689</v>
          </cell>
          <cell r="P136">
            <v>0.49687659959689717</v>
          </cell>
          <cell r="Q136">
            <v>0.48296380602549521</v>
          </cell>
          <cell r="R136">
            <v>0.46979032934617554</v>
          </cell>
        </row>
        <row r="139">
          <cell r="A139" t="str">
            <v>Operating Profit Margin vs. Operating EPS Growth, 1997 - 2006E</v>
          </cell>
        </row>
        <row r="142">
          <cell r="S142" t="str">
            <v xml:space="preserve"> </v>
          </cell>
        </row>
        <row r="186">
          <cell r="A186" t="str">
            <v>Table 2A</v>
          </cell>
        </row>
        <row r="187">
          <cell r="A187" t="str">
            <v>Sonoco</v>
          </cell>
        </row>
        <row r="188">
          <cell r="A188" t="str">
            <v>EPS Growth Composition</v>
          </cell>
          <cell r="F188" t="str">
            <v>1995</v>
          </cell>
          <cell r="G188" t="str">
            <v>1996</v>
          </cell>
          <cell r="H188" t="str">
            <v>1997</v>
          </cell>
          <cell r="I188" t="str">
            <v>1998</v>
          </cell>
          <cell r="J188" t="str">
            <v>1999</v>
          </cell>
          <cell r="K188" t="str">
            <v>2000</v>
          </cell>
          <cell r="L188" t="str">
            <v>2001</v>
          </cell>
          <cell r="M188" t="str">
            <v>2002E</v>
          </cell>
          <cell r="N188" t="str">
            <v>2003E</v>
          </cell>
          <cell r="O188" t="str">
            <v>2004E</v>
          </cell>
          <cell r="P188" t="str">
            <v>2005E</v>
          </cell>
          <cell r="Q188" t="str">
            <v>2006E</v>
          </cell>
        </row>
        <row r="190">
          <cell r="A190" t="str">
            <v>1 Year Prior EPS</v>
          </cell>
          <cell r="F190">
            <v>1.1866993601735696</v>
          </cell>
          <cell r="G190">
            <v>1.4941182133318043</v>
          </cell>
          <cell r="H190">
            <v>1.5750221222623679</v>
          </cell>
          <cell r="I190">
            <v>1.6471979055367645</v>
          </cell>
          <cell r="J190">
            <v>1.7176127547350741</v>
          </cell>
          <cell r="K190">
            <v>1.793199065966141</v>
          </cell>
          <cell r="L190">
            <v>1.8006184486478094</v>
          </cell>
          <cell r="M190">
            <v>1.5463185691993737</v>
          </cell>
          <cell r="N190">
            <v>1.4750914816110658</v>
          </cell>
          <cell r="O190">
            <v>1.2238658973256074</v>
          </cell>
          <cell r="P190">
            <v>1.4017629068484763</v>
          </cell>
          <cell r="Q190">
            <v>1.7539566176129542</v>
          </cell>
        </row>
        <row r="191">
          <cell r="A191" t="str">
            <v>Sales</v>
          </cell>
          <cell r="F191">
            <v>0.22368119060369546</v>
          </cell>
          <cell r="G191">
            <v>4.6747114668180004E-2</v>
          </cell>
          <cell r="H191">
            <v>3.4756836430945535E-2</v>
          </cell>
          <cell r="I191">
            <v>-0.18773178224979967</v>
          </cell>
          <cell r="J191">
            <v>-7.5823409653683893E-3</v>
          </cell>
          <cell r="K191">
            <v>0.10472637319043035</v>
          </cell>
          <cell r="L191">
            <v>-6.0159688418215347E-2</v>
          </cell>
          <cell r="M191">
            <v>0.10243593659238365</v>
          </cell>
          <cell r="N191">
            <v>-9.92483859218511E-3</v>
          </cell>
          <cell r="O191">
            <v>3.9570551294991471E-2</v>
          </cell>
          <cell r="P191">
            <v>9.6338998883343518E-2</v>
          </cell>
          <cell r="Q191">
            <v>9.6743013648097703E-2</v>
          </cell>
        </row>
        <row r="192">
          <cell r="A192" t="str">
            <v>Gross Margin</v>
          </cell>
          <cell r="F192">
            <v>0.12882001724255665</v>
          </cell>
          <cell r="G192">
            <v>0.12869243421774024</v>
          </cell>
          <cell r="H192">
            <v>-7.9643345318470615E-2</v>
          </cell>
          <cell r="I192">
            <v>8.9109049972412757E-2</v>
          </cell>
          <cell r="J192">
            <v>3.6158657300068953E-2</v>
          </cell>
          <cell r="K192">
            <v>-0.17103608103488854</v>
          </cell>
          <cell r="L192">
            <v>-0.2356309036705917</v>
          </cell>
          <cell r="M192">
            <v>-0.23244575913427479</v>
          </cell>
          <cell r="N192">
            <v>-0.24727393809100162</v>
          </cell>
          <cell r="O192">
            <v>8.1587040667763011E-2</v>
          </cell>
          <cell r="P192">
            <v>0.20821893147010395</v>
          </cell>
          <cell r="Q192">
            <v>2.4119330995912236E-2</v>
          </cell>
        </row>
        <row r="193">
          <cell r="A193" t="str">
            <v xml:space="preserve">SG&amp;A </v>
          </cell>
          <cell r="F193">
            <v>-5.7621380028645142E-3</v>
          </cell>
          <cell r="G193">
            <v>-7.1321307466141626E-2</v>
          </cell>
          <cell r="H193">
            <v>0.11319607155845945</v>
          </cell>
          <cell r="I193">
            <v>4.1698891706348773E-2</v>
          </cell>
          <cell r="J193">
            <v>-5.8135457980410532E-3</v>
          </cell>
          <cell r="K193">
            <v>2.859938532908135E-2</v>
          </cell>
          <cell r="L193">
            <v>-3.45937160195815E-2</v>
          </cell>
          <cell r="M193">
            <v>-4.5163258158735786E-3</v>
          </cell>
          <cell r="N193">
            <v>-1.3788484999932349E-2</v>
          </cell>
          <cell r="O193">
            <v>2.5615209704118014E-2</v>
          </cell>
          <cell r="P193">
            <v>4.0012790329500669E-2</v>
          </cell>
          <cell r="Q193">
            <v>0</v>
          </cell>
        </row>
        <row r="194">
          <cell r="A194" t="str">
            <v>Interest</v>
          </cell>
          <cell r="F194">
            <v>-3.1027597430369758E-2</v>
          </cell>
          <cell r="G194">
            <v>-5.7903819572594495E-2</v>
          </cell>
          <cell r="H194">
            <v>-1.6748337442954897E-2</v>
          </cell>
          <cell r="I194">
            <v>1.9822319255550003E-2</v>
          </cell>
          <cell r="J194">
            <v>1.0328124078058165E-2</v>
          </cell>
          <cell r="K194">
            <v>-5.4038938601479236E-2</v>
          </cell>
          <cell r="L194">
            <v>4.8086836515578213E-2</v>
          </cell>
          <cell r="M194">
            <v>-2.7369625603889114E-2</v>
          </cell>
          <cell r="N194">
            <v>1.1393749804447406E-2</v>
          </cell>
          <cell r="O194">
            <v>5.1159881944806918E-2</v>
          </cell>
          <cell r="P194">
            <v>2.5059622536036663E-3</v>
          </cell>
          <cell r="Q194">
            <v>2.8546196097616328E-3</v>
          </cell>
        </row>
        <row r="195">
          <cell r="A195" t="str">
            <v>Tax</v>
          </cell>
          <cell r="F195">
            <v>-6.6047513446376716E-3</v>
          </cell>
          <cell r="G195">
            <v>2.6394922648181662E-2</v>
          </cell>
          <cell r="H195">
            <v>-9.2237466310849392E-3</v>
          </cell>
          <cell r="I195">
            <v>5.8436921601530134E-3</v>
          </cell>
          <cell r="J195">
            <v>1.4588175833978978E-2</v>
          </cell>
          <cell r="K195">
            <v>8.4970983764212082E-3</v>
          </cell>
          <cell r="L195">
            <v>-7.7561194031106062E-4</v>
          </cell>
          <cell r="M195">
            <v>4.5279412860972368E-2</v>
          </cell>
          <cell r="N195">
            <v>3.0576360881588993E-3</v>
          </cell>
          <cell r="O195">
            <v>-3.2820995362136118E-2</v>
          </cell>
          <cell r="P195">
            <v>0</v>
          </cell>
          <cell r="Q195">
            <v>0</v>
          </cell>
        </row>
        <row r="196">
          <cell r="A196" t="str">
            <v>Other</v>
          </cell>
          <cell r="F196">
            <v>7.744905183783013E-3</v>
          </cell>
          <cell r="G196">
            <v>-1.4922154012297906E-2</v>
          </cell>
          <cell r="H196">
            <v>1.2555237648222084E-2</v>
          </cell>
          <cell r="I196">
            <v>5.24769755525758E-2</v>
          </cell>
          <cell r="J196">
            <v>2.1979854132079257E-3</v>
          </cell>
          <cell r="K196">
            <v>4.0102513003131612E-2</v>
          </cell>
          <cell r="L196">
            <v>-3.4492213508229064E-2</v>
          </cell>
          <cell r="M196">
            <v>6.650566923739798E-2</v>
          </cell>
          <cell r="N196">
            <v>4.8331402233654508E-3</v>
          </cell>
          <cell r="O196">
            <v>1.2785321273325545E-2</v>
          </cell>
          <cell r="P196">
            <v>5.1170278279262238E-3</v>
          </cell>
          <cell r="Q196">
            <v>1.7033616858004308E-2</v>
          </cell>
        </row>
        <row r="197">
          <cell r="A197" t="str">
            <v>Share Count Expansion/Contraction</v>
          </cell>
          <cell r="F197">
            <v>-9.432773093928537E-3</v>
          </cell>
          <cell r="G197">
            <v>2.3216718447495843E-2</v>
          </cell>
          <cell r="H197">
            <v>1.7283067029279842E-2</v>
          </cell>
          <cell r="I197">
            <v>4.9195702801068997E-2</v>
          </cell>
          <cell r="J197">
            <v>2.5709255369162243E-2</v>
          </cell>
          <cell r="K197">
            <v>5.0569032418971593E-2</v>
          </cell>
          <cell r="L197">
            <v>6.3265417592914819E-2</v>
          </cell>
          <cell r="M197">
            <v>-2.1116395725024439E-2</v>
          </cell>
          <cell r="N197">
            <v>4.7715128168879239E-4</v>
          </cell>
          <cell r="O197">
            <v>0</v>
          </cell>
          <cell r="P197">
            <v>0</v>
          </cell>
          <cell r="Q197">
            <v>0</v>
          </cell>
        </row>
        <row r="198">
          <cell r="A198" t="str">
            <v>Current Annual EPS</v>
          </cell>
          <cell r="F198">
            <v>1.4941182133318043</v>
          </cell>
          <cell r="G198">
            <v>1.5750221222623679</v>
          </cell>
          <cell r="H198">
            <v>1.6471979055367645</v>
          </cell>
          <cell r="I198">
            <v>1.7176127547350741</v>
          </cell>
          <cell r="J198">
            <v>1.793199065966141</v>
          </cell>
          <cell r="K198">
            <v>1.8006184486478094</v>
          </cell>
          <cell r="L198">
            <v>1.5463185691993737</v>
          </cell>
          <cell r="M198">
            <v>1.4750914816110658</v>
          </cell>
          <cell r="N198">
            <v>1.2238658973256074</v>
          </cell>
          <cell r="O198">
            <v>1.4017629068484763</v>
          </cell>
          <cell r="P198">
            <v>1.7539566176129542</v>
          </cell>
          <cell r="Q198">
            <v>1.8947071987247301</v>
          </cell>
        </row>
        <row r="201">
          <cell r="A201" t="str">
            <v>Marginal Improvement</v>
          </cell>
          <cell r="F201">
            <v>0.3074188531582347</v>
          </cell>
          <cell r="G201">
            <v>8.0903908930563651E-2</v>
          </cell>
          <cell r="H201">
            <v>7.2175783274396554E-2</v>
          </cell>
          <cell r="I201">
            <v>7.0414849198309648E-2</v>
          </cell>
          <cell r="J201">
            <v>7.5586311231066849E-2</v>
          </cell>
          <cell r="K201">
            <v>7.4193826816684183E-3</v>
          </cell>
          <cell r="L201">
            <v>-0.25429987944843568</v>
          </cell>
          <cell r="M201">
            <v>-7.1227087588307869E-2</v>
          </cell>
          <cell r="N201">
            <v>-0.25122558428545849</v>
          </cell>
          <cell r="O201">
            <v>0.17789700952286891</v>
          </cell>
          <cell r="P201">
            <v>0.35219371076447792</v>
          </cell>
          <cell r="Q201">
            <v>0.14075058111177596</v>
          </cell>
        </row>
        <row r="202">
          <cell r="A202" t="str">
            <v>Sales</v>
          </cell>
          <cell r="F202">
            <v>0.72761051674525057</v>
          </cell>
          <cell r="G202">
            <v>0.57781033433503248</v>
          </cell>
          <cell r="H202">
            <v>0.48155814670978547</v>
          </cell>
          <cell r="I202">
            <v>-2.6660822878579178</v>
          </cell>
          <cell r="J202">
            <v>-0.10031367904949381</v>
          </cell>
          <cell r="K202">
            <v>14.115240806918484</v>
          </cell>
          <cell r="L202">
            <v>-0.23656986605223268</v>
          </cell>
          <cell r="M202">
            <v>1.4381598358262622</v>
          </cell>
          <cell r="N202">
            <v>-3.9505684185842618E-2</v>
          </cell>
          <cell r="O202">
            <v>0.22243516853443576</v>
          </cell>
          <cell r="P202">
            <v>0.2735398047688824</v>
          </cell>
          <cell r="Q202">
            <v>0.68733651317055666</v>
          </cell>
        </row>
        <row r="203">
          <cell r="A203" t="str">
            <v>Gross Margin</v>
          </cell>
          <cell r="F203">
            <v>0.41903746604717956</v>
          </cell>
          <cell r="G203">
            <v>1.5906825259604134</v>
          </cell>
          <cell r="H203">
            <v>-1.1034635400586374</v>
          </cell>
          <cell r="I203">
            <v>1.2654866265701223</v>
          </cell>
          <cell r="J203">
            <v>0.47837573644164455</v>
          </cell>
          <cell r="K203">
            <v>-23.052602672386641</v>
          </cell>
          <cell r="L203">
            <v>-0.92658676906046478</v>
          </cell>
          <cell r="M203">
            <v>-3.2634460709359598</v>
          </cell>
          <cell r="N203">
            <v>-0.98427052640479973</v>
          </cell>
          <cell r="O203">
            <v>0.45861951747578356</v>
          </cell>
          <cell r="P203">
            <v>0.59120570613864809</v>
          </cell>
          <cell r="Q203">
            <v>0.17136221254218523</v>
          </cell>
        </row>
        <row r="204">
          <cell r="A204" t="str">
            <v xml:space="preserve">SG&amp;A </v>
          </cell>
          <cell r="F204">
            <v>-1.8743606462869163E-2</v>
          </cell>
          <cell r="G204">
            <v>-0.88155576669791869</v>
          </cell>
          <cell r="H204">
            <v>1.5683386646198592</v>
          </cell>
          <cell r="I204">
            <v>0.59218889454569446</v>
          </cell>
          <cell r="J204">
            <v>-7.6912680396177588E-2</v>
          </cell>
          <cell r="K204">
            <v>3.8546852960885585</v>
          </cell>
          <cell r="L204">
            <v>-0.1360351255164321</v>
          </cell>
          <cell r="M204">
            <v>-6.3407419407317533E-2</v>
          </cell>
          <cell r="N204">
            <v>-5.4884875834401464E-2</v>
          </cell>
          <cell r="O204">
            <v>0.1439889842601606</v>
          </cell>
          <cell r="P204">
            <v>0.11361017845164866</v>
          </cell>
          <cell r="Q204">
            <v>0</v>
          </cell>
        </row>
        <row r="205">
          <cell r="A205" t="str">
            <v>Interest</v>
          </cell>
          <cell r="F205">
            <v>-0.10092939034678926</v>
          </cell>
          <cell r="G205">
            <v>-0.71571102481946647</v>
          </cell>
          <cell r="H205">
            <v>-0.23204926476906221</v>
          </cell>
          <cell r="I205">
            <v>0.28150765756416402</v>
          </cell>
          <cell r="J205">
            <v>0.13664013906546066</v>
          </cell>
          <cell r="K205">
            <v>-7.2834817827899583</v>
          </cell>
          <cell r="L205">
            <v>0.18909500319023456</v>
          </cell>
          <cell r="M205">
            <v>-0.38425866521575869</v>
          </cell>
          <cell r="N205">
            <v>4.5352665162880473E-2</v>
          </cell>
          <cell r="O205">
            <v>0.28758146121748179</v>
          </cell>
          <cell r="P205">
            <v>7.1152952963418345E-3</v>
          </cell>
          <cell r="Q205">
            <v>2.0281405499098147E-2</v>
          </cell>
        </row>
        <row r="206">
          <cell r="A206" t="str">
            <v>Tax</v>
          </cell>
          <cell r="F206">
            <v>-2.1484535762151428E-2</v>
          </cell>
          <cell r="G206">
            <v>0.3262502763721255</v>
          </cell>
          <cell r="H206">
            <v>-0.12779558755903306</v>
          </cell>
          <cell r="I206">
            <v>8.298948626156108E-2</v>
          </cell>
          <cell r="J206">
            <v>0.19300023504762684</v>
          </cell>
          <cell r="K206">
            <v>1.1452567876591104</v>
          </cell>
          <cell r="L206">
            <v>-3.0499894140466207E-3</v>
          </cell>
          <cell r="M206">
            <v>0.63570495992601994</v>
          </cell>
          <cell r="N206">
            <v>1.2170878602414229E-2</v>
          </cell>
          <cell r="O206">
            <v>-0.18449436249751536</v>
          </cell>
          <cell r="P206">
            <v>0</v>
          </cell>
          <cell r="Q206">
            <v>0</v>
          </cell>
        </row>
        <row r="207">
          <cell r="A207" t="str">
            <v>Other</v>
          </cell>
          <cell r="F207">
            <v>2.5193331847466603E-2</v>
          </cell>
          <cell r="G207">
            <v>-0.18444293000854817</v>
          </cell>
          <cell r="H207">
            <v>0.17395360436186491</v>
          </cell>
          <cell r="I207">
            <v>0.74525439094223811</v>
          </cell>
          <cell r="J207">
            <v>2.9079146440797978E-2</v>
          </cell>
          <cell r="K207">
            <v>5.4051010338387941</v>
          </cell>
          <cell r="L207">
            <v>-0.13563598057160323</v>
          </cell>
          <cell r="M207">
            <v>0.93371316291633799</v>
          </cell>
          <cell r="N207">
            <v>1.9238248513231557E-2</v>
          </cell>
          <cell r="O207">
            <v>7.1869231009653228E-2</v>
          </cell>
          <cell r="P207">
            <v>1.4529015344479356E-2</v>
          </cell>
          <cell r="Q207">
            <v>0.12101986878815936</v>
          </cell>
        </row>
        <row r="208">
          <cell r="A208" t="str">
            <v>Share Count Expansion/Contraction</v>
          </cell>
          <cell r="F208">
            <v>-3.0683782068087081E-2</v>
          </cell>
          <cell r="G208">
            <v>0.28696658485836274</v>
          </cell>
          <cell r="H208">
            <v>0.23945797669522198</v>
          </cell>
          <cell r="I208">
            <v>0.69865523197413837</v>
          </cell>
          <cell r="J208">
            <v>0.340131102450141</v>
          </cell>
          <cell r="K208">
            <v>6.815800530671642</v>
          </cell>
          <cell r="L208">
            <v>0.24878272742454496</v>
          </cell>
          <cell r="M208">
            <v>-0.29646580310958492</v>
          </cell>
          <cell r="N208">
            <v>1.8992941465174294E-3</v>
          </cell>
          <cell r="O208">
            <v>0</v>
          </cell>
          <cell r="P208">
            <v>0</v>
          </cell>
          <cell r="Q208">
            <v>0</v>
          </cell>
        </row>
        <row r="209">
          <cell r="A209" t="str">
            <v>Total</v>
          </cell>
          <cell r="F209">
            <v>0.99999999999999989</v>
          </cell>
          <cell r="G209">
            <v>1.0000000000000011</v>
          </cell>
          <cell r="H209">
            <v>0.99999999999999878</v>
          </cell>
          <cell r="I209">
            <v>1.0000000000000007</v>
          </cell>
          <cell r="J209">
            <v>0.99999999999999967</v>
          </cell>
          <cell r="K209">
            <v>0.99999999999999112</v>
          </cell>
          <cell r="L209">
            <v>-0.99999999999999967</v>
          </cell>
          <cell r="M209">
            <v>-1.0000000000000004</v>
          </cell>
          <cell r="N209">
            <v>-1</v>
          </cell>
          <cell r="O209">
            <v>0.99999999999999956</v>
          </cell>
          <cell r="P209">
            <v>1.0000000000000002</v>
          </cell>
          <cell r="Q209">
            <v>0.99999999999999944</v>
          </cell>
        </row>
        <row r="211">
          <cell r="A211" t="str">
            <v>E = Morgan Stanley Research Estimates</v>
          </cell>
        </row>
      </sheetData>
      <sheetData sheetId="5" refreshError="1">
        <row r="2">
          <cell r="A2" t="str">
            <v>Sonoco</v>
          </cell>
        </row>
        <row r="3">
          <cell r="A3" t="str">
            <v>Balance Sheet Analysis, 1997-2007E</v>
          </cell>
        </row>
        <row r="5">
          <cell r="A5" t="str">
            <v>($ Millions, Except Per Share Data)</v>
          </cell>
        </row>
        <row r="6">
          <cell r="D6" t="str">
            <v>1993</v>
          </cell>
          <cell r="E6" t="str">
            <v>1994</v>
          </cell>
          <cell r="F6" t="str">
            <v>1995</v>
          </cell>
          <cell r="G6" t="str">
            <v>1996</v>
          </cell>
          <cell r="H6" t="str">
            <v>1997</v>
          </cell>
          <cell r="I6" t="str">
            <v>1998</v>
          </cell>
          <cell r="J6">
            <v>1999</v>
          </cell>
          <cell r="K6" t="str">
            <v>2000</v>
          </cell>
          <cell r="L6" t="str">
            <v>2001</v>
          </cell>
          <cell r="M6" t="str">
            <v>2002</v>
          </cell>
          <cell r="N6" t="str">
            <v>2003E</v>
          </cell>
          <cell r="O6" t="str">
            <v>2004E</v>
          </cell>
          <cell r="P6" t="str">
            <v>2005E</v>
          </cell>
          <cell r="Q6" t="str">
            <v>2006E</v>
          </cell>
        </row>
        <row r="7">
          <cell r="A7" t="str">
            <v>Assets:</v>
          </cell>
        </row>
        <row r="8">
          <cell r="B8" t="str">
            <v>Cash &amp; Cash Equivalents</v>
          </cell>
          <cell r="D8">
            <v>25.858000000000001</v>
          </cell>
          <cell r="E8">
            <v>28.443999999999999</v>
          </cell>
          <cell r="F8">
            <v>61.624000000000002</v>
          </cell>
          <cell r="G8">
            <v>71.260000000000005</v>
          </cell>
          <cell r="H8">
            <v>53.6</v>
          </cell>
          <cell r="I8">
            <v>57.249000000000002</v>
          </cell>
          <cell r="J8">
            <v>36.515000000000001</v>
          </cell>
          <cell r="K8">
            <v>35.219000000000001</v>
          </cell>
          <cell r="L8">
            <v>36.130000000000003</v>
          </cell>
          <cell r="M8">
            <v>31.405000000000001</v>
          </cell>
          <cell r="N8">
            <v>31.405000000000001</v>
          </cell>
          <cell r="O8">
            <v>31.405000000000001</v>
          </cell>
          <cell r="P8">
            <v>31.405000000000001</v>
          </cell>
          <cell r="Q8">
            <v>31.405000000000001</v>
          </cell>
        </row>
        <row r="9">
          <cell r="B9" t="str">
            <v>Accounts Receivable</v>
          </cell>
          <cell r="D9">
            <v>255.61699999999999</v>
          </cell>
          <cell r="E9">
            <v>290.65000000000003</v>
          </cell>
          <cell r="F9">
            <v>314.20699999999999</v>
          </cell>
          <cell r="G9">
            <v>368.20300000000003</v>
          </cell>
          <cell r="H9">
            <v>302.45400000000001</v>
          </cell>
          <cell r="I9">
            <v>352.14500000000004</v>
          </cell>
          <cell r="J9">
            <v>375.69200000000001</v>
          </cell>
          <cell r="K9">
            <v>356.34199999999998</v>
          </cell>
          <cell r="L9">
            <v>320.15099999999995</v>
          </cell>
          <cell r="M9">
            <v>347.15299999999996</v>
          </cell>
          <cell r="N9">
            <v>366.62162235616438</v>
          </cell>
          <cell r="O9">
            <v>362.25423857863018</v>
          </cell>
          <cell r="P9">
            <v>388.71353578827126</v>
          </cell>
          <cell r="Q9">
            <v>410.79378813471226</v>
          </cell>
        </row>
        <row r="10">
          <cell r="B10" t="str">
            <v>Inventories</v>
          </cell>
          <cell r="D10">
            <v>186.125</v>
          </cell>
          <cell r="E10">
            <v>207.66200000000001</v>
          </cell>
          <cell r="F10">
            <v>231.476</v>
          </cell>
          <cell r="G10">
            <v>260.45999999999998</v>
          </cell>
          <cell r="H10">
            <v>210.09800000000001</v>
          </cell>
          <cell r="I10">
            <v>217.261</v>
          </cell>
          <cell r="J10">
            <v>248.36399999999998</v>
          </cell>
          <cell r="K10">
            <v>267.60399999999998</v>
          </cell>
          <cell r="L10">
            <v>261.721</v>
          </cell>
          <cell r="M10">
            <v>244.554</v>
          </cell>
          <cell r="N10">
            <v>253.05141946222224</v>
          </cell>
          <cell r="O10">
            <v>262.42618652197535</v>
          </cell>
          <cell r="P10">
            <v>278.08326358617887</v>
          </cell>
          <cell r="Q10">
            <v>293.45672894390032</v>
          </cell>
        </row>
        <row r="11">
          <cell r="B11" t="str">
            <v>Deferred Taxes</v>
          </cell>
          <cell r="D11">
            <v>14.76</v>
          </cell>
          <cell r="E11">
            <v>14.012</v>
          </cell>
          <cell r="F11">
            <v>16.125</v>
          </cell>
          <cell r="G11">
            <v>11.605</v>
          </cell>
          <cell r="H11">
            <v>63.040999999999997</v>
          </cell>
          <cell r="I11">
            <v>0.86599999999999999</v>
          </cell>
          <cell r="J11">
            <v>5.1479999999999997</v>
          </cell>
          <cell r="K11">
            <v>8.4220000000000006</v>
          </cell>
          <cell r="L11">
            <v>15.079000000000001</v>
          </cell>
          <cell r="M11">
            <v>16.428999999999998</v>
          </cell>
          <cell r="N11">
            <v>16.428999999999998</v>
          </cell>
          <cell r="O11">
            <v>16.428999999999998</v>
          </cell>
          <cell r="P11">
            <v>16.428999999999998</v>
          </cell>
          <cell r="Q11">
            <v>16.428999999999998</v>
          </cell>
        </row>
        <row r="12">
          <cell r="B12" t="str">
            <v>Other Current Assets</v>
          </cell>
          <cell r="D12">
            <v>30.75</v>
          </cell>
          <cell r="E12">
            <v>29.943000000000001</v>
          </cell>
          <cell r="F12">
            <v>38.350999999999999</v>
          </cell>
          <cell r="G12">
            <v>26.120999999999999</v>
          </cell>
          <cell r="H12">
            <v>243.84699999999998</v>
          </cell>
          <cell r="I12">
            <v>33.893000000000001</v>
          </cell>
          <cell r="J12">
            <v>57.362000000000002</v>
          </cell>
          <cell r="K12">
            <v>28.206</v>
          </cell>
          <cell r="L12">
            <v>32.088000000000001</v>
          </cell>
          <cell r="M12">
            <v>23.725999999999999</v>
          </cell>
          <cell r="N12">
            <v>26.725999999999999</v>
          </cell>
          <cell r="O12">
            <v>29.725999999999999</v>
          </cell>
          <cell r="P12">
            <v>32.725999999999999</v>
          </cell>
          <cell r="Q12">
            <v>35.725999999999999</v>
          </cell>
        </row>
        <row r="14">
          <cell r="C14" t="str">
            <v>Total Current Assets</v>
          </cell>
          <cell r="D14">
            <v>513.1099999999999</v>
          </cell>
          <cell r="E14">
            <v>570.71100000000001</v>
          </cell>
          <cell r="F14">
            <v>661.78300000000002</v>
          </cell>
          <cell r="G14">
            <v>737.649</v>
          </cell>
          <cell r="H14">
            <v>873.04</v>
          </cell>
          <cell r="I14">
            <v>661.4140000000001</v>
          </cell>
          <cell r="J14">
            <v>723.0809999999999</v>
          </cell>
          <cell r="K14">
            <v>695.79300000000001</v>
          </cell>
          <cell r="L14">
            <v>665.16899999999987</v>
          </cell>
          <cell r="M14">
            <v>663.26699999999994</v>
          </cell>
          <cell r="N14">
            <v>694.2330418183866</v>
          </cell>
          <cell r="O14">
            <v>702.24042510060553</v>
          </cell>
          <cell r="P14">
            <v>747.35679937445013</v>
          </cell>
          <cell r="Q14">
            <v>787.81051707861252</v>
          </cell>
        </row>
        <row r="16">
          <cell r="B16" t="str">
            <v>Property Plant &amp; Equipment at Cost</v>
          </cell>
          <cell r="D16">
            <v>1315.6959999999999</v>
          </cell>
          <cell r="E16">
            <v>1411.5239999999999</v>
          </cell>
          <cell r="F16">
            <v>1609.2470000000001</v>
          </cell>
          <cell r="G16">
            <v>1852.829</v>
          </cell>
          <cell r="H16">
            <v>1759.134</v>
          </cell>
          <cell r="I16">
            <v>1956.673</v>
          </cell>
          <cell r="J16">
            <v>2085.9380000000001</v>
          </cell>
          <cell r="K16">
            <v>2097.0160000000001</v>
          </cell>
          <cell r="L16">
            <v>2230.7449999999999</v>
          </cell>
          <cell r="M16">
            <v>2311.27</v>
          </cell>
          <cell r="N16">
            <v>2200.6299999999997</v>
          </cell>
          <cell r="O16">
            <v>2264.8929139072843</v>
          </cell>
          <cell r="P16">
            <v>2349.9000057015037</v>
          </cell>
          <cell r="Q16">
            <v>2434.2774887676292</v>
          </cell>
        </row>
        <row r="17">
          <cell r="C17" t="str">
            <v>Less: Accumulated Depreciation</v>
          </cell>
          <cell r="D17">
            <v>578.54200000000003</v>
          </cell>
          <cell r="E17">
            <v>648.41499999999996</v>
          </cell>
          <cell r="F17">
            <v>743.61800000000005</v>
          </cell>
          <cell r="G17">
            <v>857.41399999999999</v>
          </cell>
          <cell r="H17">
            <v>819.59199999999998</v>
          </cell>
          <cell r="I17">
            <v>942.83</v>
          </cell>
          <cell r="J17">
            <v>1053.4349999999999</v>
          </cell>
          <cell r="K17">
            <v>1123.546</v>
          </cell>
          <cell r="L17">
            <v>1221.8009999999999</v>
          </cell>
          <cell r="M17">
            <v>1335.902</v>
          </cell>
          <cell r="N17">
            <v>1326.0960860927153</v>
          </cell>
          <cell r="O17">
            <v>1330.3519082057805</v>
          </cell>
          <cell r="P17">
            <v>1335.9815169338747</v>
          </cell>
          <cell r="Q17">
            <v>1341.5694297197106</v>
          </cell>
        </row>
        <row r="19">
          <cell r="C19" t="str">
            <v>Fixed Assets, Net</v>
          </cell>
          <cell r="D19">
            <v>737.15399999999988</v>
          </cell>
          <cell r="E19">
            <v>763.10899999999992</v>
          </cell>
          <cell r="F19">
            <v>865.62900000000002</v>
          </cell>
          <cell r="G19">
            <v>995.41499999999996</v>
          </cell>
          <cell r="H19">
            <v>939.54200000000003</v>
          </cell>
          <cell r="I19">
            <v>1013.843</v>
          </cell>
          <cell r="J19">
            <v>1032.5030000000002</v>
          </cell>
          <cell r="K19">
            <v>973.47</v>
          </cell>
          <cell r="L19">
            <v>1008.944</v>
          </cell>
          <cell r="M19">
            <v>975.36799999999994</v>
          </cell>
          <cell r="N19">
            <v>874.53391390728439</v>
          </cell>
          <cell r="O19">
            <v>934.54100570150376</v>
          </cell>
          <cell r="P19">
            <v>1013.918488767629</v>
          </cell>
          <cell r="Q19">
            <v>1092.7080590479186</v>
          </cell>
        </row>
        <row r="21">
          <cell r="B21" t="str">
            <v>Goodwill</v>
          </cell>
          <cell r="D21">
            <v>339.65300000000002</v>
          </cell>
          <cell r="E21">
            <v>358.96499999999997</v>
          </cell>
          <cell r="F21">
            <v>411.34300000000002</v>
          </cell>
          <cell r="G21">
            <v>455.56700000000001</v>
          </cell>
          <cell r="H21">
            <v>144.09700000000001</v>
          </cell>
          <cell r="I21">
            <v>170.36099999999999</v>
          </cell>
          <cell r="J21">
            <v>254.58</v>
          </cell>
          <cell r="K21">
            <v>236.733</v>
          </cell>
          <cell r="L21">
            <v>359.71300000000002</v>
          </cell>
          <cell r="M21">
            <v>359.41800000000001</v>
          </cell>
          <cell r="N21">
            <v>355.14699999999999</v>
          </cell>
          <cell r="O21">
            <v>351.22300000000001</v>
          </cell>
          <cell r="P21">
            <v>348.10700000000003</v>
          </cell>
          <cell r="Q21">
            <v>345.28100000000001</v>
          </cell>
        </row>
        <row r="22">
          <cell r="B22" t="str">
            <v>Other</v>
          </cell>
          <cell r="D22">
            <v>117.208</v>
          </cell>
          <cell r="E22">
            <v>142.268</v>
          </cell>
          <cell r="F22">
            <v>176.65799999999999</v>
          </cell>
          <cell r="G22">
            <v>198.90899999999999</v>
          </cell>
          <cell r="H22">
            <v>220.18600000000001</v>
          </cell>
          <cell r="I22">
            <v>237.363</v>
          </cell>
          <cell r="J22">
            <v>286.85599999999999</v>
          </cell>
          <cell r="K22">
            <v>306.61500000000001</v>
          </cell>
          <cell r="L22">
            <v>318.37099999999998</v>
          </cell>
          <cell r="M22">
            <v>392.041</v>
          </cell>
          <cell r="N22">
            <v>382.041</v>
          </cell>
          <cell r="O22">
            <v>349.041</v>
          </cell>
          <cell r="P22">
            <v>329.041</v>
          </cell>
          <cell r="Q22">
            <v>312.041</v>
          </cell>
        </row>
        <row r="24">
          <cell r="C24" t="str">
            <v>Total Assets</v>
          </cell>
          <cell r="D24">
            <v>1707.1249999999998</v>
          </cell>
          <cell r="E24">
            <v>1835.0529999999999</v>
          </cell>
          <cell r="F24">
            <v>2115.413</v>
          </cell>
          <cell r="G24">
            <v>2387.54</v>
          </cell>
          <cell r="H24">
            <v>2176.8649999999998</v>
          </cell>
          <cell r="I24">
            <v>2082.9809999999998</v>
          </cell>
          <cell r="J24">
            <v>2297.02</v>
          </cell>
          <cell r="K24">
            <v>2212.6109999999999</v>
          </cell>
          <cell r="L24">
            <v>2352.1969999999997</v>
          </cell>
          <cell r="M24">
            <v>2390.0940000000001</v>
          </cell>
          <cell r="N24">
            <v>2305.954955725671</v>
          </cell>
          <cell r="O24">
            <v>2337.0454308021094</v>
          </cell>
          <cell r="P24">
            <v>2438.4232881420794</v>
          </cell>
          <cell r="Q24">
            <v>2537.8405761265312</v>
          </cell>
        </row>
        <row r="25">
          <cell r="M25">
            <v>0</v>
          </cell>
          <cell r="N25">
            <v>0</v>
          </cell>
          <cell r="O25">
            <v>0</v>
          </cell>
          <cell r="P25">
            <v>0</v>
          </cell>
          <cell r="Q25">
            <v>0</v>
          </cell>
        </row>
        <row r="26">
          <cell r="A26" t="str">
            <v>Liabilities and Shareholders' Equity:</v>
          </cell>
        </row>
        <row r="27">
          <cell r="B27" t="str">
            <v>Accounts Payable</v>
          </cell>
          <cell r="D27">
            <v>129.38900000000001</v>
          </cell>
          <cell r="E27">
            <v>158.09800000000001</v>
          </cell>
          <cell r="F27">
            <v>149.512</v>
          </cell>
          <cell r="G27">
            <v>205.74100000000001</v>
          </cell>
          <cell r="H27">
            <v>161.078</v>
          </cell>
          <cell r="I27">
            <v>174.21799999999999</v>
          </cell>
          <cell r="J27">
            <v>192.85900000000001</v>
          </cell>
          <cell r="K27">
            <v>227.40799999999999</v>
          </cell>
          <cell r="L27">
            <v>211.452</v>
          </cell>
          <cell r="M27">
            <v>248.64</v>
          </cell>
          <cell r="N27">
            <v>268.30383378597264</v>
          </cell>
          <cell r="O27">
            <v>268.75317403264216</v>
          </cell>
          <cell r="P27">
            <v>281.58787457931982</v>
          </cell>
          <cell r="Q27">
            <v>297.15508771963169</v>
          </cell>
        </row>
        <row r="28">
          <cell r="B28" t="str">
            <v>Accrued Liabilities</v>
          </cell>
          <cell r="D28">
            <v>83.039999999999992</v>
          </cell>
          <cell r="E28">
            <v>114.123</v>
          </cell>
          <cell r="F28">
            <v>136.63499999999999</v>
          </cell>
          <cell r="G28">
            <v>141.232</v>
          </cell>
          <cell r="H28">
            <v>129.52799999999999</v>
          </cell>
          <cell r="I28">
            <v>149.46699999999998</v>
          </cell>
          <cell r="J28">
            <v>139.17500000000001</v>
          </cell>
          <cell r="K28">
            <v>145.851</v>
          </cell>
          <cell r="L28">
            <v>190.76999999999998</v>
          </cell>
          <cell r="M28">
            <v>211.24799999999999</v>
          </cell>
          <cell r="N28">
            <v>219.529</v>
          </cell>
          <cell r="O28">
            <v>227.81</v>
          </cell>
          <cell r="P28">
            <v>236.09100000000001</v>
          </cell>
          <cell r="Q28">
            <v>244.37200000000001</v>
          </cell>
        </row>
        <row r="29">
          <cell r="B29" t="str">
            <v>Notes Payable</v>
          </cell>
          <cell r="D29">
            <v>60.564</v>
          </cell>
          <cell r="E29">
            <v>59.420999999999999</v>
          </cell>
          <cell r="F29">
            <v>94.897999999999996</v>
          </cell>
          <cell r="G29">
            <v>102.062</v>
          </cell>
          <cell r="H29">
            <v>99.69</v>
          </cell>
          <cell r="I29">
            <v>96.805999999999997</v>
          </cell>
          <cell r="J29">
            <v>84.596999999999994</v>
          </cell>
          <cell r="K29">
            <v>45.555999999999997</v>
          </cell>
          <cell r="L29">
            <v>35.848999999999997</v>
          </cell>
          <cell r="M29">
            <v>134.5</v>
          </cell>
          <cell r="N29">
            <v>134.5</v>
          </cell>
          <cell r="O29">
            <v>134.5</v>
          </cell>
          <cell r="P29">
            <v>134.5</v>
          </cell>
          <cell r="Q29">
            <v>134.5</v>
          </cell>
        </row>
        <row r="30">
          <cell r="B30" t="str">
            <v>Taxes Payable</v>
          </cell>
          <cell r="D30">
            <v>3.0710000000000002</v>
          </cell>
          <cell r="E30">
            <v>17.001000000000001</v>
          </cell>
          <cell r="F30">
            <v>51.41</v>
          </cell>
          <cell r="G30">
            <v>26.081</v>
          </cell>
          <cell r="H30">
            <v>43.847999999999999</v>
          </cell>
          <cell r="I30">
            <v>15.577999999999999</v>
          </cell>
          <cell r="J30">
            <v>0</v>
          </cell>
          <cell r="K30">
            <v>18.265000000000001</v>
          </cell>
          <cell r="L30">
            <v>22.199000000000002</v>
          </cell>
          <cell r="M30">
            <v>5.6390000000000002</v>
          </cell>
          <cell r="N30">
            <v>5.6390000000000002</v>
          </cell>
          <cell r="O30">
            <v>5.6390000000000002</v>
          </cell>
          <cell r="P30">
            <v>5.6390000000000002</v>
          </cell>
          <cell r="Q30">
            <v>5.6390000000000002</v>
          </cell>
        </row>
        <row r="32">
          <cell r="C32" t="str">
            <v>Total Current Liabilities</v>
          </cell>
          <cell r="D32">
            <v>276.06400000000002</v>
          </cell>
          <cell r="E32">
            <v>348.64299999999997</v>
          </cell>
          <cell r="F32">
            <v>432.45499999999993</v>
          </cell>
          <cell r="G32">
            <v>475.11600000000004</v>
          </cell>
          <cell r="H32">
            <v>434.14400000000001</v>
          </cell>
          <cell r="I32">
            <v>436.0689999999999</v>
          </cell>
          <cell r="J32">
            <v>416.63099999999997</v>
          </cell>
          <cell r="K32">
            <v>437.08</v>
          </cell>
          <cell r="L32">
            <v>460.27</v>
          </cell>
          <cell r="M32">
            <v>600.02699999999993</v>
          </cell>
          <cell r="N32">
            <v>627.97183378597265</v>
          </cell>
          <cell r="O32">
            <v>636.70217403264212</v>
          </cell>
          <cell r="P32">
            <v>657.81787457931989</v>
          </cell>
          <cell r="Q32">
            <v>681.66608771963172</v>
          </cell>
        </row>
        <row r="34">
          <cell r="B34" t="str">
            <v>Long-Term Debt</v>
          </cell>
          <cell r="D34">
            <v>455.262</v>
          </cell>
          <cell r="E34">
            <v>487.959</v>
          </cell>
          <cell r="F34">
            <v>591.89400000000001</v>
          </cell>
          <cell r="G34">
            <v>791.02599999999995</v>
          </cell>
          <cell r="H34">
            <v>696.66899999999998</v>
          </cell>
          <cell r="I34">
            <v>686.82600000000002</v>
          </cell>
          <cell r="J34">
            <v>819.54</v>
          </cell>
          <cell r="K34">
            <v>812.08500000000004</v>
          </cell>
          <cell r="L34">
            <v>885.96100000000001</v>
          </cell>
          <cell r="M34">
            <v>699.346</v>
          </cell>
          <cell r="N34">
            <v>535.29933413032779</v>
          </cell>
          <cell r="O34">
            <v>521.26006178962734</v>
          </cell>
          <cell r="P34">
            <v>519.89907455089974</v>
          </cell>
          <cell r="Q34">
            <v>504.36029800900599</v>
          </cell>
        </row>
        <row r="35">
          <cell r="B35" t="str">
            <v>Postretirement Benefits Excl. Pensions</v>
          </cell>
          <cell r="D35">
            <v>99.165000000000006</v>
          </cell>
          <cell r="E35">
            <v>104.179</v>
          </cell>
          <cell r="F35">
            <v>103.898</v>
          </cell>
          <cell r="G35">
            <v>107.265</v>
          </cell>
          <cell r="H35">
            <v>100.09399999999999</v>
          </cell>
          <cell r="I35">
            <v>43.689</v>
          </cell>
          <cell r="J35">
            <v>36.277999999999999</v>
          </cell>
          <cell r="K35">
            <v>27.611000000000001</v>
          </cell>
          <cell r="L35">
            <v>32.231000000000002</v>
          </cell>
          <cell r="M35">
            <v>33.4</v>
          </cell>
          <cell r="N35">
            <v>33.4</v>
          </cell>
          <cell r="O35">
            <v>33.4</v>
          </cell>
          <cell r="P35">
            <v>33.4</v>
          </cell>
          <cell r="Q35">
            <v>33.4</v>
          </cell>
        </row>
        <row r="36">
          <cell r="B36" t="str">
            <v>Deferred Taxes</v>
          </cell>
          <cell r="D36">
            <v>61.155999999999999</v>
          </cell>
          <cell r="E36">
            <v>62.054000000000002</v>
          </cell>
          <cell r="F36">
            <v>68.417000000000002</v>
          </cell>
          <cell r="G36">
            <v>93.52</v>
          </cell>
          <cell r="H36">
            <v>97.138999999999996</v>
          </cell>
          <cell r="I36">
            <v>94.807000000000002</v>
          </cell>
          <cell r="J36">
            <v>123.351</v>
          </cell>
          <cell r="K36">
            <v>134.364</v>
          </cell>
          <cell r="L36">
            <v>169.613</v>
          </cell>
          <cell r="M36">
            <v>189.89599999999999</v>
          </cell>
          <cell r="N36">
            <v>189.89599999999999</v>
          </cell>
          <cell r="O36">
            <v>189.89599999999999</v>
          </cell>
          <cell r="P36">
            <v>189.89599999999999</v>
          </cell>
          <cell r="Q36">
            <v>189.89599999999999</v>
          </cell>
        </row>
        <row r="37">
          <cell r="B37" t="str">
            <v>Other</v>
          </cell>
          <cell r="D37">
            <v>27.114000000000001</v>
          </cell>
          <cell r="E37">
            <v>0</v>
          </cell>
          <cell r="F37">
            <v>0</v>
          </cell>
          <cell r="G37">
            <v>0</v>
          </cell>
          <cell r="H37">
            <v>0</v>
          </cell>
          <cell r="I37">
            <v>0</v>
          </cell>
          <cell r="J37">
            <v>0</v>
          </cell>
          <cell r="K37">
            <v>0</v>
          </cell>
          <cell r="L37">
            <v>0</v>
          </cell>
          <cell r="M37">
            <v>0</v>
          </cell>
          <cell r="N37">
            <v>0</v>
          </cell>
          <cell r="O37">
            <v>0</v>
          </cell>
          <cell r="P37">
            <v>0</v>
          </cell>
          <cell r="Q37">
            <v>0</v>
          </cell>
        </row>
        <row r="39">
          <cell r="C39" t="str">
            <v>Total Liabilities</v>
          </cell>
          <cell r="D39">
            <v>918.76099999999997</v>
          </cell>
          <cell r="E39">
            <v>1002.8349999999999</v>
          </cell>
          <cell r="F39">
            <v>1196.6639999999998</v>
          </cell>
          <cell r="G39">
            <v>1466.9270000000001</v>
          </cell>
          <cell r="H39">
            <v>1328.046</v>
          </cell>
          <cell r="I39">
            <v>1261.3910000000001</v>
          </cell>
          <cell r="J39">
            <v>1395.7999999999997</v>
          </cell>
          <cell r="K39">
            <v>1411.14</v>
          </cell>
          <cell r="L39">
            <v>1548.075</v>
          </cell>
          <cell r="M39">
            <v>1522.6690000000001</v>
          </cell>
          <cell r="N39">
            <v>1386.5671679163004</v>
          </cell>
          <cell r="O39">
            <v>1381.2582358222696</v>
          </cell>
          <cell r="P39">
            <v>1401.0129491302198</v>
          </cell>
          <cell r="Q39">
            <v>1409.3223857286378</v>
          </cell>
        </row>
        <row r="41">
          <cell r="C41" t="str">
            <v>Shareholders' Equity</v>
          </cell>
          <cell r="D41">
            <v>788.36400000000003</v>
          </cell>
          <cell r="E41">
            <v>832.21799999999996</v>
          </cell>
          <cell r="F41">
            <v>918.74900000000002</v>
          </cell>
          <cell r="G41">
            <v>920.61300000000006</v>
          </cell>
          <cell r="H41">
            <v>848.81899999999996</v>
          </cell>
          <cell r="I41">
            <v>821.59199999999998</v>
          </cell>
          <cell r="J41">
            <v>901.22</v>
          </cell>
          <cell r="K41">
            <v>801.471</v>
          </cell>
          <cell r="L41">
            <v>804.12199999999996</v>
          </cell>
          <cell r="M41">
            <v>867.42499999999995</v>
          </cell>
          <cell r="N41">
            <v>919.38778780937093</v>
          </cell>
          <cell r="O41">
            <v>955.78719497984048</v>
          </cell>
          <cell r="P41">
            <v>1037.4103390118607</v>
          </cell>
          <cell r="Q41">
            <v>1128.5181903978944</v>
          </cell>
        </row>
        <row r="43">
          <cell r="C43" t="str">
            <v>Total Liabs. and Shareholder Equity</v>
          </cell>
          <cell r="D43">
            <v>1707.125</v>
          </cell>
          <cell r="E43">
            <v>1835.0529999999999</v>
          </cell>
          <cell r="F43">
            <v>2115.4129999999996</v>
          </cell>
          <cell r="G43">
            <v>2387.54</v>
          </cell>
          <cell r="H43">
            <v>2176.8649999999998</v>
          </cell>
          <cell r="I43">
            <v>2082.9830000000002</v>
          </cell>
          <cell r="J43">
            <v>2297.0199999999995</v>
          </cell>
          <cell r="K43">
            <v>2212.6109999999999</v>
          </cell>
          <cell r="L43">
            <v>2352.1970000000001</v>
          </cell>
          <cell r="M43">
            <v>2390.0940000000001</v>
          </cell>
          <cell r="N43">
            <v>2305.9549557256714</v>
          </cell>
          <cell r="O43">
            <v>2337.0454308021099</v>
          </cell>
          <cell r="P43">
            <v>2438.4232881420803</v>
          </cell>
          <cell r="Q43">
            <v>2537.8405761265321</v>
          </cell>
        </row>
        <row r="45">
          <cell r="A45" t="str">
            <v>Analysis:</v>
          </cell>
        </row>
        <row r="46">
          <cell r="B46" t="str">
            <v>Net Debt</v>
          </cell>
          <cell r="D46">
            <v>489.96800000000002</v>
          </cell>
          <cell r="E46">
            <v>518.93600000000004</v>
          </cell>
          <cell r="F46">
            <v>625.16800000000001</v>
          </cell>
          <cell r="G46">
            <v>821.82799999999997</v>
          </cell>
          <cell r="H46">
            <v>742.7589999999999</v>
          </cell>
          <cell r="I46">
            <v>726.38300000000004</v>
          </cell>
          <cell r="J46">
            <v>867.62199999999996</v>
          </cell>
          <cell r="K46">
            <v>822.42200000000003</v>
          </cell>
          <cell r="L46">
            <v>885.68000000000006</v>
          </cell>
          <cell r="M46">
            <v>802.44100000000003</v>
          </cell>
          <cell r="N46">
            <v>638.39433413032782</v>
          </cell>
          <cell r="O46">
            <v>624.35506178962737</v>
          </cell>
          <cell r="P46">
            <v>622.99407455089977</v>
          </cell>
          <cell r="Q46">
            <v>607.45529800900601</v>
          </cell>
        </row>
        <row r="47">
          <cell r="B47" t="str">
            <v>Net Debt Per Share</v>
          </cell>
          <cell r="D47">
            <v>4.466000125785361</v>
          </cell>
          <cell r="E47">
            <v>4.7425934675741157</v>
          </cell>
          <cell r="F47">
            <v>5.6776110673674127</v>
          </cell>
          <cell r="G47">
            <v>7.5752894329326743</v>
          </cell>
          <cell r="H47">
            <v>6.9190598576428242</v>
          </cell>
          <cell r="I47">
            <v>6.966032126588348</v>
          </cell>
          <cell r="J47">
            <v>8.4415450476746443</v>
          </cell>
          <cell r="K47">
            <v>8.2329881323609637</v>
          </cell>
          <cell r="L47">
            <v>9.2444667115487995</v>
          </cell>
          <cell r="M47">
            <v>8.2574348103480215</v>
          </cell>
          <cell r="N47">
            <v>6.571892027038591</v>
          </cell>
          <cell r="O47">
            <v>6.4273660232372531</v>
          </cell>
          <cell r="P47">
            <v>6.4133554647079709</v>
          </cell>
          <cell r="Q47">
            <v>6.2533929521886185</v>
          </cell>
        </row>
        <row r="49">
          <cell r="B49" t="str">
            <v>Working Capital</v>
          </cell>
          <cell r="D49">
            <v>237.04599999999988</v>
          </cell>
          <cell r="E49">
            <v>222.06800000000004</v>
          </cell>
          <cell r="F49">
            <v>229.32800000000009</v>
          </cell>
          <cell r="G49">
            <v>262.53299999999996</v>
          </cell>
          <cell r="H49">
            <v>438.89599999999996</v>
          </cell>
          <cell r="I49">
            <v>225.3450000000002</v>
          </cell>
          <cell r="J49">
            <v>306.44999999999993</v>
          </cell>
          <cell r="K49">
            <v>258.71300000000002</v>
          </cell>
          <cell r="L49">
            <v>204.89899999999989</v>
          </cell>
          <cell r="M49">
            <v>63.240000000000009</v>
          </cell>
          <cell r="N49">
            <v>66.261208032413947</v>
          </cell>
          <cell r="O49">
            <v>65.538251067963415</v>
          </cell>
          <cell r="P49">
            <v>89.538924795130242</v>
          </cell>
          <cell r="Q49">
            <v>106.1444293589808</v>
          </cell>
        </row>
        <row r="51">
          <cell r="B51" t="str">
            <v>Book Value Per Share</v>
          </cell>
          <cell r="D51">
            <v>7.1858442248568277</v>
          </cell>
          <cell r="E51">
            <v>7.6057002219880578</v>
          </cell>
          <cell r="F51">
            <v>8.343836361638381</v>
          </cell>
          <cell r="G51">
            <v>8.4858509696925015</v>
          </cell>
          <cell r="H51">
            <v>7.9070458510829553</v>
          </cell>
          <cell r="I51">
            <v>7.8790889474946049</v>
          </cell>
          <cell r="J51">
            <v>8.7684374391905049</v>
          </cell>
          <cell r="K51">
            <v>8.0232547663261364</v>
          </cell>
          <cell r="L51">
            <v>8.3931883536085756</v>
          </cell>
          <cell r="M51">
            <v>8.9261458354771648</v>
          </cell>
          <cell r="N51">
            <v>9.4645534106942097</v>
          </cell>
          <cell r="O51">
            <v>9.8392637754069785</v>
          </cell>
          <cell r="P51">
            <v>10.679525758960779</v>
          </cell>
          <cell r="Q51">
            <v>11.617427194035633</v>
          </cell>
        </row>
        <row r="52">
          <cell r="B52" t="str">
            <v>Tangible Book Value Per Share</v>
          </cell>
          <cell r="D52">
            <v>4.0899474709394799</v>
          </cell>
          <cell r="E52">
            <v>4.3250932413820831</v>
          </cell>
          <cell r="F52">
            <v>4.608127609296429</v>
          </cell>
          <cell r="G52">
            <v>4.2866123442224033</v>
          </cell>
          <cell r="H52">
            <v>6.5647318995768034</v>
          </cell>
          <cell r="I52">
            <v>6.2453224646367778</v>
          </cell>
          <cell r="J52">
            <v>6.2914964000778362</v>
          </cell>
          <cell r="K52">
            <v>5.6534008719286044</v>
          </cell>
          <cell r="L52">
            <v>4.638610115180076</v>
          </cell>
          <cell r="M52">
            <v>5.2275926650064823</v>
          </cell>
          <cell r="N52">
            <v>5.8085251332718846</v>
          </cell>
          <cell r="O52">
            <v>6.2236307567383671</v>
          </cell>
          <cell r="P52">
            <v>7.0959701170191227</v>
          </cell>
          <cell r="Q52">
            <v>8.0629635503707355</v>
          </cell>
        </row>
        <row r="54">
          <cell r="B54" t="str">
            <v>E = Morgan Stanley Research Estimates</v>
          </cell>
        </row>
        <row r="57">
          <cell r="A57" t="str">
            <v>Return on Equity vs. Net Debt to Capital, 1997 - 2006E</v>
          </cell>
        </row>
        <row r="80">
          <cell r="A80" t="str">
            <v>E = Morgan Stanley Research Estimates</v>
          </cell>
        </row>
      </sheetData>
      <sheetData sheetId="6" refreshError="1">
        <row r="2">
          <cell r="A2" t="str">
            <v>Sonoco</v>
          </cell>
        </row>
        <row r="3">
          <cell r="A3" t="str">
            <v>Cash Flow Analysis, 1997-2007E</v>
          </cell>
        </row>
        <row r="5">
          <cell r="A5" t="str">
            <v>($ Millions, Except Per Share Data)</v>
          </cell>
        </row>
        <row r="6">
          <cell r="D6" t="str">
            <v>1993</v>
          </cell>
          <cell r="E6" t="str">
            <v>1994</v>
          </cell>
          <cell r="F6" t="str">
            <v>1995</v>
          </cell>
          <cell r="G6" t="str">
            <v>1996</v>
          </cell>
          <cell r="H6" t="str">
            <v>1997</v>
          </cell>
          <cell r="I6" t="str">
            <v>1998</v>
          </cell>
          <cell r="J6">
            <v>1999</v>
          </cell>
          <cell r="K6" t="str">
            <v>2000</v>
          </cell>
          <cell r="L6" t="str">
            <v>2001</v>
          </cell>
          <cell r="M6" t="str">
            <v>2002</v>
          </cell>
          <cell r="N6" t="str">
            <v>2003E</v>
          </cell>
          <cell r="O6" t="str">
            <v>2004E</v>
          </cell>
          <cell r="P6" t="str">
            <v>2005E</v>
          </cell>
          <cell r="Q6" t="str">
            <v>2006E</v>
          </cell>
        </row>
        <row r="7">
          <cell r="A7" t="str">
            <v>Operating Activities:</v>
          </cell>
        </row>
        <row r="8">
          <cell r="B8" t="str">
            <v>Net Income</v>
          </cell>
          <cell r="D8">
            <v>113.03399999999988</v>
          </cell>
          <cell r="E8">
            <v>129.84900000000005</v>
          </cell>
          <cell r="F8">
            <v>164.51899999999964</v>
          </cell>
          <cell r="G8">
            <v>170.87099999999978</v>
          </cell>
          <cell r="H8">
            <v>176.826201</v>
          </cell>
          <cell r="I8">
            <v>180.24299999999999</v>
          </cell>
          <cell r="J8">
            <v>187.80500000000001</v>
          </cell>
          <cell r="K8">
            <v>166.298</v>
          </cell>
          <cell r="L8">
            <v>91.608999999999995</v>
          </cell>
          <cell r="M8">
            <v>135.316</v>
          </cell>
          <cell r="N8">
            <v>131.73078780937101</v>
          </cell>
          <cell r="O8">
            <v>121.16740717046946</v>
          </cell>
          <cell r="P8">
            <v>170.37954403202016</v>
          </cell>
          <cell r="Q8">
            <v>184.05207138603373</v>
          </cell>
        </row>
        <row r="9">
          <cell r="B9" t="str">
            <v>Depreciation &amp; Amortization</v>
          </cell>
          <cell r="D9">
            <v>95.745000000000005</v>
          </cell>
          <cell r="E9">
            <v>112.797</v>
          </cell>
          <cell r="F9">
            <v>125.836</v>
          </cell>
          <cell r="G9">
            <v>142.92699999999999</v>
          </cell>
          <cell r="H9">
            <v>153.524</v>
          </cell>
          <cell r="I9">
            <v>145.846</v>
          </cell>
          <cell r="J9">
            <v>145.846</v>
          </cell>
          <cell r="K9">
            <v>150.816</v>
          </cell>
          <cell r="L9">
            <v>158.57400000000001</v>
          </cell>
          <cell r="M9">
            <v>159.256</v>
          </cell>
          <cell r="N9">
            <v>150.00808609271519</v>
          </cell>
          <cell r="O9">
            <v>153.91690820578043</v>
          </cell>
          <cell r="P9">
            <v>158.73851693387442</v>
          </cell>
          <cell r="Q9">
            <v>164.03642971971053</v>
          </cell>
        </row>
        <row r="10">
          <cell r="B10" t="str">
            <v>Deferred Taxes</v>
          </cell>
          <cell r="D10">
            <v>22.361000000000001</v>
          </cell>
          <cell r="E10">
            <v>5.6680000000000001</v>
          </cell>
          <cell r="F10">
            <v>-5.3470000000000004</v>
          </cell>
          <cell r="G10">
            <v>9.9719999999999995</v>
          </cell>
          <cell r="H10">
            <v>-48.356999999999999</v>
          </cell>
          <cell r="I10">
            <v>54</v>
          </cell>
          <cell r="J10">
            <v>18.059999999999999</v>
          </cell>
          <cell r="K10">
            <v>20.181999999999999</v>
          </cell>
          <cell r="L10">
            <v>22.004999999999999</v>
          </cell>
          <cell r="M10">
            <v>27.956</v>
          </cell>
          <cell r="N10">
            <v>30</v>
          </cell>
          <cell r="O10">
            <v>23</v>
          </cell>
          <cell r="P10">
            <v>20</v>
          </cell>
          <cell r="Q10">
            <v>17</v>
          </cell>
        </row>
        <row r="11">
          <cell r="B11" t="str">
            <v>Other</v>
          </cell>
          <cell r="D11">
            <v>0.83599999999999997</v>
          </cell>
          <cell r="E11">
            <v>2.9009999999999998</v>
          </cell>
          <cell r="F11">
            <v>0</v>
          </cell>
          <cell r="G11">
            <v>0</v>
          </cell>
          <cell r="H11">
            <v>57.762</v>
          </cell>
          <cell r="I11">
            <v>-85</v>
          </cell>
          <cell r="J11">
            <v>-3.1240000000000001</v>
          </cell>
          <cell r="K11">
            <v>-2.9729999999999999</v>
          </cell>
          <cell r="L11">
            <v>33.173999999999999</v>
          </cell>
          <cell r="M11">
            <v>-3.351</v>
          </cell>
          <cell r="N11">
            <v>-3</v>
          </cell>
          <cell r="O11">
            <v>-3</v>
          </cell>
          <cell r="P11">
            <v>-3</v>
          </cell>
          <cell r="Q11">
            <v>-3</v>
          </cell>
        </row>
        <row r="13">
          <cell r="C13" t="str">
            <v>Subtotal</v>
          </cell>
          <cell r="D13">
            <v>231.97599999999989</v>
          </cell>
          <cell r="E13">
            <v>251.21500000000006</v>
          </cell>
          <cell r="F13">
            <v>285.00799999999964</v>
          </cell>
          <cell r="G13">
            <v>323.76999999999975</v>
          </cell>
          <cell r="H13">
            <v>339.755201</v>
          </cell>
          <cell r="I13">
            <v>295.089</v>
          </cell>
          <cell r="J13">
            <v>348.58699999999999</v>
          </cell>
          <cell r="K13">
            <v>334.32300000000004</v>
          </cell>
          <cell r="L13">
            <v>305.36199999999997</v>
          </cell>
          <cell r="M13">
            <v>319.17700000000002</v>
          </cell>
          <cell r="N13">
            <v>308.7388739020862</v>
          </cell>
          <cell r="O13">
            <v>295.08431537624989</v>
          </cell>
          <cell r="P13">
            <v>346.11806096589459</v>
          </cell>
          <cell r="Q13">
            <v>362.08850110574429</v>
          </cell>
        </row>
        <row r="15">
          <cell r="B15" t="str">
            <v>Changes in Working Capital:</v>
          </cell>
        </row>
        <row r="16">
          <cell r="B16" t="str">
            <v>Accounts Receivable</v>
          </cell>
          <cell r="D16">
            <v>0.86</v>
          </cell>
          <cell r="E16">
            <v>-33.127000000000002</v>
          </cell>
          <cell r="F16">
            <v>-31.777999999999999</v>
          </cell>
          <cell r="G16">
            <v>-29.789000000000001</v>
          </cell>
          <cell r="H16">
            <v>-8.6690000000000005</v>
          </cell>
          <cell r="I16">
            <v>-37</v>
          </cell>
          <cell r="J16">
            <v>-46.576999999999998</v>
          </cell>
          <cell r="K16">
            <v>3.96</v>
          </cell>
          <cell r="L16">
            <v>57.255000000000003</v>
          </cell>
          <cell r="M16">
            <v>-22.213999999999999</v>
          </cell>
          <cell r="N16">
            <v>-19.468622356164417</v>
          </cell>
          <cell r="O16">
            <v>4.3673837775342008</v>
          </cell>
          <cell r="P16">
            <v>-26.459297209641079</v>
          </cell>
          <cell r="Q16">
            <v>-22.080252346441</v>
          </cell>
        </row>
        <row r="17">
          <cell r="B17" t="str">
            <v>Inventories</v>
          </cell>
          <cell r="D17">
            <v>5.5449999999999999</v>
          </cell>
          <cell r="E17">
            <v>-17.637</v>
          </cell>
          <cell r="F17">
            <v>-12.930999999999999</v>
          </cell>
          <cell r="G17">
            <v>-20.434000000000001</v>
          </cell>
          <cell r="H17">
            <v>-1.4630000000000001</v>
          </cell>
          <cell r="I17">
            <v>-12</v>
          </cell>
          <cell r="J17">
            <v>-15.282999999999999</v>
          </cell>
          <cell r="K17">
            <v>-24.413</v>
          </cell>
          <cell r="L17">
            <v>23.437999999999999</v>
          </cell>
          <cell r="M17">
            <v>19.306999999999999</v>
          </cell>
          <cell r="N17">
            <v>-8.4974194622222399</v>
          </cell>
          <cell r="O17">
            <v>-9.3747670597531112</v>
          </cell>
          <cell r="P17">
            <v>-15.65707706420352</v>
          </cell>
          <cell r="Q17">
            <v>-15.373465357721443</v>
          </cell>
        </row>
        <row r="18">
          <cell r="B18" t="str">
            <v>Accounts Payable &amp; Taxes</v>
          </cell>
          <cell r="D18">
            <v>-45.881</v>
          </cell>
          <cell r="E18">
            <v>29.536000000000001</v>
          </cell>
          <cell r="F18">
            <v>27.312999999999999</v>
          </cell>
          <cell r="G18">
            <v>25.196000000000002</v>
          </cell>
          <cell r="H18">
            <v>-7.9429999999999996</v>
          </cell>
          <cell r="I18">
            <v>14</v>
          </cell>
          <cell r="J18">
            <v>-10.183</v>
          </cell>
          <cell r="K18">
            <v>74.025000000000006</v>
          </cell>
          <cell r="L18">
            <v>-20.300999999999998</v>
          </cell>
          <cell r="M18">
            <v>49.787999999999997</v>
          </cell>
          <cell r="N18">
            <v>19.663833785972656</v>
          </cell>
          <cell r="O18">
            <v>0.44934024666952155</v>
          </cell>
          <cell r="P18">
            <v>12.834700546677652</v>
          </cell>
          <cell r="Q18">
            <v>15.567213140311878</v>
          </cell>
        </row>
        <row r="19">
          <cell r="B19" t="str">
            <v>Prepaid Expenses</v>
          </cell>
          <cell r="D19">
            <v>-1.411</v>
          </cell>
          <cell r="E19">
            <v>1.5629999999999999</v>
          </cell>
          <cell r="F19">
            <v>8.3190000000000008</v>
          </cell>
          <cell r="G19">
            <v>-4.7480000000000002</v>
          </cell>
          <cell r="H19">
            <v>-0.44800000000000001</v>
          </cell>
          <cell r="I19">
            <v>-1</v>
          </cell>
          <cell r="J19">
            <v>-28.177</v>
          </cell>
          <cell r="K19">
            <v>28.620999999999999</v>
          </cell>
          <cell r="L19">
            <v>-2.87</v>
          </cell>
          <cell r="M19">
            <v>8.2810000000000006</v>
          </cell>
          <cell r="N19">
            <v>8.2810000000000006</v>
          </cell>
          <cell r="O19">
            <v>8.2810000000000006</v>
          </cell>
          <cell r="P19">
            <v>8.2810000000000006</v>
          </cell>
          <cell r="Q19">
            <v>8.2810000000000006</v>
          </cell>
        </row>
        <row r="20">
          <cell r="B20" t="str">
            <v>Other Assets and Liabilities</v>
          </cell>
          <cell r="D20">
            <v>-28.146000000000001</v>
          </cell>
          <cell r="E20">
            <v>-12.035</v>
          </cell>
          <cell r="F20">
            <v>-21.169</v>
          </cell>
          <cell r="G20">
            <v>-2.0979999999999999</v>
          </cell>
          <cell r="H20">
            <v>-21.29</v>
          </cell>
          <cell r="I20">
            <v>-31</v>
          </cell>
          <cell r="J20">
            <v>-10.162000000000001</v>
          </cell>
          <cell r="K20">
            <v>-54.066000000000003</v>
          </cell>
          <cell r="L20">
            <v>1.4570000000000001</v>
          </cell>
          <cell r="M20">
            <v>-102.89400000000001</v>
          </cell>
          <cell r="N20">
            <v>-20</v>
          </cell>
          <cell r="O20">
            <v>10</v>
          </cell>
          <cell r="P20">
            <v>0</v>
          </cell>
          <cell r="Q20">
            <v>0</v>
          </cell>
        </row>
        <row r="22">
          <cell r="C22" t="str">
            <v>Total Working Capital</v>
          </cell>
          <cell r="D22">
            <v>-69.033000000000001</v>
          </cell>
          <cell r="E22">
            <v>-31.700000000000003</v>
          </cell>
          <cell r="F22">
            <v>-30.245999999999995</v>
          </cell>
          <cell r="G22">
            <v>-31.872999999999998</v>
          </cell>
          <cell r="H22">
            <v>-39.813000000000002</v>
          </cell>
          <cell r="I22">
            <v>-67</v>
          </cell>
          <cell r="J22">
            <v>-110.38200000000001</v>
          </cell>
          <cell r="K22">
            <v>28.126999999999995</v>
          </cell>
          <cell r="L22">
            <v>58.978999999999999</v>
          </cell>
          <cell r="M22">
            <v>-47.732000000000006</v>
          </cell>
          <cell r="N22">
            <v>-20.021208032414002</v>
          </cell>
          <cell r="O22">
            <v>13.722956964450612</v>
          </cell>
          <cell r="P22">
            <v>-21.000673727166948</v>
          </cell>
          <cell r="Q22">
            <v>-13.605504563850564</v>
          </cell>
        </row>
        <row r="24">
          <cell r="A24" t="str">
            <v>Net Cash Provided by Operating Activities</v>
          </cell>
          <cell r="D24">
            <v>162.94299999999987</v>
          </cell>
          <cell r="E24">
            <v>219.51500000000004</v>
          </cell>
          <cell r="F24">
            <v>254.76199999999966</v>
          </cell>
          <cell r="G24">
            <v>291.89699999999976</v>
          </cell>
          <cell r="H24">
            <v>299.94220100000001</v>
          </cell>
          <cell r="I24">
            <v>228.089</v>
          </cell>
          <cell r="J24">
            <v>238.20499999999998</v>
          </cell>
          <cell r="K24">
            <v>362.45000000000005</v>
          </cell>
          <cell r="L24">
            <v>364.34099999999995</v>
          </cell>
          <cell r="M24">
            <v>271.44499999999999</v>
          </cell>
          <cell r="N24">
            <v>288.7176658696722</v>
          </cell>
          <cell r="O24">
            <v>308.80727234070048</v>
          </cell>
          <cell r="P24">
            <v>325.11738723872764</v>
          </cell>
          <cell r="Q24">
            <v>348.48299654189373</v>
          </cell>
        </row>
        <row r="26">
          <cell r="A26" t="str">
            <v>Investing Activities:</v>
          </cell>
        </row>
        <row r="27">
          <cell r="B27" t="str">
            <v>Capital Expenditures</v>
          </cell>
          <cell r="D27">
            <v>-115.596</v>
          </cell>
          <cell r="E27">
            <v>-126.746</v>
          </cell>
          <cell r="F27">
            <v>-181.43199999999999</v>
          </cell>
          <cell r="G27">
            <v>-231.96799999999999</v>
          </cell>
          <cell r="H27">
            <v>-230.65100000000001</v>
          </cell>
          <cell r="I27">
            <v>-198.88</v>
          </cell>
          <cell r="J27">
            <v>-135.72800000000001</v>
          </cell>
          <cell r="K27">
            <v>-117.151</v>
          </cell>
          <cell r="L27">
            <v>-101.983</v>
          </cell>
          <cell r="M27">
            <v>-123.959</v>
          </cell>
          <cell r="N27">
            <v>-115</v>
          </cell>
          <cell r="O27">
            <v>-140</v>
          </cell>
          <cell r="P27">
            <v>-140</v>
          </cell>
          <cell r="Q27">
            <v>-145</v>
          </cell>
        </row>
        <row r="28">
          <cell r="B28" t="str">
            <v>Disposals of Fixed Assets</v>
          </cell>
          <cell r="D28">
            <v>42.466999999999999</v>
          </cell>
          <cell r="E28">
            <v>5.5330000000000004</v>
          </cell>
          <cell r="F28">
            <v>4.5570000000000004</v>
          </cell>
          <cell r="G28">
            <v>15.215999999999999</v>
          </cell>
          <cell r="H28">
            <v>74.959999999999994</v>
          </cell>
          <cell r="I28">
            <v>296.84500000000003</v>
          </cell>
          <cell r="J28">
            <v>18.561</v>
          </cell>
          <cell r="K28">
            <v>21.466000000000001</v>
          </cell>
          <cell r="L28">
            <v>6.9020000000000001</v>
          </cell>
          <cell r="M28">
            <v>8.0359999999999996</v>
          </cell>
          <cell r="N28">
            <v>71.372</v>
          </cell>
          <cell r="O28">
            <v>0</v>
          </cell>
          <cell r="P28">
            <v>0</v>
          </cell>
          <cell r="Q28">
            <v>0</v>
          </cell>
        </row>
        <row r="29">
          <cell r="B29" t="str">
            <v>Acquisitions</v>
          </cell>
          <cell r="D29">
            <v>-392.95</v>
          </cell>
          <cell r="E29">
            <v>-30.37</v>
          </cell>
          <cell r="F29">
            <v>-107.15600000000001</v>
          </cell>
          <cell r="G29">
            <v>-94.212000000000003</v>
          </cell>
          <cell r="H29">
            <v>-17.646999999999998</v>
          </cell>
          <cell r="I29">
            <v>-74.911000000000001</v>
          </cell>
          <cell r="J29">
            <v>-184.399</v>
          </cell>
          <cell r="K29">
            <v>-5.67</v>
          </cell>
          <cell r="L29">
            <v>-273.18700000000001</v>
          </cell>
          <cell r="M29">
            <v>-8.5</v>
          </cell>
          <cell r="N29">
            <v>-1.2749999999999999</v>
          </cell>
          <cell r="O29">
            <v>-70</v>
          </cell>
          <cell r="P29">
            <v>-95</v>
          </cell>
          <cell r="Q29">
            <v>-95</v>
          </cell>
        </row>
        <row r="30">
          <cell r="B30" t="str">
            <v>Other</v>
          </cell>
          <cell r="D30">
            <v>33.671999999999997</v>
          </cell>
          <cell r="E30">
            <v>0</v>
          </cell>
          <cell r="F30">
            <v>0</v>
          </cell>
          <cell r="G30">
            <v>0</v>
          </cell>
          <cell r="H30">
            <v>-3.2</v>
          </cell>
          <cell r="I30">
            <v>-6.4889999999999999</v>
          </cell>
          <cell r="J30">
            <v>7.6669999999999998</v>
          </cell>
          <cell r="K30">
            <v>0</v>
          </cell>
          <cell r="L30">
            <v>-3.6</v>
          </cell>
          <cell r="M30">
            <v>0</v>
          </cell>
          <cell r="N30">
            <v>0</v>
          </cell>
          <cell r="O30">
            <v>0</v>
          </cell>
          <cell r="P30">
            <v>0</v>
          </cell>
          <cell r="Q30">
            <v>0</v>
          </cell>
        </row>
        <row r="32">
          <cell r="A32" t="str">
            <v>Net Cash Provided by Investing Activities</v>
          </cell>
          <cell r="D32">
            <v>-432.40700000000004</v>
          </cell>
          <cell r="E32">
            <v>-151.583</v>
          </cell>
          <cell r="F32">
            <v>-284.03100000000001</v>
          </cell>
          <cell r="G32">
            <v>-310.964</v>
          </cell>
          <cell r="H32">
            <v>-176.53800000000001</v>
          </cell>
          <cell r="I32">
            <v>16.56500000000003</v>
          </cell>
          <cell r="J32">
            <v>-293.89900000000006</v>
          </cell>
          <cell r="K32">
            <v>-101.355</v>
          </cell>
          <cell r="L32">
            <v>-371.86800000000005</v>
          </cell>
          <cell r="M32">
            <v>-124.423</v>
          </cell>
          <cell r="N32">
            <v>-44.902999999999999</v>
          </cell>
          <cell r="O32">
            <v>-210</v>
          </cell>
          <cell r="P32">
            <v>-235</v>
          </cell>
          <cell r="Q32">
            <v>-240</v>
          </cell>
        </row>
        <row r="34">
          <cell r="A34" t="str">
            <v>Financing Activities:</v>
          </cell>
        </row>
        <row r="35">
          <cell r="B35" t="str">
            <v>Proceeds from Borrowings</v>
          </cell>
          <cell r="D35">
            <v>662.8</v>
          </cell>
          <cell r="E35">
            <v>96.837999999999994</v>
          </cell>
          <cell r="F35">
            <v>221.55099999999999</v>
          </cell>
          <cell r="G35">
            <v>72.811999999999998</v>
          </cell>
          <cell r="H35">
            <v>76.210999999999999</v>
          </cell>
          <cell r="I35">
            <v>161.9</v>
          </cell>
          <cell r="J35">
            <v>248.30199999999999</v>
          </cell>
          <cell r="K35">
            <v>17.055</v>
          </cell>
          <cell r="L35">
            <v>259.22399999999999</v>
          </cell>
          <cell r="M35">
            <v>11.62</v>
          </cell>
          <cell r="N35">
            <v>0</v>
          </cell>
          <cell r="O35">
            <v>0</v>
          </cell>
          <cell r="P35">
            <v>0</v>
          </cell>
          <cell r="Q35">
            <v>0</v>
          </cell>
        </row>
        <row r="36">
          <cell r="B36" t="str">
            <v>Commercial Paper Borrowings</v>
          </cell>
          <cell r="D36">
            <v>0</v>
          </cell>
          <cell r="E36">
            <v>0</v>
          </cell>
          <cell r="F36">
            <v>-39.200000000000003</v>
          </cell>
          <cell r="G36">
            <v>173.89099999999999</v>
          </cell>
          <cell r="H36">
            <v>-95.391000000000005</v>
          </cell>
          <cell r="I36">
            <v>65.373999999999995</v>
          </cell>
          <cell r="J36">
            <v>63.552</v>
          </cell>
          <cell r="K36">
            <v>62.008000000000003</v>
          </cell>
          <cell r="L36">
            <v>-162.44</v>
          </cell>
          <cell r="M36">
            <v>-92.5</v>
          </cell>
          <cell r="N36">
            <v>0</v>
          </cell>
          <cell r="O36">
            <v>0</v>
          </cell>
          <cell r="P36">
            <v>0</v>
          </cell>
          <cell r="Q36">
            <v>0</v>
          </cell>
        </row>
        <row r="37">
          <cell r="B37" t="str">
            <v>Repayment of Long Term Debt</v>
          </cell>
          <cell r="D37">
            <v>-523.81700000000001</v>
          </cell>
          <cell r="E37">
            <v>-81.052999999999997</v>
          </cell>
          <cell r="F37">
            <v>-46.307000000000002</v>
          </cell>
          <cell r="G37">
            <v>-46.771999999999998</v>
          </cell>
          <cell r="H37">
            <v>-72.094999999999999</v>
          </cell>
          <cell r="I37">
            <v>-248.81100000000001</v>
          </cell>
          <cell r="J37">
            <v>-192.136</v>
          </cell>
          <cell r="K37">
            <v>-128.18199999999999</v>
          </cell>
          <cell r="L37">
            <v>-24.475999999999999</v>
          </cell>
          <cell r="M37">
            <v>-12.914999999999999</v>
          </cell>
          <cell r="N37">
            <v>-164.04666586967221</v>
          </cell>
          <cell r="O37">
            <v>-14.039272340700478</v>
          </cell>
          <cell r="P37">
            <v>-1.3609872387276454</v>
          </cell>
          <cell r="Q37">
            <v>-15.538776541893725</v>
          </cell>
        </row>
        <row r="38">
          <cell r="B38" t="str">
            <v>Share Repurchases</v>
          </cell>
          <cell r="D38">
            <v>-2.3620000000000001</v>
          </cell>
          <cell r="E38">
            <v>-29.462</v>
          </cell>
          <cell r="F38">
            <v>-18.657</v>
          </cell>
          <cell r="G38">
            <v>-122.595</v>
          </cell>
          <cell r="H38">
            <v>-0.64600000000000002</v>
          </cell>
          <cell r="I38">
            <v>-169.08</v>
          </cell>
          <cell r="J38">
            <v>-13.045</v>
          </cell>
          <cell r="K38">
            <v>-138.012</v>
          </cell>
          <cell r="L38">
            <v>-2.0550000000000002</v>
          </cell>
          <cell r="M38">
            <v>0</v>
          </cell>
          <cell r="N38">
            <v>0</v>
          </cell>
          <cell r="O38">
            <v>-5</v>
          </cell>
          <cell r="P38">
            <v>-5</v>
          </cell>
          <cell r="Q38">
            <v>-5</v>
          </cell>
        </row>
        <row r="39">
          <cell r="B39" t="str">
            <v>Equity Issuance</v>
          </cell>
          <cell r="D39">
            <v>174.928</v>
          </cell>
          <cell r="E39">
            <v>3.3340000000000001</v>
          </cell>
          <cell r="F39">
            <v>8.3699999999999992</v>
          </cell>
          <cell r="G39">
            <v>17.177</v>
          </cell>
          <cell r="H39">
            <v>19.16</v>
          </cell>
          <cell r="I39">
            <v>32.881999999999998</v>
          </cell>
          <cell r="J39">
            <v>5.3869999999999996</v>
          </cell>
          <cell r="K39">
            <v>4.9320000000000004</v>
          </cell>
          <cell r="L39">
            <v>14.042999999999999</v>
          </cell>
          <cell r="M39">
            <v>21.617999999999999</v>
          </cell>
          <cell r="N39">
            <v>0</v>
          </cell>
          <cell r="O39">
            <v>0</v>
          </cell>
          <cell r="P39">
            <v>0</v>
          </cell>
          <cell r="Q39">
            <v>0</v>
          </cell>
        </row>
        <row r="40">
          <cell r="B40" t="str">
            <v>Cash Dividends</v>
          </cell>
          <cell r="D40">
            <v>-46.332999999999998</v>
          </cell>
          <cell r="E40">
            <v>-56.003999999999998</v>
          </cell>
          <cell r="F40">
            <v>-60.908000000000001</v>
          </cell>
          <cell r="G40">
            <v>-65.676000000000002</v>
          </cell>
          <cell r="H40">
            <v>-67.7</v>
          </cell>
          <cell r="I40">
            <v>-72.028000000000006</v>
          </cell>
          <cell r="J40">
            <v>-76.433999999999997</v>
          </cell>
          <cell r="K40">
            <v>-78.718000000000004</v>
          </cell>
          <cell r="L40">
            <v>-76.08</v>
          </cell>
          <cell r="M40">
            <v>-79.768000000000001</v>
          </cell>
          <cell r="N40">
            <v>-79.768000000000001</v>
          </cell>
          <cell r="O40">
            <v>-79.768000000000001</v>
          </cell>
          <cell r="P40">
            <v>-83.756399999999999</v>
          </cell>
          <cell r="Q40">
            <v>-87.944220000000001</v>
          </cell>
        </row>
        <row r="42">
          <cell r="A42" t="str">
            <v>Net Cash Provided by Financing Activities</v>
          </cell>
          <cell r="D42">
            <v>265.21600000000001</v>
          </cell>
          <cell r="E42">
            <v>-66.347000000000008</v>
          </cell>
          <cell r="F42">
            <v>64.84899999999999</v>
          </cell>
          <cell r="G42">
            <v>28.836999999999975</v>
          </cell>
          <cell r="H42">
            <v>-140.46100000000001</v>
          </cell>
          <cell r="I42">
            <v>-229.76300000000003</v>
          </cell>
          <cell r="J42">
            <v>35.625999999999991</v>
          </cell>
          <cell r="K42">
            <v>-260.91699999999997</v>
          </cell>
          <cell r="L42">
            <v>8.215999999999994</v>
          </cell>
          <cell r="M42">
            <v>-151.94499999999999</v>
          </cell>
          <cell r="N42">
            <v>-243.81466586967221</v>
          </cell>
          <cell r="O42">
            <v>-98.807272340700479</v>
          </cell>
          <cell r="P42">
            <v>-90.117387238727645</v>
          </cell>
          <cell r="Q42">
            <v>-108.48299654189373</v>
          </cell>
        </row>
        <row r="44">
          <cell r="B44" t="str">
            <v>Cash Flow for Year</v>
          </cell>
          <cell r="D44">
            <v>-4.248000000000161</v>
          </cell>
          <cell r="E44">
            <v>1.5850000000000364</v>
          </cell>
          <cell r="F44">
            <v>35.579999999999643</v>
          </cell>
          <cell r="G44">
            <v>9.7699999999997402</v>
          </cell>
          <cell r="H44">
            <v>-17.056799000000012</v>
          </cell>
          <cell r="I44">
            <v>14.890999999999991</v>
          </cell>
          <cell r="J44">
            <v>-20.068000000000083</v>
          </cell>
          <cell r="K44">
            <v>0.17800000000005411</v>
          </cell>
          <cell r="L44">
            <v>0.91099999999989345</v>
          </cell>
          <cell r="M44">
            <v>-4.9230000000000018</v>
          </cell>
          <cell r="N44">
            <v>0</v>
          </cell>
          <cell r="O44">
            <v>0</v>
          </cell>
          <cell r="P44">
            <v>0</v>
          </cell>
          <cell r="Q44">
            <v>0</v>
          </cell>
        </row>
        <row r="45">
          <cell r="B45" t="str">
            <v>Cash &amp; Equivalents at Beginning of Year</v>
          </cell>
          <cell r="D45">
            <v>38.067999999999998</v>
          </cell>
          <cell r="E45">
            <v>25.858000000000001</v>
          </cell>
          <cell r="F45">
            <v>28.443999999999999</v>
          </cell>
          <cell r="G45">
            <v>61.835999999999643</v>
          </cell>
          <cell r="H45">
            <v>71.610999999999379</v>
          </cell>
          <cell r="I45">
            <v>53.6</v>
          </cell>
          <cell r="J45">
            <v>57.249000000000002</v>
          </cell>
          <cell r="K45">
            <v>36.461999999999918</v>
          </cell>
          <cell r="L45">
            <v>35.219000000000001</v>
          </cell>
          <cell r="M45">
            <v>36.130000000000003</v>
          </cell>
          <cell r="N45">
            <v>31.405000000000001</v>
          </cell>
          <cell r="O45">
            <v>31.405000000000001</v>
          </cell>
          <cell r="P45">
            <v>31.405000000000001</v>
          </cell>
          <cell r="Q45">
            <v>31.405000000000001</v>
          </cell>
        </row>
        <row r="46">
          <cell r="B46" t="str">
            <v>Effect of Exchange Rate Changes on Cash</v>
          </cell>
          <cell r="D46">
            <v>-7.8630000000000004</v>
          </cell>
          <cell r="E46">
            <v>1.0009999999999999</v>
          </cell>
          <cell r="F46">
            <v>-2.1880000000000002</v>
          </cell>
          <cell r="G46">
            <v>5.0000000000000001E-3</v>
          </cell>
          <cell r="H46">
            <v>-0.623</v>
          </cell>
          <cell r="I46">
            <v>0.378</v>
          </cell>
          <cell r="J46">
            <v>-0.71899999999999997</v>
          </cell>
          <cell r="K46">
            <v>-1.474</v>
          </cell>
          <cell r="L46">
            <v>0.222</v>
          </cell>
          <cell r="M46">
            <v>0.19800000000000001</v>
          </cell>
          <cell r="N46">
            <v>0</v>
          </cell>
          <cell r="O46">
            <v>0</v>
          </cell>
          <cell r="P46">
            <v>0</v>
          </cell>
          <cell r="Q46">
            <v>0</v>
          </cell>
        </row>
        <row r="47">
          <cell r="B47" t="str">
            <v>Cash &amp; Equivalents at End of Year</v>
          </cell>
          <cell r="D47">
            <v>25.858000000000001</v>
          </cell>
          <cell r="E47">
            <v>28.443999999999999</v>
          </cell>
          <cell r="F47">
            <v>61.835999999999643</v>
          </cell>
          <cell r="G47">
            <v>71.610999999999379</v>
          </cell>
          <cell r="H47">
            <v>53.931200999999369</v>
          </cell>
          <cell r="I47">
            <v>57.249000000000002</v>
          </cell>
          <cell r="J47">
            <v>36.461999999999918</v>
          </cell>
          <cell r="K47">
            <v>35.219000000000001</v>
          </cell>
          <cell r="L47">
            <v>36.130000000000003</v>
          </cell>
          <cell r="M47">
            <v>31.405000000000001</v>
          </cell>
          <cell r="N47">
            <v>31.405000000000001</v>
          </cell>
          <cell r="O47">
            <v>31.405000000000001</v>
          </cell>
          <cell r="P47">
            <v>31.405000000000001</v>
          </cell>
          <cell r="Q47">
            <v>31.405000000000001</v>
          </cell>
        </row>
        <row r="48">
          <cell r="C48" t="str">
            <v>CFO Less CAPEX and Dividends</v>
          </cell>
          <cell r="D48">
            <v>1.0139999999998679</v>
          </cell>
          <cell r="E48">
            <v>36.76500000000005</v>
          </cell>
          <cell r="F48">
            <v>12.42199999999967</v>
          </cell>
          <cell r="G48">
            <v>-5.7470000000002273</v>
          </cell>
          <cell r="H48">
            <v>1.5912009999999981</v>
          </cell>
          <cell r="I48">
            <v>-42.819000000000003</v>
          </cell>
          <cell r="J48">
            <v>26.042999999999978</v>
          </cell>
          <cell r="K48">
            <v>166.58100000000002</v>
          </cell>
          <cell r="L48">
            <v>186.27799999999996</v>
          </cell>
          <cell r="M48">
            <v>67.717999999999989</v>
          </cell>
          <cell r="N48">
            <v>93.949665869672202</v>
          </cell>
          <cell r="O48">
            <v>89.039272340700478</v>
          </cell>
          <cell r="P48">
            <v>101.36098723872765</v>
          </cell>
          <cell r="Q48">
            <v>115.53877654189372</v>
          </cell>
        </row>
        <row r="49">
          <cell r="B49" t="str">
            <v>(FCF + Dividends) as % of Sales</v>
          </cell>
          <cell r="D49">
            <v>2.4315127586759338E-2</v>
          </cell>
          <cell r="E49">
            <v>4.0332120791591097E-2</v>
          </cell>
          <cell r="F49">
            <v>2.7097306787112162E-2</v>
          </cell>
          <cell r="G49">
            <v>2.1494758928651408E-2</v>
          </cell>
          <cell r="H49">
            <v>2.4331219443850423E-2</v>
          </cell>
          <cell r="I49">
            <v>1.1419056990512204E-2</v>
          </cell>
          <cell r="J49">
            <v>4.0238595785818218E-2</v>
          </cell>
          <cell r="K49">
            <v>9.0466396188372988E-2</v>
          </cell>
          <cell r="L49">
            <v>0.10066393582260665</v>
          </cell>
          <cell r="M49">
            <v>5.2445993279163626E-2</v>
          </cell>
          <cell r="N49">
            <v>6.2312371981963877E-2</v>
          </cell>
          <cell r="O49">
            <v>5.8727652863851731E-2</v>
          </cell>
          <cell r="P49">
            <v>6.0670508721712361E-2</v>
          </cell>
          <cell r="Q49">
            <v>6.3105083427586972E-2</v>
          </cell>
        </row>
        <row r="51">
          <cell r="B51" t="str">
            <v>Depreciation less CapEx</v>
          </cell>
          <cell r="D51">
            <v>-27.875</v>
          </cell>
          <cell r="E51">
            <v>-26.978999999999999</v>
          </cell>
          <cell r="F51">
            <v>-70.725999999999985</v>
          </cell>
          <cell r="G51">
            <v>-106.80099999999999</v>
          </cell>
          <cell r="H51">
            <v>-93.725999999999999</v>
          </cell>
          <cell r="I51">
            <v>-62.710000000000008</v>
          </cell>
          <cell r="J51">
            <v>-0.58200000000002206</v>
          </cell>
          <cell r="K51">
            <v>21.497</v>
          </cell>
          <cell r="L51">
            <v>44.037000000000006</v>
          </cell>
          <cell r="M51">
            <v>31.584000000000003</v>
          </cell>
          <cell r="N51">
            <v>30.737086092715202</v>
          </cell>
          <cell r="O51">
            <v>9.9929082057804237</v>
          </cell>
          <cell r="P51">
            <v>15.622516933874408</v>
          </cell>
          <cell r="Q51">
            <v>16.210429719710532</v>
          </cell>
        </row>
        <row r="52">
          <cell r="B52" t="str">
            <v>D&amp;A as % of Sales</v>
          </cell>
          <cell r="D52">
            <v>4.9169997904709481E-2</v>
          </cell>
          <cell r="E52">
            <v>4.9039466081655492E-2</v>
          </cell>
          <cell r="F52">
            <v>4.6499614030588589E-2</v>
          </cell>
          <cell r="G52">
            <v>5.1263685517785568E-2</v>
          </cell>
          <cell r="H52">
            <v>5.3909097836212894E-2</v>
          </cell>
          <cell r="I52">
            <v>5.7017487275779474E-2</v>
          </cell>
          <cell r="J52">
            <v>5.7267857577587608E-2</v>
          </cell>
          <cell r="K52">
            <v>5.5621017645997979E-2</v>
          </cell>
          <cell r="L52">
            <v>6.0843134034921864E-2</v>
          </cell>
          <cell r="M52">
            <v>5.6631403019042369E-2</v>
          </cell>
          <cell r="N52">
            <v>5.3807766838891206E-2</v>
          </cell>
          <cell r="O52">
            <v>5.3547330216572681E-2</v>
          </cell>
          <cell r="P52">
            <v>5.2025078355759681E-2</v>
          </cell>
          <cell r="Q52">
            <v>5.0871732570021561E-2</v>
          </cell>
        </row>
        <row r="53">
          <cell r="B53" t="str">
            <v>Amortization</v>
          </cell>
          <cell r="D53">
            <v>8.0240000000000009</v>
          </cell>
          <cell r="E53">
            <v>13.030000000000001</v>
          </cell>
          <cell r="F53">
            <v>15.129999999999995</v>
          </cell>
          <cell r="G53">
            <v>17.759999999999991</v>
          </cell>
          <cell r="H53">
            <v>16.59899999999999</v>
          </cell>
          <cell r="I53">
            <v>9.6760000000000161</v>
          </cell>
          <cell r="J53">
            <v>10.700000000000017</v>
          </cell>
          <cell r="K53">
            <v>12.168000000000006</v>
          </cell>
          <cell r="L53">
            <v>12.554000000000002</v>
          </cell>
          <cell r="M53">
            <v>3.7129999999999992</v>
          </cell>
          <cell r="N53">
            <v>4.2709999999999999</v>
          </cell>
          <cell r="O53">
            <v>3.9239999999999999</v>
          </cell>
          <cell r="P53">
            <v>3.1160000000000001</v>
          </cell>
          <cell r="Q53">
            <v>2.8260000000000001</v>
          </cell>
        </row>
        <row r="54">
          <cell r="B54" t="str">
            <v>Amoritization as % of D&amp;A</v>
          </cell>
          <cell r="D54">
            <v>8.3805942869079331E-2</v>
          </cell>
          <cell r="E54">
            <v>0.11551725666462762</v>
          </cell>
          <cell r="F54">
            <v>0.12023586255125716</v>
          </cell>
          <cell r="G54">
            <v>0.12425923723299301</v>
          </cell>
          <cell r="H54">
            <v>0.10811990307704326</v>
          </cell>
          <cell r="I54">
            <v>6.6343951839611753E-2</v>
          </cell>
          <cell r="J54">
            <v>7.3365056292253594E-2</v>
          </cell>
          <cell r="K54">
            <v>8.0681094844048423E-2</v>
          </cell>
          <cell r="L54">
            <v>7.9168085562576471E-2</v>
          </cell>
          <cell r="M54">
            <v>2.3314663183804686E-2</v>
          </cell>
          <cell r="N54">
            <v>2.8471798495983955E-2</v>
          </cell>
          <cell r="O54">
            <v>2.5494275097793524E-2</v>
          </cell>
          <cell r="P54">
            <v>1.9629766361607306E-2</v>
          </cell>
          <cell r="Q54">
            <v>1.722788044600089E-2</v>
          </cell>
        </row>
        <row r="56">
          <cell r="B56" t="str">
            <v>Per Share:</v>
          </cell>
        </row>
        <row r="57">
          <cell r="B57" t="str">
            <v xml:space="preserve"> Sources Per Share</v>
          </cell>
          <cell r="D57">
            <v>2.1144336878718293</v>
          </cell>
          <cell r="E57">
            <v>2.295871972568162</v>
          </cell>
          <cell r="F57">
            <v>2.5883675669392061</v>
          </cell>
          <cell r="G57">
            <v>2.9843853698104836</v>
          </cell>
          <cell r="H57">
            <v>3.1649385233493899</v>
          </cell>
          <cell r="I57">
            <v>2.8299112922560536</v>
          </cell>
          <cell r="J57">
            <v>3.3915839657520919</v>
          </cell>
          <cell r="K57">
            <v>3.3467943359678061</v>
          </cell>
          <cell r="L57">
            <v>3.1872785249435056</v>
          </cell>
          <cell r="M57">
            <v>3.2844573874745318</v>
          </cell>
          <cell r="N57">
            <v>3.1782840720196219</v>
          </cell>
          <cell r="O57">
            <v>3.0377184693644517</v>
          </cell>
          <cell r="P57">
            <v>3.5630806911444974</v>
          </cell>
          <cell r="Q57">
            <v>3.7274869250537548</v>
          </cell>
        </row>
        <row r="58">
          <cell r="B58" t="str">
            <v xml:space="preserve"> Uses Per Share</v>
          </cell>
          <cell r="D58">
            <v>1.6828714063441397</v>
          </cell>
          <cell r="E58">
            <v>1.4480494021676049</v>
          </cell>
          <cell r="F58">
            <v>1.922403826680507</v>
          </cell>
          <cell r="G58">
            <v>2.4319832608214735</v>
          </cell>
          <cell r="H58">
            <v>2.5194667521194751</v>
          </cell>
          <cell r="I58">
            <v>2.5497962119395825</v>
          </cell>
          <cell r="J58">
            <v>2.3945320101187004</v>
          </cell>
          <cell r="K58">
            <v>0.89118911640897558</v>
          </cell>
          <cell r="L58">
            <v>0.44886307296477801</v>
          </cell>
          <cell r="M58">
            <v>1.7667681985634609</v>
          </cell>
          <cell r="N58">
            <v>1.389963464757489</v>
          </cell>
          <cell r="O58">
            <v>1.2999474587346773</v>
          </cell>
          <cell r="P58">
            <v>1.6574066959049856</v>
          </cell>
          <cell r="Q58">
            <v>1.6327498462334562</v>
          </cell>
        </row>
        <row r="60">
          <cell r="C60" t="str">
            <v xml:space="preserve"> Net Cash Flow Per Share</v>
          </cell>
          <cell r="D60">
            <v>0.43156228152768961</v>
          </cell>
          <cell r="E60">
            <v>0.84782257040055709</v>
          </cell>
          <cell r="F60">
            <v>0.66596374025869909</v>
          </cell>
          <cell r="G60">
            <v>0.5524021089890101</v>
          </cell>
          <cell r="H60">
            <v>0.64547177122991473</v>
          </cell>
          <cell r="I60">
            <v>0.28011508031647114</v>
          </cell>
          <cell r="J60">
            <v>0.99705195563339144</v>
          </cell>
          <cell r="K60">
            <v>2.4556052195588305</v>
          </cell>
          <cell r="L60">
            <v>2.7384154519787276</v>
          </cell>
          <cell r="M60">
            <v>1.5176891889110709</v>
          </cell>
          <cell r="N60">
            <v>1.7883206072621329</v>
          </cell>
          <cell r="O60">
            <v>1.7377710106297743</v>
          </cell>
          <cell r="P60">
            <v>1.9056739952395119</v>
          </cell>
          <cell r="Q60">
            <v>2.0947370788202986</v>
          </cell>
        </row>
        <row r="62">
          <cell r="B62" t="str">
            <v>E = Morgan Stanley Research Estimates</v>
          </cell>
        </row>
        <row r="64">
          <cell r="B64" t="str">
            <v>Share Repurchase Analysis:</v>
          </cell>
        </row>
        <row r="65">
          <cell r="B65" t="str">
            <v xml:space="preserve">  Dollars (Millions)</v>
          </cell>
          <cell r="D65">
            <v>2.3620000000000001</v>
          </cell>
          <cell r="E65">
            <v>29.462</v>
          </cell>
          <cell r="F65">
            <v>18.657</v>
          </cell>
          <cell r="G65">
            <v>122.595</v>
          </cell>
          <cell r="H65">
            <v>0.64600000000000002</v>
          </cell>
          <cell r="I65">
            <v>169.08</v>
          </cell>
          <cell r="J65">
            <v>13.045</v>
          </cell>
          <cell r="K65">
            <v>138.012</v>
          </cell>
          <cell r="L65">
            <v>2.0550000000000002</v>
          </cell>
          <cell r="M65">
            <v>0</v>
          </cell>
          <cell r="N65">
            <v>0</v>
          </cell>
          <cell r="O65">
            <v>5</v>
          </cell>
          <cell r="P65">
            <v>5</v>
          </cell>
          <cell r="Q65">
            <v>5</v>
          </cell>
        </row>
        <row r="66">
          <cell r="B66" t="str">
            <v xml:space="preserve">  Shares (Millions)</v>
          </cell>
          <cell r="D66">
            <v>0.11247619047619048</v>
          </cell>
          <cell r="E66">
            <v>1.402952380952381</v>
          </cell>
          <cell r="F66">
            <v>0.8111739130434783</v>
          </cell>
          <cell r="G66">
            <v>4.7151923076923072</v>
          </cell>
          <cell r="H66">
            <v>2.1302555647155812E-2</v>
          </cell>
          <cell r="I66">
            <v>5.5755976916735372</v>
          </cell>
          <cell r="J66">
            <v>0.5435416666666667</v>
          </cell>
          <cell r="K66">
            <v>6.5720000000000001</v>
          </cell>
          <cell r="L66">
            <v>9.7857142857142865E-2</v>
          </cell>
          <cell r="M66">
            <v>0</v>
          </cell>
          <cell r="N66">
            <v>0</v>
          </cell>
          <cell r="O66">
            <v>0.23809523809523808</v>
          </cell>
          <cell r="P66">
            <v>0.23809523809523808</v>
          </cell>
          <cell r="Q66">
            <v>0.23809523809523808</v>
          </cell>
        </row>
        <row r="67">
          <cell r="B67" t="str">
            <v xml:space="preserve">  Share Repurchase Price </v>
          </cell>
          <cell r="D67">
            <v>21</v>
          </cell>
          <cell r="E67">
            <v>21</v>
          </cell>
          <cell r="F67">
            <v>23</v>
          </cell>
          <cell r="G67">
            <v>26</v>
          </cell>
          <cell r="H67">
            <v>30.324999999999999</v>
          </cell>
          <cell r="I67">
            <v>30.324999999999999</v>
          </cell>
          <cell r="J67">
            <v>24</v>
          </cell>
          <cell r="K67">
            <v>21</v>
          </cell>
          <cell r="L67">
            <v>21</v>
          </cell>
          <cell r="M67">
            <v>21</v>
          </cell>
          <cell r="N67">
            <v>21</v>
          </cell>
          <cell r="O67">
            <v>21</v>
          </cell>
          <cell r="P67">
            <v>21</v>
          </cell>
          <cell r="Q67">
            <v>21</v>
          </cell>
        </row>
        <row r="72">
          <cell r="A72" t="str">
            <v>Cash Flow, Capital Expenditures, and Acquisitions, 1997 - 2006E</v>
          </cell>
        </row>
        <row r="73">
          <cell r="A73" t="str">
            <v>($ in millions)</v>
          </cell>
        </row>
      </sheetData>
      <sheetData sheetId="7" refreshError="1"/>
      <sheetData sheetId="8" refreshError="1">
        <row r="7">
          <cell r="C7">
            <v>1999</v>
          </cell>
          <cell r="D7">
            <v>2000</v>
          </cell>
          <cell r="E7">
            <v>2001</v>
          </cell>
          <cell r="F7">
            <v>2002</v>
          </cell>
          <cell r="G7">
            <v>2003</v>
          </cell>
          <cell r="H7">
            <v>2004</v>
          </cell>
          <cell r="I7">
            <v>2005</v>
          </cell>
          <cell r="J7">
            <v>2006</v>
          </cell>
          <cell r="K7">
            <v>2007</v>
          </cell>
          <cell r="L7">
            <v>2008</v>
          </cell>
          <cell r="M7">
            <v>2009</v>
          </cell>
          <cell r="N7">
            <v>2010</v>
          </cell>
          <cell r="O7">
            <v>2011</v>
          </cell>
          <cell r="P7">
            <v>2012</v>
          </cell>
        </row>
        <row r="9">
          <cell r="C9">
            <v>333.21199999999993</v>
          </cell>
          <cell r="E9">
            <v>277.52199999999982</v>
          </cell>
          <cell r="F9">
            <v>263.68700000000013</v>
          </cell>
          <cell r="G9">
            <v>222.13614483999999</v>
          </cell>
          <cell r="H9">
            <v>245.56257215441946</v>
          </cell>
          <cell r="I9">
            <v>298.94032359102562</v>
          </cell>
          <cell r="J9">
            <v>319.64012727761178</v>
          </cell>
          <cell r="K9">
            <v>330.82753173232817</v>
          </cell>
          <cell r="L9">
            <v>342.4064953429596</v>
          </cell>
          <cell r="M9">
            <v>354.39072267996318</v>
          </cell>
          <cell r="N9">
            <v>366.79439797376187</v>
          </cell>
          <cell r="O9">
            <v>379.63220190284352</v>
          </cell>
          <cell r="P9">
            <v>392.91932896944303</v>
          </cell>
        </row>
        <row r="10">
          <cell r="C10">
            <v>6.83</v>
          </cell>
          <cell r="D10">
            <v>7.702</v>
          </cell>
          <cell r="E10">
            <v>5.3780000000000001</v>
          </cell>
          <cell r="F10">
            <v>7.3719999999999999</v>
          </cell>
          <cell r="G10">
            <v>8.27</v>
          </cell>
          <cell r="H10">
            <v>8.5181000000000004</v>
          </cell>
          <cell r="I10">
            <v>8.8588240000000003</v>
          </cell>
          <cell r="J10">
            <v>9.2131769600000002</v>
          </cell>
          <cell r="K10">
            <v>9.4895722687999999</v>
          </cell>
          <cell r="L10">
            <v>9.7742594368639999</v>
          </cell>
          <cell r="M10">
            <v>10.067487219969919</v>
          </cell>
          <cell r="N10">
            <v>10.369511836569018</v>
          </cell>
          <cell r="O10">
            <v>10.680597191666088</v>
          </cell>
          <cell r="P10">
            <v>11.001015107416071</v>
          </cell>
        </row>
        <row r="12">
          <cell r="C12">
            <v>108.58499999999999</v>
          </cell>
          <cell r="D12">
            <v>103.96992100000003</v>
          </cell>
          <cell r="E12">
            <v>86.335630000000009</v>
          </cell>
          <cell r="F12">
            <v>75.165559999999999</v>
          </cell>
          <cell r="G12">
            <v>60.686673276944084</v>
          </cell>
          <cell r="H12">
            <v>74.968640719164611</v>
          </cell>
          <cell r="I12">
            <v>94.861375256900729</v>
          </cell>
          <cell r="J12">
            <v>102.68316021846425</v>
          </cell>
          <cell r="K12">
            <v>106.51714384011925</v>
          </cell>
          <cell r="L12">
            <v>110.49011834881233</v>
          </cell>
          <cell r="M12">
            <v>114.60704445479547</v>
          </cell>
          <cell r="N12">
            <v>118.87305841376349</v>
          </cell>
          <cell r="O12">
            <v>123.29347820935641</v>
          </cell>
          <cell r="P12">
            <v>127.87380995281728</v>
          </cell>
        </row>
        <row r="13">
          <cell r="C13">
            <v>18.389279999999999</v>
          </cell>
          <cell r="D13">
            <v>21.765900000000002</v>
          </cell>
          <cell r="E13">
            <v>18.882630000000002</v>
          </cell>
          <cell r="F13">
            <v>20.49333</v>
          </cell>
          <cell r="G13">
            <v>19.824870000000001</v>
          </cell>
          <cell r="H13">
            <v>16.318957220618447</v>
          </cell>
          <cell r="I13">
            <v>16.172126754799791</v>
          </cell>
          <cell r="J13">
            <v>16.004867600583239</v>
          </cell>
          <cell r="K13">
            <v>16.324964952594904</v>
          </cell>
          <cell r="L13">
            <v>16.651464251646804</v>
          </cell>
          <cell r="M13">
            <v>16.984493536679739</v>
          </cell>
          <cell r="N13">
            <v>17.324183407413333</v>
          </cell>
          <cell r="O13">
            <v>17.6706670755616</v>
          </cell>
          <cell r="P13">
            <v>18.024080417072831</v>
          </cell>
        </row>
        <row r="15">
          <cell r="B15" t="str">
            <v>=Taxes on EBIT</v>
          </cell>
          <cell r="C15">
            <v>126.97427999999999</v>
          </cell>
          <cell r="D15">
            <v>125.73582100000003</v>
          </cell>
          <cell r="E15">
            <v>105.21826000000001</v>
          </cell>
          <cell r="F15">
            <v>95.65889</v>
          </cell>
          <cell r="G15">
            <v>80.511543276944082</v>
          </cell>
          <cell r="H15">
            <v>91.287597939783055</v>
          </cell>
          <cell r="I15">
            <v>111.03350201170052</v>
          </cell>
          <cell r="J15">
            <v>118.68802781904749</v>
          </cell>
          <cell r="K15">
            <v>122.84210879271416</v>
          </cell>
          <cell r="L15">
            <v>127.14158260045913</v>
          </cell>
          <cell r="M15">
            <v>131.59153799147521</v>
          </cell>
          <cell r="N15">
            <v>136.19724182117682</v>
          </cell>
          <cell r="O15">
            <v>140.964145284918</v>
          </cell>
          <cell r="P15">
            <v>145.89789036989012</v>
          </cell>
        </row>
        <row r="16">
          <cell r="C16">
            <v>18.059999999999999</v>
          </cell>
          <cell r="D16">
            <v>20.181999999999999</v>
          </cell>
          <cell r="E16">
            <v>22.004999999999999</v>
          </cell>
          <cell r="F16">
            <v>27.956</v>
          </cell>
          <cell r="G16">
            <v>30</v>
          </cell>
          <cell r="H16">
            <v>23</v>
          </cell>
          <cell r="I16">
            <v>20</v>
          </cell>
          <cell r="J16">
            <v>17</v>
          </cell>
          <cell r="K16">
            <v>17.34</v>
          </cell>
          <cell r="L16">
            <v>17.686800000000002</v>
          </cell>
          <cell r="M16">
            <v>18.040536000000003</v>
          </cell>
          <cell r="N16">
            <v>18.401346720000003</v>
          </cell>
          <cell r="O16">
            <v>18.769373654400002</v>
          </cell>
          <cell r="P16">
            <v>19.144761127488003</v>
          </cell>
        </row>
        <row r="18">
          <cell r="C18">
            <v>231.12771999999993</v>
          </cell>
          <cell r="D18">
            <v>-97.851821000000029</v>
          </cell>
          <cell r="E18">
            <v>199.68673999999979</v>
          </cell>
          <cell r="F18">
            <v>203.35611000000014</v>
          </cell>
          <cell r="G18">
            <v>179.89460156305591</v>
          </cell>
          <cell r="H18">
            <v>185.79307421463642</v>
          </cell>
          <cell r="I18">
            <v>216.76564557932511</v>
          </cell>
          <cell r="J18">
            <v>227.1652764185643</v>
          </cell>
          <cell r="K18">
            <v>234.81499520841399</v>
          </cell>
          <cell r="L18">
            <v>242.72597217936448</v>
          </cell>
          <cell r="M18">
            <v>250.90720790845788</v>
          </cell>
          <cell r="N18">
            <v>259.36801470915407</v>
          </cell>
          <cell r="O18">
            <v>268.11802746399161</v>
          </cell>
          <cell r="P18">
            <v>277.16721483445701</v>
          </cell>
        </row>
        <row r="19">
          <cell r="C19">
            <v>145.846</v>
          </cell>
          <cell r="D19">
            <v>150.816</v>
          </cell>
          <cell r="E19">
            <v>158.57400000000001</v>
          </cell>
          <cell r="F19">
            <v>159.256</v>
          </cell>
          <cell r="G19">
            <v>150.00808609271519</v>
          </cell>
          <cell r="H19">
            <v>153.91690820578043</v>
          </cell>
          <cell r="I19">
            <v>158.73851693387442</v>
          </cell>
          <cell r="J19">
            <v>164.03642971971053</v>
          </cell>
          <cell r="K19">
            <v>169.77770475990039</v>
          </cell>
          <cell r="L19">
            <v>175.71992442649687</v>
          </cell>
          <cell r="M19">
            <v>181.87012178142425</v>
          </cell>
          <cell r="N19">
            <v>188.23557604377407</v>
          </cell>
          <cell r="O19">
            <v>194.82382120530616</v>
          </cell>
          <cell r="P19">
            <v>201.64265494749185</v>
          </cell>
        </row>
        <row r="20">
          <cell r="C20">
            <v>376.97371999999996</v>
          </cell>
          <cell r="D20">
            <v>52.964178999999973</v>
          </cell>
          <cell r="E20">
            <v>358.26073999999983</v>
          </cell>
          <cell r="F20">
            <v>362.61211000000014</v>
          </cell>
          <cell r="G20">
            <v>329.9026876557711</v>
          </cell>
          <cell r="H20">
            <v>339.70998242041685</v>
          </cell>
          <cell r="I20">
            <v>375.5041625131995</v>
          </cell>
          <cell r="J20">
            <v>391.20170613827486</v>
          </cell>
          <cell r="K20">
            <v>404.59269996831438</v>
          </cell>
          <cell r="L20">
            <v>418.44589660586132</v>
          </cell>
          <cell r="M20">
            <v>432.77732968988209</v>
          </cell>
          <cell r="N20">
            <v>447.60359075292814</v>
          </cell>
          <cell r="O20">
            <v>462.94184866929777</v>
          </cell>
          <cell r="P20">
            <v>478.80986978194886</v>
          </cell>
        </row>
        <row r="22">
          <cell r="B22" t="str">
            <v>- CAPEX</v>
          </cell>
          <cell r="C22">
            <v>135.72800000000001</v>
          </cell>
          <cell r="D22">
            <v>117.151</v>
          </cell>
          <cell r="E22">
            <v>101.983</v>
          </cell>
          <cell r="F22">
            <v>124.423</v>
          </cell>
          <cell r="G22">
            <v>44.902999999999999</v>
          </cell>
          <cell r="H22">
            <v>210</v>
          </cell>
          <cell r="I22">
            <v>235</v>
          </cell>
          <cell r="J22">
            <v>240</v>
          </cell>
          <cell r="K22">
            <v>244.8</v>
          </cell>
          <cell r="L22">
            <v>249.69600000000003</v>
          </cell>
          <cell r="M22">
            <v>254.68992000000003</v>
          </cell>
          <cell r="N22">
            <v>259.78371840000005</v>
          </cell>
          <cell r="O22">
            <v>264.97939276800008</v>
          </cell>
          <cell r="P22">
            <v>270.2789806233601</v>
          </cell>
        </row>
        <row r="23">
          <cell r="B23" t="str">
            <v>- Increase in WC</v>
          </cell>
          <cell r="C23">
            <v>110.38200000000001</v>
          </cell>
          <cell r="D23">
            <v>-28.126999999999995</v>
          </cell>
          <cell r="E23">
            <v>-58.978999999999999</v>
          </cell>
          <cell r="F23">
            <v>47.732000000000006</v>
          </cell>
          <cell r="G23">
            <v>20.021208032414002</v>
          </cell>
          <cell r="H23">
            <v>-13.722956964450612</v>
          </cell>
          <cell r="I23">
            <v>21.000673727166948</v>
          </cell>
          <cell r="J23">
            <v>13.605504563850564</v>
          </cell>
          <cell r="K23">
            <v>13.809587132308321</v>
          </cell>
          <cell r="L23">
            <v>14.016730939292945</v>
          </cell>
          <cell r="M23">
            <v>14.226981903382338</v>
          </cell>
          <cell r="N23">
            <v>14.440386631933071</v>
          </cell>
          <cell r="O23">
            <v>14.656992431412066</v>
          </cell>
          <cell r="P23">
            <v>14.876847317883245</v>
          </cell>
        </row>
        <row r="25">
          <cell r="C25">
            <v>130.86371999999994</v>
          </cell>
          <cell r="D25">
            <v>-36.059821000000028</v>
          </cell>
          <cell r="E25">
            <v>315.25673999999981</v>
          </cell>
          <cell r="F25">
            <v>190.45711000000014</v>
          </cell>
          <cell r="G25">
            <v>264.97847962335709</v>
          </cell>
          <cell r="H25">
            <v>143.43293938486747</v>
          </cell>
          <cell r="I25">
            <v>119.50348878603256</v>
          </cell>
          <cell r="J25">
            <v>137.5962015744243</v>
          </cell>
          <cell r="K25">
            <v>145.98311283600606</v>
          </cell>
          <cell r="L25">
            <v>154.73316566656834</v>
          </cell>
          <cell r="M25">
            <v>163.86042778649971</v>
          </cell>
          <cell r="N25">
            <v>173.37948572099501</v>
          </cell>
          <cell r="O25">
            <v>183.30546346988561</v>
          </cell>
          <cell r="P25">
            <v>193.65404184070553</v>
          </cell>
        </row>
        <row r="26">
          <cell r="C26">
            <v>122.07293799930612</v>
          </cell>
          <cell r="D26">
            <v>-36.059821000000028</v>
          </cell>
          <cell r="E26">
            <v>294.07934052221168</v>
          </cell>
          <cell r="F26">
            <v>190.45711000000014</v>
          </cell>
          <cell r="G26">
            <v>264.97847962335709</v>
          </cell>
          <cell r="H26">
            <v>133.79781895690545</v>
          </cell>
          <cell r="I26">
            <v>103.98743246603568</v>
          </cell>
          <cell r="J26">
            <v>111.68808679651846</v>
          </cell>
          <cell r="K26">
            <v>110.5358517133561</v>
          </cell>
          <cell r="L26">
            <v>109.29092162410585</v>
          </cell>
          <cell r="M26">
            <v>107.96298840877613</v>
          </cell>
          <cell r="N26">
            <v>106.56109114857045</v>
          </cell>
          <cell r="O26">
            <v>105.09365426609367</v>
          </cell>
          <cell r="P26">
            <v>103.56852358330156</v>
          </cell>
        </row>
        <row r="27">
          <cell r="C27">
            <v>1.2732410974897834</v>
          </cell>
          <cell r="D27">
            <v>-0.36098265652920386</v>
          </cell>
          <cell r="E27">
            <v>3.2905569037591373</v>
          </cell>
          <cell r="F27">
            <v>1.9598788820514947</v>
          </cell>
          <cell r="G27">
            <v>2.7277966994269103</v>
          </cell>
          <cell r="H27">
            <v>1.4765572630625565</v>
          </cell>
          <cell r="I27">
            <v>1.2302177246389714</v>
          </cell>
          <cell r="J27">
            <v>1.4164715000323738</v>
          </cell>
          <cell r="K27">
            <v>1.5028097901842676</v>
          </cell>
          <cell r="L27">
            <v>1.5928864079720428</v>
          </cell>
          <cell r="M27">
            <v>1.6868461722553247</v>
          </cell>
          <cell r="N27">
            <v>1.7848392426823203</v>
          </cell>
          <cell r="O27">
            <v>1.8870213118846755</v>
          </cell>
          <cell r="P27">
            <v>1.993553804499955</v>
          </cell>
        </row>
        <row r="29">
          <cell r="H29" t="str">
            <v>DCF Results</v>
          </cell>
          <cell r="M29" t="str">
            <v>Implied Multiples</v>
          </cell>
        </row>
        <row r="31">
          <cell r="F31">
            <v>6.25E-2</v>
          </cell>
          <cell r="H31" t="str">
            <v>Sum of DCF</v>
          </cell>
          <cell r="K31">
            <v>2965.075207406137</v>
          </cell>
          <cell r="M31" t="str">
            <v>2002A P/E</v>
          </cell>
          <cell r="O31">
            <v>16.069125910296766</v>
          </cell>
        </row>
        <row r="32">
          <cell r="F32">
            <v>0.35599867386568129</v>
          </cell>
          <cell r="H32" t="str">
            <v xml:space="preserve">% of DCF from Terminal </v>
          </cell>
          <cell r="K32">
            <v>0.71039906581056234</v>
          </cell>
          <cell r="M32" t="str">
            <v>2003E P/E</v>
          </cell>
          <cell r="O32">
            <v>19.367669937540686</v>
          </cell>
        </row>
        <row r="33">
          <cell r="F33">
            <v>0.8</v>
          </cell>
          <cell r="H33" t="str">
            <v>Net Debt</v>
          </cell>
          <cell r="K33">
            <v>638.39433413032782</v>
          </cell>
          <cell r="M33" t="str">
            <v>2004E P/E</v>
          </cell>
          <cell r="O33">
            <v>16.909728907369818</v>
          </cell>
        </row>
        <row r="34">
          <cell r="F34">
            <v>0.06</v>
          </cell>
        </row>
        <row r="35">
          <cell r="F35">
            <v>0.05</v>
          </cell>
          <cell r="H35" t="str">
            <v>Equity Value</v>
          </cell>
          <cell r="K35">
            <v>2326.6808732758091</v>
          </cell>
          <cell r="M35" t="str">
            <v>2002A  EBITDA</v>
          </cell>
          <cell r="O35">
            <v>7.0105787479781823</v>
          </cell>
        </row>
        <row r="36">
          <cell r="F36">
            <v>9.8000000000000004E-2</v>
          </cell>
          <cell r="H36" t="str">
            <v>Shares Outstanding</v>
          </cell>
          <cell r="K36">
            <v>98.157979664999999</v>
          </cell>
          <cell r="M36" t="str">
            <v>2003E  EBITDA</v>
          </cell>
          <cell r="O36">
            <v>7.9675431215867265</v>
          </cell>
        </row>
        <row r="37">
          <cell r="F37">
            <v>0.45</v>
          </cell>
          <cell r="M37" t="str">
            <v>2004E  EBITDA</v>
          </cell>
          <cell r="O37">
            <v>7.4223467116073358</v>
          </cell>
        </row>
        <row r="38">
          <cell r="F38">
            <v>0.55000000000000004</v>
          </cell>
          <cell r="H38" t="str">
            <v>Value Per Share</v>
          </cell>
          <cell r="K38">
            <v>23.703430747214423</v>
          </cell>
        </row>
        <row r="40">
          <cell r="F40">
            <v>7.2012537297527712E-2</v>
          </cell>
          <cell r="H40" t="str">
            <v>Current Stock Price</v>
          </cell>
          <cell r="K40">
            <v>23.04</v>
          </cell>
        </row>
        <row r="41">
          <cell r="F41">
            <v>-3.4241720178729618E-2</v>
          </cell>
          <cell r="H41" t="str">
            <v>Potential Appreciation</v>
          </cell>
          <cell r="K41">
            <v>2.879473729229276E-2</v>
          </cell>
        </row>
        <row r="42">
          <cell r="F42">
            <v>2.5000000000000001E-2</v>
          </cell>
        </row>
        <row r="44">
          <cell r="F44" t="str">
            <v>DCF Sensitivity Analysis</v>
          </cell>
        </row>
        <row r="47">
          <cell r="G47">
            <v>23.703430747214423</v>
          </cell>
          <cell r="H47">
            <v>7.8000000000000014E-2</v>
          </cell>
          <cell r="I47">
            <v>8.8000000000000009E-2</v>
          </cell>
          <cell r="J47">
            <v>9.8000000000000004E-2</v>
          </cell>
          <cell r="K47">
            <v>0.108</v>
          </cell>
          <cell r="L47">
            <v>0.11799999999999999</v>
          </cell>
        </row>
        <row r="48">
          <cell r="G48">
            <v>-5.000000000000001E-3</v>
          </cell>
          <cell r="H48">
            <v>19.201912320547571</v>
          </cell>
          <cell r="I48">
            <v>16.911836051639291</v>
          </cell>
          <cell r="J48">
            <v>14.960675794644247</v>
          </cell>
          <cell r="K48">
            <v>13.279983920463001</v>
          </cell>
          <cell r="L48">
            <v>11.818466875483312</v>
          </cell>
        </row>
        <row r="49">
          <cell r="G49">
            <v>4.9999999999999992E-3</v>
          </cell>
          <cell r="H49">
            <v>22.333067858767656</v>
          </cell>
          <cell r="I49">
            <v>19.424077867060831</v>
          </cell>
          <cell r="J49">
            <v>17.005164332990311</v>
          </cell>
          <cell r="K49">
            <v>14.964080223135731</v>
          </cell>
          <cell r="L49">
            <v>13.220281713303523</v>
          </cell>
        </row>
        <row r="50">
          <cell r="G50">
            <v>1.4999999999999999E-2</v>
          </cell>
          <cell r="H50">
            <v>26.825224429368689</v>
          </cell>
          <cell r="I50">
            <v>22.911710120313565</v>
          </cell>
          <cell r="J50">
            <v>19.766859519297547</v>
          </cell>
          <cell r="K50">
            <v>17.186979260580621</v>
          </cell>
          <cell r="L50">
            <v>15.034319030543323</v>
          </cell>
        </row>
        <row r="51">
          <cell r="G51">
            <v>2.5000000000000001E-2</v>
          </cell>
          <cell r="H51">
            <v>33.812154713628274</v>
          </cell>
          <cell r="I51">
            <v>28.079621383377837</v>
          </cell>
          <cell r="J51">
            <v>23.703430747214423</v>
          </cell>
          <cell r="K51">
            <v>20.256494802137773</v>
          </cell>
          <cell r="L51">
            <v>17.473751271620429</v>
          </cell>
        </row>
        <row r="52">
          <cell r="G52">
            <v>3.5000000000000003E-2</v>
          </cell>
          <cell r="H52">
            <v>46.171056370264253</v>
          </cell>
          <cell r="I52">
            <v>36.527440712410325</v>
          </cell>
          <cell r="J52">
            <v>29.767157536649542</v>
          </cell>
          <cell r="K52">
            <v>24.770062257169247</v>
          </cell>
          <cell r="L52">
            <v>20.929348197334061</v>
          </cell>
        </row>
        <row r="56">
          <cell r="B56" t="str">
            <v>E= Morgan Stanley Research Estimates</v>
          </cell>
        </row>
        <row r="59">
          <cell r="F59" t="str">
            <v>SON</v>
          </cell>
          <cell r="G59">
            <v>0</v>
          </cell>
        </row>
      </sheetData>
      <sheetData sheetId="9" refreshError="1">
        <row r="6">
          <cell r="C6">
            <v>1993</v>
          </cell>
          <cell r="D6">
            <v>1994</v>
          </cell>
          <cell r="E6">
            <v>1995</v>
          </cell>
          <cell r="F6">
            <v>1996</v>
          </cell>
          <cell r="G6">
            <v>1997</v>
          </cell>
          <cell r="H6">
            <v>1998</v>
          </cell>
          <cell r="I6">
            <v>1999</v>
          </cell>
          <cell r="J6">
            <v>2000</v>
          </cell>
          <cell r="K6">
            <v>2001</v>
          </cell>
          <cell r="L6">
            <v>2002</v>
          </cell>
          <cell r="M6" t="str">
            <v>2003E</v>
          </cell>
          <cell r="N6" t="str">
            <v>2004E</v>
          </cell>
          <cell r="O6" t="str">
            <v>2005E</v>
          </cell>
          <cell r="P6" t="str">
            <v>2006E</v>
          </cell>
        </row>
        <row r="7">
          <cell r="C7">
            <v>212.24399999999989</v>
          </cell>
          <cell r="D7">
            <v>244.39300000000003</v>
          </cell>
          <cell r="E7">
            <v>309.88899999999967</v>
          </cell>
          <cell r="F7">
            <v>329.36499999999978</v>
          </cell>
          <cell r="G7">
            <v>342.3</v>
          </cell>
          <cell r="H7">
            <v>329.62599999999986</v>
          </cell>
          <cell r="I7">
            <v>333.21199999999993</v>
          </cell>
          <cell r="J7">
            <v>331.94799999999998</v>
          </cell>
          <cell r="K7">
            <v>277.52199999999982</v>
          </cell>
          <cell r="L7">
            <v>263.68700000000013</v>
          </cell>
          <cell r="M7">
            <v>222.13614483999999</v>
          </cell>
          <cell r="N7">
            <v>245.56257215441946</v>
          </cell>
          <cell r="O7">
            <v>298.94032359102562</v>
          </cell>
          <cell r="P7">
            <v>319.64012727761178</v>
          </cell>
        </row>
        <row r="9">
          <cell r="C9">
            <v>1.127</v>
          </cell>
          <cell r="D9">
            <v>1.419</v>
          </cell>
          <cell r="E9">
            <v>0.36899999999999999</v>
          </cell>
          <cell r="F9">
            <v>-1.7709999999999999</v>
          </cell>
          <cell r="G9">
            <v>-0.99099999999999999</v>
          </cell>
          <cell r="H9">
            <v>6.3869999999999996</v>
          </cell>
          <cell r="I9">
            <v>6.83</v>
          </cell>
          <cell r="J9">
            <v>7.702</v>
          </cell>
          <cell r="K9">
            <v>5.3780000000000001</v>
          </cell>
          <cell r="L9">
            <v>7.3719999999999999</v>
          </cell>
          <cell r="M9">
            <v>8.27</v>
          </cell>
          <cell r="N9">
            <v>8.5181000000000004</v>
          </cell>
          <cell r="O9">
            <v>8.8588240000000003</v>
          </cell>
          <cell r="P9">
            <v>9.2131769600000002</v>
          </cell>
        </row>
        <row r="11">
          <cell r="C11">
            <v>75.2</v>
          </cell>
          <cell r="D11">
            <v>82.5</v>
          </cell>
          <cell r="E11">
            <v>106.64</v>
          </cell>
          <cell r="F11">
            <v>107.43300000000001</v>
          </cell>
          <cell r="G11">
            <v>112.259799</v>
          </cell>
          <cell r="H11">
            <v>108.04592999999998</v>
          </cell>
          <cell r="I11">
            <v>108.58499999999999</v>
          </cell>
          <cell r="J11">
            <v>103.96992100000003</v>
          </cell>
          <cell r="K11">
            <v>86.335630000000009</v>
          </cell>
          <cell r="L11">
            <v>75.165559999999999</v>
          </cell>
          <cell r="M11">
            <v>60.686673276944084</v>
          </cell>
          <cell r="N11">
            <v>74.968640719164611</v>
          </cell>
          <cell r="O11">
            <v>94.861375256900729</v>
          </cell>
          <cell r="P11">
            <v>102.68316021846425</v>
          </cell>
        </row>
        <row r="12">
          <cell r="C12">
            <v>9.8034300000000005</v>
          </cell>
          <cell r="D12">
            <v>13.050569999999999</v>
          </cell>
          <cell r="E12">
            <v>15.248609999999999</v>
          </cell>
          <cell r="F12">
            <v>19.223099999999999</v>
          </cell>
          <cell r="G12">
            <v>20.366970000000002</v>
          </cell>
          <cell r="H12">
            <v>19.056570000000001</v>
          </cell>
          <cell r="I12">
            <v>18.389279999999999</v>
          </cell>
          <cell r="J12">
            <v>21.765900000000002</v>
          </cell>
          <cell r="K12">
            <v>18.882630000000002</v>
          </cell>
          <cell r="L12">
            <v>20.49333</v>
          </cell>
          <cell r="M12">
            <v>19.824870000000001</v>
          </cell>
          <cell r="N12">
            <v>16.748403463266303</v>
          </cell>
          <cell r="O12">
            <v>16.597709037820838</v>
          </cell>
          <cell r="P12">
            <v>16.426048326914376</v>
          </cell>
        </row>
        <row r="14">
          <cell r="B14" t="str">
            <v>=Taxes on EBIT</v>
          </cell>
          <cell r="C14">
            <v>85.003430000000009</v>
          </cell>
          <cell r="D14">
            <v>95.550569999999993</v>
          </cell>
          <cell r="E14">
            <v>121.88861</v>
          </cell>
          <cell r="F14">
            <v>126.65610000000001</v>
          </cell>
          <cell r="G14">
            <v>132.626769</v>
          </cell>
          <cell r="H14">
            <v>127.10249999999999</v>
          </cell>
          <cell r="I14">
            <v>126.97427999999999</v>
          </cell>
          <cell r="J14">
            <v>125.73582100000003</v>
          </cell>
          <cell r="K14">
            <v>105.21826000000001</v>
          </cell>
          <cell r="L14">
            <v>95.65889</v>
          </cell>
          <cell r="M14">
            <v>80.511543276944082</v>
          </cell>
          <cell r="N14">
            <v>91.717044182430911</v>
          </cell>
          <cell r="O14">
            <v>111.45908429472156</v>
          </cell>
          <cell r="P14">
            <v>119.10920854537864</v>
          </cell>
        </row>
        <row r="16">
          <cell r="C16">
            <v>22.361000000000001</v>
          </cell>
          <cell r="D16">
            <v>5.6680000000000001</v>
          </cell>
          <cell r="E16">
            <v>-5.3470000000000004</v>
          </cell>
          <cell r="F16">
            <v>9.9719999999999995</v>
          </cell>
          <cell r="G16">
            <v>-48.356999999999999</v>
          </cell>
          <cell r="H16">
            <v>54</v>
          </cell>
          <cell r="I16">
            <v>18.059999999999999</v>
          </cell>
          <cell r="J16">
            <v>20.181999999999999</v>
          </cell>
          <cell r="K16">
            <v>22.004999999999999</v>
          </cell>
          <cell r="L16">
            <v>27.956</v>
          </cell>
          <cell r="M16">
            <v>30</v>
          </cell>
          <cell r="N16">
            <v>23</v>
          </cell>
          <cell r="O16">
            <v>20</v>
          </cell>
          <cell r="P16">
            <v>17</v>
          </cell>
        </row>
        <row r="18">
          <cell r="C18">
            <v>150.72856999999988</v>
          </cell>
          <cell r="D18">
            <v>155.92943000000005</v>
          </cell>
          <cell r="E18">
            <v>183.02238999999969</v>
          </cell>
          <cell r="F18">
            <v>210.90989999999977</v>
          </cell>
          <cell r="G18">
            <v>160.32523100000003</v>
          </cell>
          <cell r="H18">
            <v>262.91049999999984</v>
          </cell>
          <cell r="I18">
            <v>231.12771999999993</v>
          </cell>
          <cell r="J18">
            <v>234.09617899999992</v>
          </cell>
          <cell r="K18">
            <v>199.68673999999979</v>
          </cell>
          <cell r="L18">
            <v>203.35611000000014</v>
          </cell>
          <cell r="M18">
            <v>179.89460156305591</v>
          </cell>
          <cell r="N18">
            <v>185.36362797198854</v>
          </cell>
          <cell r="O18">
            <v>216.34006329630409</v>
          </cell>
          <cell r="P18">
            <v>226.74409569223315</v>
          </cell>
        </row>
        <row r="20">
          <cell r="C20">
            <v>788.36400000000003</v>
          </cell>
          <cell r="D20">
            <v>832.21799999999996</v>
          </cell>
          <cell r="E20">
            <v>918.74900000000002</v>
          </cell>
          <cell r="F20">
            <v>920.61300000000006</v>
          </cell>
          <cell r="G20">
            <v>848.81899999999996</v>
          </cell>
          <cell r="H20">
            <v>821.59199999999998</v>
          </cell>
          <cell r="I20">
            <v>901.22</v>
          </cell>
          <cell r="J20">
            <v>801.471</v>
          </cell>
          <cell r="K20">
            <v>804.12199999999996</v>
          </cell>
          <cell r="L20">
            <v>867.42499999999995</v>
          </cell>
          <cell r="M20">
            <v>919.38778780937093</v>
          </cell>
          <cell r="N20">
            <v>955.78719497984048</v>
          </cell>
          <cell r="O20">
            <v>1037.4103390118607</v>
          </cell>
          <cell r="P20">
            <v>1128.5181903978944</v>
          </cell>
        </row>
        <row r="21">
          <cell r="C21">
            <v>61.155999999999999</v>
          </cell>
          <cell r="D21">
            <v>62.054000000000002</v>
          </cell>
          <cell r="E21">
            <v>68.417000000000002</v>
          </cell>
          <cell r="F21">
            <v>93.52</v>
          </cell>
          <cell r="G21">
            <v>97.138999999999996</v>
          </cell>
          <cell r="H21">
            <v>94.807000000000002</v>
          </cell>
          <cell r="I21">
            <v>123.351</v>
          </cell>
          <cell r="J21">
            <v>134.364</v>
          </cell>
          <cell r="K21">
            <v>169.613</v>
          </cell>
          <cell r="L21">
            <v>189.89599999999999</v>
          </cell>
          <cell r="M21">
            <v>189.89599999999999</v>
          </cell>
          <cell r="N21">
            <v>189.89599999999999</v>
          </cell>
          <cell r="O21">
            <v>189.89599999999999</v>
          </cell>
          <cell r="P21">
            <v>189.89599999999999</v>
          </cell>
        </row>
        <row r="22">
          <cell r="C22">
            <v>99.165000000000006</v>
          </cell>
          <cell r="D22">
            <v>104.179</v>
          </cell>
          <cell r="E22">
            <v>103.898</v>
          </cell>
          <cell r="F22">
            <v>107.265</v>
          </cell>
          <cell r="G22">
            <v>100.09399999999999</v>
          </cell>
          <cell r="H22">
            <v>43.689</v>
          </cell>
          <cell r="I22">
            <v>36.277999999999999</v>
          </cell>
          <cell r="J22">
            <v>27.611000000000001</v>
          </cell>
          <cell r="K22">
            <v>32.231000000000002</v>
          </cell>
          <cell r="L22">
            <v>33.4</v>
          </cell>
          <cell r="M22">
            <v>33.4</v>
          </cell>
          <cell r="N22">
            <v>33.4</v>
          </cell>
          <cell r="O22">
            <v>33.4</v>
          </cell>
          <cell r="P22">
            <v>33.4</v>
          </cell>
        </row>
        <row r="23">
          <cell r="C23">
            <v>489.96800000000002</v>
          </cell>
          <cell r="D23">
            <v>518.93600000000004</v>
          </cell>
          <cell r="E23">
            <v>625.16800000000001</v>
          </cell>
          <cell r="F23">
            <v>821.82799999999997</v>
          </cell>
          <cell r="G23">
            <v>742.7589999999999</v>
          </cell>
          <cell r="H23">
            <v>726.38300000000004</v>
          </cell>
          <cell r="I23">
            <v>867.62199999999996</v>
          </cell>
          <cell r="J23">
            <v>822.42200000000003</v>
          </cell>
          <cell r="K23">
            <v>885.68000000000006</v>
          </cell>
          <cell r="L23">
            <v>802.44100000000003</v>
          </cell>
          <cell r="M23">
            <v>638.39433413032782</v>
          </cell>
          <cell r="N23">
            <v>624.35506178962737</v>
          </cell>
          <cell r="O23">
            <v>622.99407455089977</v>
          </cell>
          <cell r="P23">
            <v>607.45529800900601</v>
          </cell>
        </row>
        <row r="25">
          <cell r="B25" t="str">
            <v>Adjusted Capital Employed</v>
          </cell>
          <cell r="C25">
            <v>1438.653</v>
          </cell>
          <cell r="D25">
            <v>1517.3869999999999</v>
          </cell>
          <cell r="E25">
            <v>1716.232</v>
          </cell>
          <cell r="F25">
            <v>1943.2260000000001</v>
          </cell>
          <cell r="G25">
            <v>1788.8109999999997</v>
          </cell>
          <cell r="H25">
            <v>1686.471</v>
          </cell>
          <cell r="I25">
            <v>1928.471</v>
          </cell>
          <cell r="J25">
            <v>1785.8679999999999</v>
          </cell>
          <cell r="K25">
            <v>1891.646</v>
          </cell>
          <cell r="L25">
            <v>1893.162</v>
          </cell>
          <cell r="M25">
            <v>1781.078121939699</v>
          </cell>
          <cell r="N25">
            <v>1803.4382567694679</v>
          </cell>
          <cell r="O25">
            <v>1883.7004135627606</v>
          </cell>
          <cell r="P25">
            <v>1959.2694884069006</v>
          </cell>
        </row>
        <row r="27">
          <cell r="C27">
            <v>47.127517179299744</v>
          </cell>
          <cell r="D27">
            <v>46.658542067716368</v>
          </cell>
          <cell r="E27">
            <v>59.432169088789109</v>
          </cell>
          <cell r="F27">
            <v>70.973265197474177</v>
          </cell>
          <cell r="G27">
            <v>31.508412144272199</v>
          </cell>
          <cell r="H27">
            <v>141.46344421130098</v>
          </cell>
          <cell r="I27">
            <v>92.253630185299357</v>
          </cell>
          <cell r="J27">
            <v>105.49129304153871</v>
          </cell>
          <cell r="K27">
            <v>63.464511871280678</v>
          </cell>
          <cell r="L27">
            <v>67.024710864737983</v>
          </cell>
          <cell r="M27">
            <v>51.634646877062721</v>
          </cell>
          <cell r="N27">
            <v>55.493463242588859</v>
          </cell>
          <cell r="O27">
            <v>80.690017007247434</v>
          </cell>
          <cell r="P27">
            <v>85.652128582423188</v>
          </cell>
        </row>
        <row r="28">
          <cell r="C28">
            <v>0.10477062224177747</v>
          </cell>
          <cell r="D28">
            <v>0.10549886334420377</v>
          </cell>
          <cell r="E28">
            <v>0.11319972451918404</v>
          </cell>
          <cell r="F28">
            <v>0.11526838127394809</v>
          </cell>
          <cell r="G28">
            <v>8.5918350220000522E-2</v>
          </cell>
          <cell r="H28">
            <v>0.15130311727220977</v>
          </cell>
          <cell r="I28">
            <v>0.12787354264605072</v>
          </cell>
          <cell r="J28">
            <v>0.12604998035989709</v>
          </cell>
          <cell r="K28">
            <v>0.10859876536160014</v>
          </cell>
          <cell r="L28">
            <v>0.10745914191684236</v>
          </cell>
          <cell r="M28">
            <v>9.7922071281550463E-2</v>
          </cell>
          <cell r="N28">
            <v>0.10342462323396637</v>
          </cell>
          <cell r="O28">
            <v>0.11734848219137406</v>
          </cell>
          <cell r="P28">
            <v>0.11800461698959371</v>
          </cell>
        </row>
        <row r="29">
          <cell r="C29">
            <v>3.2758084944249755E-2</v>
          </cell>
          <cell r="D29">
            <v>3.3486326046676063E-2</v>
          </cell>
          <cell r="E29">
            <v>4.1187187221656332E-2</v>
          </cell>
          <cell r="F29">
            <v>4.3255843976420377E-2</v>
          </cell>
          <cell r="G29">
            <v>1.390581292247281E-2</v>
          </cell>
          <cell r="H29">
            <v>7.9290579974682057E-2</v>
          </cell>
          <cell r="I29">
            <v>5.5861005348523007E-2</v>
          </cell>
          <cell r="J29">
            <v>5.4037443062369378E-2</v>
          </cell>
          <cell r="K29">
            <v>3.6586228064072426E-2</v>
          </cell>
          <cell r="L29">
            <v>3.5446604619314648E-2</v>
          </cell>
          <cell r="M29">
            <v>2.5909533984022751E-2</v>
          </cell>
          <cell r="N29">
            <v>3.1412085936438655E-2</v>
          </cell>
          <cell r="O29">
            <v>4.5335944893846347E-2</v>
          </cell>
          <cell r="P29">
            <v>4.5992079692065993E-2</v>
          </cell>
        </row>
        <row r="31">
          <cell r="B31" t="str">
            <v>E= Morgan Stanley Research Estimates</v>
          </cell>
        </row>
      </sheetData>
      <sheetData sheetId="10" refreshError="1">
        <row r="7">
          <cell r="C7">
            <v>1993</v>
          </cell>
          <cell r="D7">
            <v>1994</v>
          </cell>
          <cell r="E7">
            <v>1995</v>
          </cell>
          <cell r="F7">
            <v>1996</v>
          </cell>
          <cell r="G7">
            <v>1997</v>
          </cell>
          <cell r="H7">
            <v>1998</v>
          </cell>
          <cell r="I7">
            <v>1999</v>
          </cell>
          <cell r="J7">
            <v>2000</v>
          </cell>
          <cell r="K7">
            <v>2001</v>
          </cell>
          <cell r="L7">
            <v>2002</v>
          </cell>
          <cell r="M7" t="str">
            <v>2003E</v>
          </cell>
          <cell r="N7" t="str">
            <v>2004E</v>
          </cell>
          <cell r="O7" t="str">
            <v>2005E</v>
          </cell>
        </row>
        <row r="8">
          <cell r="C8">
            <v>212.24399999999989</v>
          </cell>
          <cell r="D8">
            <v>244.39300000000003</v>
          </cell>
          <cell r="E8">
            <v>309.88899999999967</v>
          </cell>
          <cell r="F8">
            <v>329.36499999999978</v>
          </cell>
          <cell r="G8">
            <v>342.3</v>
          </cell>
          <cell r="H8">
            <v>329.62599999999986</v>
          </cell>
          <cell r="I8">
            <v>333.21199999999993</v>
          </cell>
          <cell r="J8">
            <v>331.94799999999998</v>
          </cell>
          <cell r="K8">
            <v>277.52199999999982</v>
          </cell>
          <cell r="L8">
            <v>263.68700000000013</v>
          </cell>
          <cell r="M8">
            <v>222.13614483999999</v>
          </cell>
          <cell r="N8">
            <v>245.56257215441946</v>
          </cell>
          <cell r="O8">
            <v>298.94032359102562</v>
          </cell>
        </row>
        <row r="9">
          <cell r="C9">
            <v>1.127</v>
          </cell>
          <cell r="D9">
            <v>1.419</v>
          </cell>
          <cell r="E9">
            <v>0.36899999999999999</v>
          </cell>
          <cell r="F9">
            <v>-1.7709999999999999</v>
          </cell>
          <cell r="G9">
            <v>-0.99099999999999999</v>
          </cell>
          <cell r="H9">
            <v>6.3869999999999996</v>
          </cell>
          <cell r="I9">
            <v>6.83</v>
          </cell>
          <cell r="J9">
            <v>7.702</v>
          </cell>
          <cell r="K9">
            <v>5.3780000000000001</v>
          </cell>
          <cell r="L9">
            <v>7.3719999999999999</v>
          </cell>
          <cell r="M9">
            <v>8.27</v>
          </cell>
          <cell r="N9">
            <v>8.5181000000000004</v>
          </cell>
          <cell r="O9">
            <v>8.8588240000000003</v>
          </cell>
        </row>
        <row r="10">
          <cell r="C10">
            <v>95.745000000000005</v>
          </cell>
          <cell r="D10">
            <v>112.797</v>
          </cell>
          <cell r="E10">
            <v>125.836</v>
          </cell>
          <cell r="F10">
            <v>142.92699999999999</v>
          </cell>
          <cell r="G10">
            <v>153.524</v>
          </cell>
          <cell r="H10">
            <v>145.846</v>
          </cell>
          <cell r="I10">
            <v>145.846</v>
          </cell>
          <cell r="J10">
            <v>150.816</v>
          </cell>
          <cell r="K10">
            <v>158.57400000000001</v>
          </cell>
          <cell r="L10">
            <v>159.256</v>
          </cell>
          <cell r="M10">
            <v>150.00808609271519</v>
          </cell>
          <cell r="N10">
            <v>153.91690820578043</v>
          </cell>
          <cell r="O10">
            <v>158.73851693387442</v>
          </cell>
        </row>
        <row r="12">
          <cell r="B12" t="str">
            <v>EBITDA</v>
          </cell>
          <cell r="C12">
            <v>309.11599999999987</v>
          </cell>
          <cell r="D12">
            <v>358.60900000000004</v>
          </cell>
          <cell r="E12">
            <v>436.09399999999971</v>
          </cell>
          <cell r="F12">
            <v>470.52099999999973</v>
          </cell>
          <cell r="G12">
            <v>494.83300000000003</v>
          </cell>
          <cell r="H12">
            <v>481.85899999999987</v>
          </cell>
          <cell r="I12">
            <v>485.88799999999992</v>
          </cell>
          <cell r="J12">
            <v>490.46600000000001</v>
          </cell>
          <cell r="K12">
            <v>441.47399999999982</v>
          </cell>
          <cell r="L12">
            <v>430.31500000000017</v>
          </cell>
          <cell r="M12">
            <v>380.41423093271521</v>
          </cell>
          <cell r="N12">
            <v>407.99758036019989</v>
          </cell>
          <cell r="O12">
            <v>466.53766452490004</v>
          </cell>
        </row>
        <row r="14">
          <cell r="C14">
            <v>109.7107</v>
          </cell>
          <cell r="D14">
            <v>109.42030000000001</v>
          </cell>
          <cell r="E14">
            <v>110.11110000000001</v>
          </cell>
          <cell r="F14">
            <v>108.488</v>
          </cell>
          <cell r="G14">
            <v>107.3497</v>
          </cell>
          <cell r="H14">
            <v>104.27500000000001</v>
          </cell>
          <cell r="I14">
            <v>102.78</v>
          </cell>
          <cell r="J14">
            <v>99.893500000000003</v>
          </cell>
          <cell r="K14">
            <v>95.8065</v>
          </cell>
          <cell r="L14">
            <v>97.177999999999997</v>
          </cell>
          <cell r="M14">
            <v>97.140112999999999</v>
          </cell>
          <cell r="N14">
            <v>97.140112999999999</v>
          </cell>
          <cell r="O14">
            <v>97.140112999999999</v>
          </cell>
        </row>
        <row r="15">
          <cell r="C15">
            <v>19.500625098814211</v>
          </cell>
          <cell r="D15">
            <v>19.246030992063488</v>
          </cell>
          <cell r="E15">
            <v>22.328912420634907</v>
          </cell>
          <cell r="F15">
            <v>25.265748031496063</v>
          </cell>
          <cell r="G15">
            <v>27.709353461538441</v>
          </cell>
          <cell r="H15">
            <v>31.220894406130267</v>
          </cell>
          <cell r="I15">
            <v>25.421934865900383</v>
          </cell>
          <cell r="J15">
            <v>19.873798076923077</v>
          </cell>
          <cell r="K15">
            <v>23.837931034482757</v>
          </cell>
          <cell r="L15">
            <v>23.04</v>
          </cell>
          <cell r="M15">
            <v>23.04</v>
          </cell>
          <cell r="N15">
            <v>23.04</v>
          </cell>
          <cell r="O15">
            <v>23.04</v>
          </cell>
        </row>
        <row r="17">
          <cell r="B17" t="str">
            <v>Market Cap</v>
          </cell>
          <cell r="C17">
            <v>2139.4272300284765</v>
          </cell>
          <cell r="D17">
            <v>2105.9064849608849</v>
          </cell>
          <cell r="E17">
            <v>2458.6611084397723</v>
          </cell>
          <cell r="F17">
            <v>2741.0304724409448</v>
          </cell>
          <cell r="G17">
            <v>2974.5907812901132</v>
          </cell>
          <cell r="H17">
            <v>3255.5587641992338</v>
          </cell>
          <cell r="I17">
            <v>2612.8664655172415</v>
          </cell>
          <cell r="J17">
            <v>1985.2632481971154</v>
          </cell>
          <cell r="K17">
            <v>2283.8287396551723</v>
          </cell>
          <cell r="L17">
            <v>2238.9811199999999</v>
          </cell>
          <cell r="M17">
            <v>2238.1082035199997</v>
          </cell>
          <cell r="N17">
            <v>2238.1082035199997</v>
          </cell>
          <cell r="O17">
            <v>2238.1082035199997</v>
          </cell>
        </row>
        <row r="19">
          <cell r="C19">
            <v>489.96800000000002</v>
          </cell>
          <cell r="D19">
            <v>518.93600000000004</v>
          </cell>
          <cell r="E19">
            <v>625.16800000000001</v>
          </cell>
          <cell r="F19">
            <v>821.82799999999997</v>
          </cell>
          <cell r="G19">
            <v>742.7589999999999</v>
          </cell>
          <cell r="H19">
            <v>726.38300000000004</v>
          </cell>
          <cell r="I19">
            <v>867.62199999999996</v>
          </cell>
          <cell r="J19">
            <v>822.42200000000003</v>
          </cell>
          <cell r="K19">
            <v>885.68000000000006</v>
          </cell>
          <cell r="L19">
            <v>802.44100000000003</v>
          </cell>
          <cell r="M19">
            <v>638.39433413032782</v>
          </cell>
          <cell r="N19">
            <v>624.35506178962737</v>
          </cell>
          <cell r="O19">
            <v>622.99407455089977</v>
          </cell>
        </row>
        <row r="21">
          <cell r="B21" t="str">
            <v>Enterprise Value</v>
          </cell>
          <cell r="C21">
            <v>2629.3952300284764</v>
          </cell>
          <cell r="D21">
            <v>2624.842484960885</v>
          </cell>
          <cell r="E21">
            <v>3083.8291084397724</v>
          </cell>
          <cell r="F21">
            <v>3562.8584724409448</v>
          </cell>
          <cell r="G21">
            <v>3717.3497812901132</v>
          </cell>
          <cell r="H21">
            <v>3981.9417641992341</v>
          </cell>
          <cell r="I21">
            <v>3480.4884655172414</v>
          </cell>
          <cell r="J21">
            <v>2807.6852481971155</v>
          </cell>
          <cell r="K21">
            <v>3169.5087396551726</v>
          </cell>
          <cell r="L21">
            <v>3041.4221200000002</v>
          </cell>
          <cell r="M21">
            <v>2876.5025376503277</v>
          </cell>
          <cell r="N21">
            <v>2862.4632653096269</v>
          </cell>
          <cell r="O21">
            <v>2861.1022780708995</v>
          </cell>
        </row>
        <row r="23">
          <cell r="C23">
            <v>8.5061764193004485</v>
          </cell>
          <cell r="D23">
            <v>7.3195109017366677</v>
          </cell>
          <cell r="E23">
            <v>7.0714779575957811</v>
          </cell>
          <cell r="F23">
            <v>7.5721561257434775</v>
          </cell>
          <cell r="G23">
            <v>7.5123320014835571</v>
          </cell>
          <cell r="H23">
            <v>8.2637073587900929</v>
          </cell>
          <cell r="I23">
            <v>7.1631496672427435</v>
          </cell>
          <cell r="J23">
            <v>5.7245257534612293</v>
          </cell>
          <cell r="K23">
            <v>7.1793780373366811</v>
          </cell>
          <cell r="L23">
            <v>7.067897052159462</v>
          </cell>
          <cell r="M23">
            <v>7.5615008686651937</v>
          </cell>
          <cell r="N23">
            <v>7.0158829441647832</v>
          </cell>
          <cell r="O23">
            <v>6.1326287149495444</v>
          </cell>
        </row>
        <row r="24">
          <cell r="C24">
            <v>7.3322064700787655</v>
          </cell>
          <cell r="D24">
            <v>6.0189832581069371</v>
          </cell>
          <cell r="E24">
            <v>6.5540732686527789</v>
          </cell>
          <cell r="F24">
            <v>7.2001230161305827</v>
          </cell>
          <cell r="G24">
            <v>7.7146007053725558</v>
          </cell>
          <cell r="H24">
            <v>8.1951844132788523</v>
          </cell>
          <cell r="I24">
            <v>7.0962889690972286</v>
          </cell>
          <cell r="J24">
            <v>6.3597975151359236</v>
          </cell>
          <cell r="K24">
            <v>7.3655548601725975</v>
          </cell>
          <cell r="L24">
            <v>7.9950271906046115</v>
          </cell>
          <cell r="M24">
            <v>7.0502931294612408</v>
          </cell>
          <cell r="N24">
            <v>6.1355459225883173</v>
          </cell>
        </row>
        <row r="26">
          <cell r="B26" t="str">
            <v>E = Morgan Stanley Research Estimates</v>
          </cell>
        </row>
      </sheetData>
      <sheetData sheetId="11" refreshError="1">
        <row r="2">
          <cell r="A2" t="str">
            <v>Sonoco Products</v>
          </cell>
          <cell r="J2" t="str">
            <v>Sum of the Parts Valuation - 2001E</v>
          </cell>
        </row>
        <row r="3">
          <cell r="A3" t="str">
            <v>Product Analysis - 2000E</v>
          </cell>
        </row>
        <row r="4">
          <cell r="F4" t="str">
            <v>EBIT</v>
          </cell>
          <cell r="K4" t="str">
            <v xml:space="preserve">EBITDA </v>
          </cell>
          <cell r="L4" t="str">
            <v>Multiple</v>
          </cell>
          <cell r="M4" t="str">
            <v>Value</v>
          </cell>
        </row>
        <row r="5">
          <cell r="A5" t="str">
            <v>Segment</v>
          </cell>
          <cell r="B5" t="str">
            <v>Sales</v>
          </cell>
          <cell r="C5" t="str">
            <v>% of Sales</v>
          </cell>
          <cell r="D5" t="str">
            <v xml:space="preserve">EBIT </v>
          </cell>
          <cell r="E5" t="str">
            <v>% of EBIT</v>
          </cell>
          <cell r="F5" t="str">
            <v>Margin</v>
          </cell>
          <cell r="G5" t="str">
            <v>Growth</v>
          </cell>
          <cell r="H5" t="str">
            <v>Mkt.Share</v>
          </cell>
        </row>
        <row r="6">
          <cell r="J6" t="str">
            <v>Tubes, Cores &amp; Cones</v>
          </cell>
          <cell r="K6">
            <v>248.57471999999987</v>
          </cell>
          <cell r="L6">
            <v>7</v>
          </cell>
          <cell r="M6">
            <v>1740.0230399999991</v>
          </cell>
        </row>
        <row r="7">
          <cell r="A7" t="str">
            <v>Tubes, Cores, Cones and Paper</v>
          </cell>
          <cell r="B7">
            <v>1464.20622</v>
          </cell>
          <cell r="C7">
            <v>0.54</v>
          </cell>
          <cell r="D7">
            <v>189.21035999999998</v>
          </cell>
          <cell r="E7">
            <v>0.56999999999999995</v>
          </cell>
          <cell r="F7">
            <v>0.12922384662455538</v>
          </cell>
          <cell r="G7">
            <v>0.03</v>
          </cell>
          <cell r="H7">
            <v>0.6</v>
          </cell>
          <cell r="J7" t="str">
            <v>Composite Containers</v>
          </cell>
          <cell r="K7">
            <v>126.46783999999994</v>
          </cell>
          <cell r="L7">
            <v>8</v>
          </cell>
          <cell r="M7">
            <v>1011.7427199999995</v>
          </cell>
        </row>
        <row r="8">
          <cell r="A8" t="str">
            <v>Composite Containers</v>
          </cell>
          <cell r="B8">
            <v>704.98818000000006</v>
          </cell>
          <cell r="C8">
            <v>0.26</v>
          </cell>
          <cell r="D8">
            <v>96.264919999999989</v>
          </cell>
          <cell r="E8">
            <v>0.28999999999999998</v>
          </cell>
          <cell r="F8">
            <v>0.13654827517817389</v>
          </cell>
          <cell r="G8">
            <v>0.05</v>
          </cell>
          <cell r="H8">
            <v>0.8</v>
          </cell>
          <cell r="J8" t="str">
            <v>Other</v>
          </cell>
          <cell r="K8">
            <v>61.053440000000023</v>
          </cell>
          <cell r="L8">
            <v>8</v>
          </cell>
          <cell r="M8">
            <v>488.42752000000019</v>
          </cell>
        </row>
        <row r="9">
          <cell r="A9" t="str">
            <v>Other</v>
          </cell>
          <cell r="B9">
            <v>542.29859999999996</v>
          </cell>
          <cell r="C9">
            <v>0.19999999999999998</v>
          </cell>
          <cell r="D9">
            <v>46.47272000000001</v>
          </cell>
          <cell r="E9">
            <v>0.14000000000000004</v>
          </cell>
          <cell r="F9">
            <v>8.5695814077336757E-2</v>
          </cell>
          <cell r="G9">
            <v>0.06</v>
          </cell>
          <cell r="J9" t="str">
            <v>Total</v>
          </cell>
          <cell r="K9">
            <v>436.09599999999983</v>
          </cell>
          <cell r="L9">
            <v>7.43</v>
          </cell>
        </row>
        <row r="11">
          <cell r="A11" t="str">
            <v>Total</v>
          </cell>
          <cell r="B11">
            <v>2711.4929999999999</v>
          </cell>
          <cell r="C11">
            <v>1</v>
          </cell>
          <cell r="D11">
            <v>331.94799999999998</v>
          </cell>
          <cell r="E11">
            <v>0.99999999999999989</v>
          </cell>
          <cell r="F11">
            <v>0.12242259153905247</v>
          </cell>
          <cell r="G11">
            <v>4.1200000000000001E-2</v>
          </cell>
          <cell r="J11" t="str">
            <v>Total Value</v>
          </cell>
          <cell r="M11">
            <v>3240.1932799999986</v>
          </cell>
        </row>
        <row r="12">
          <cell r="J12" t="str">
            <v>Less Net Debt</v>
          </cell>
          <cell r="M12">
            <v>885.68000000000006</v>
          </cell>
        </row>
        <row r="13">
          <cell r="A13" t="str">
            <v>E = Morgan Stanley Research Estimates</v>
          </cell>
          <cell r="J13" t="str">
            <v>Aggregate Equity Value</v>
          </cell>
          <cell r="M13">
            <v>2354.5132799999983</v>
          </cell>
        </row>
        <row r="15">
          <cell r="J15" t="str">
            <v>Implied Share Value</v>
          </cell>
          <cell r="M15">
            <v>23.57023510038189</v>
          </cell>
        </row>
        <row r="17">
          <cell r="J17" t="str">
            <v>E = Morgan Stanley Research Estimates</v>
          </cell>
        </row>
      </sheetData>
      <sheetData sheetId="12" refreshError="1"/>
      <sheetData sheetId="13" refreshError="1">
        <row r="2">
          <cell r="A2" t="str">
            <v>Sonoco</v>
          </cell>
        </row>
        <row r="3">
          <cell r="A3" t="str">
            <v>Integration with Paper Mills, 2003E</v>
          </cell>
        </row>
        <row r="4">
          <cell r="A4" t="str">
            <v>($ Millions)</v>
          </cell>
        </row>
        <row r="5">
          <cell r="B5" t="str">
            <v>Tons</v>
          </cell>
          <cell r="C5" t="str">
            <v>Converted</v>
          </cell>
          <cell r="D5" t="str">
            <v>Integration</v>
          </cell>
        </row>
        <row r="6">
          <cell r="A6" t="str">
            <v>Wastepaper</v>
          </cell>
          <cell r="B6">
            <v>2000</v>
          </cell>
          <cell r="C6">
            <v>1600</v>
          </cell>
          <cell r="D6">
            <v>0.8</v>
          </cell>
        </row>
        <row r="7">
          <cell r="A7" t="str">
            <v>Paperboard</v>
          </cell>
          <cell r="B7">
            <v>1500</v>
          </cell>
          <cell r="C7">
            <v>1350</v>
          </cell>
          <cell r="D7">
            <v>0.9</v>
          </cell>
        </row>
        <row r="8">
          <cell r="A8" t="str">
            <v>Corrugating Medium</v>
          </cell>
          <cell r="B8">
            <v>175</v>
          </cell>
          <cell r="C8">
            <v>175</v>
          </cell>
          <cell r="D8">
            <v>1</v>
          </cell>
        </row>
        <row r="9">
          <cell r="A9" t="str">
            <v>Total Recycled Paperboard</v>
          </cell>
          <cell r="B9">
            <v>1675</v>
          </cell>
          <cell r="C9">
            <v>1525</v>
          </cell>
          <cell r="D9">
            <v>0.91044776119402981</v>
          </cell>
        </row>
        <row r="11">
          <cell r="A11" t="str">
            <v>Source: Company Reports, Morgan Stanley Estimates</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Sheet"/>
      <sheetName val="FINANCIAL STATEMENTS"/>
      <sheetName val="QTRLY - REGIONAL"/>
      <sheetName val="RESTRUCTURING CHARGES"/>
      <sheetName val="08 raw mats"/>
      <sheetName val="GPS - Colgate-Palmolive"/>
      <sheetName val="Accr_Dil"/>
      <sheetName val="HPC Project"/>
    </sheetNames>
    <sheetDataSet>
      <sheetData sheetId="0"/>
      <sheetData sheetId="1"/>
      <sheetData sheetId="2" refreshError="1">
        <row r="2">
          <cell r="B2">
            <v>1999</v>
          </cell>
          <cell r="G2">
            <v>2000</v>
          </cell>
          <cell r="L2">
            <v>2001</v>
          </cell>
          <cell r="Q2">
            <v>2002</v>
          </cell>
          <cell r="V2">
            <v>2003</v>
          </cell>
          <cell r="AK2">
            <v>2006</v>
          </cell>
        </row>
        <row r="3">
          <cell r="B3">
            <v>36250</v>
          </cell>
          <cell r="C3">
            <v>36341</v>
          </cell>
          <cell r="D3">
            <v>36433</v>
          </cell>
          <cell r="E3">
            <v>36525</v>
          </cell>
          <cell r="G3">
            <v>36616</v>
          </cell>
          <cell r="H3">
            <v>36707</v>
          </cell>
          <cell r="I3">
            <v>36799</v>
          </cell>
          <cell r="J3">
            <v>36891</v>
          </cell>
          <cell r="L3">
            <v>36981</v>
          </cell>
          <cell r="M3">
            <v>37072</v>
          </cell>
          <cell r="N3">
            <v>37164</v>
          </cell>
          <cell r="O3">
            <v>37256</v>
          </cell>
          <cell r="Q3">
            <v>37346</v>
          </cell>
          <cell r="R3">
            <v>37437</v>
          </cell>
          <cell r="S3">
            <v>37529</v>
          </cell>
          <cell r="T3">
            <v>37621</v>
          </cell>
          <cell r="V3">
            <v>37711</v>
          </cell>
          <cell r="W3">
            <v>37802</v>
          </cell>
          <cell r="X3">
            <v>37894</v>
          </cell>
          <cell r="Y3">
            <v>37986</v>
          </cell>
          <cell r="AK3" t="str">
            <v>Mar-06</v>
          </cell>
          <cell r="AL3" t="str">
            <v>Jun-06</v>
          </cell>
          <cell r="AM3" t="str">
            <v>Sep-06</v>
          </cell>
          <cell r="AN3" t="str">
            <v>Dec-06</v>
          </cell>
        </row>
        <row r="5">
          <cell r="B5">
            <v>2175.3000000000002</v>
          </cell>
          <cell r="C5">
            <v>2285</v>
          </cell>
          <cell r="D5">
            <v>2314</v>
          </cell>
          <cell r="E5">
            <v>2343.85</v>
          </cell>
          <cell r="G5">
            <v>2158</v>
          </cell>
          <cell r="H5">
            <v>2245.2000000000003</v>
          </cell>
          <cell r="I5">
            <v>2286.1999999999998</v>
          </cell>
          <cell r="J5">
            <v>2315</v>
          </cell>
          <cell r="L5">
            <v>2212.1999999999998</v>
          </cell>
          <cell r="M5">
            <v>2238.7000000000003</v>
          </cell>
          <cell r="N5">
            <v>2304.9</v>
          </cell>
          <cell r="O5">
            <v>2328.5</v>
          </cell>
          <cell r="Q5">
            <v>2195.1999999999998</v>
          </cell>
          <cell r="R5">
            <v>2297</v>
          </cell>
          <cell r="S5">
            <v>2381.6999999999998</v>
          </cell>
          <cell r="T5">
            <v>2420.4</v>
          </cell>
          <cell r="V5">
            <v>2348.4</v>
          </cell>
          <cell r="W5">
            <v>2458.6</v>
          </cell>
          <cell r="X5">
            <v>2523.8000000000002</v>
          </cell>
          <cell r="Y5">
            <v>2572.6</v>
          </cell>
          <cell r="AK5">
            <v>2870.6000000000004</v>
          </cell>
          <cell r="AL5">
            <v>3014.3</v>
          </cell>
          <cell r="AM5">
            <v>3143.7</v>
          </cell>
          <cell r="AN5">
            <v>3209.1</v>
          </cell>
        </row>
        <row r="6">
          <cell r="B6">
            <v>7.3165084510304901E-3</v>
          </cell>
          <cell r="C6">
            <v>1.2630179481498027E-2</v>
          </cell>
          <cell r="D6">
            <v>2.1453165003972874E-2</v>
          </cell>
          <cell r="E6">
            <v>2.3425901667976534E-2</v>
          </cell>
          <cell r="G6">
            <v>-7.9529260331908658E-3</v>
          </cell>
          <cell r="H6">
            <v>-1.741794310722089E-2</v>
          </cell>
          <cell r="I6">
            <v>-1.2013828867761478E-2</v>
          </cell>
          <cell r="J6">
            <v>-1.2308808157518558E-2</v>
          </cell>
          <cell r="L6">
            <v>2.5115848007414288E-2</v>
          </cell>
          <cell r="M6">
            <v>-2.8950650276144962E-3</v>
          </cell>
          <cell r="N6">
            <v>8.179511853731114E-3</v>
          </cell>
          <cell r="O6">
            <v>5.8315334773217931E-3</v>
          </cell>
          <cell r="Q6">
            <v>-7.6846578067082394E-3</v>
          </cell>
          <cell r="R6">
            <v>2.6041899316567418E-2</v>
          </cell>
          <cell r="S6">
            <v>3.3320317584276893E-2</v>
          </cell>
          <cell r="T6">
            <v>3.9467468327249344E-2</v>
          </cell>
          <cell r="V6">
            <v>6.9788629737609353E-2</v>
          </cell>
          <cell r="W6">
            <v>7.035263387026558E-2</v>
          </cell>
          <cell r="X6">
            <v>5.966326573455949E-2</v>
          </cell>
          <cell r="Y6">
            <v>6.2882168236654934E-2</v>
          </cell>
          <cell r="AK6">
            <v>4.6518410499453156E-2</v>
          </cell>
          <cell r="AL6">
            <v>6.2308370044052985E-2</v>
          </cell>
          <cell r="AM6">
            <v>7.9641458891407169E-2</v>
          </cell>
          <cell r="AN6">
            <v>0.10483371204296632</v>
          </cell>
        </row>
        <row r="7">
          <cell r="B7">
            <v>1009.4</v>
          </cell>
          <cell r="C7">
            <v>1063.7</v>
          </cell>
          <cell r="D7">
            <v>1060.4000000000001</v>
          </cell>
          <cell r="E7">
            <v>1090.5</v>
          </cell>
          <cell r="G7">
            <v>1018.2</v>
          </cell>
          <cell r="H7">
            <v>1062.0999999999999</v>
          </cell>
          <cell r="I7">
            <v>1071.8</v>
          </cell>
          <cell r="J7">
            <v>1104.9000000000001</v>
          </cell>
          <cell r="L7">
            <v>1031.8</v>
          </cell>
          <cell r="M7">
            <v>1050.5</v>
          </cell>
          <cell r="N7">
            <v>1072.5</v>
          </cell>
          <cell r="O7">
            <v>1080.0999999999999</v>
          </cell>
          <cell r="Q7">
            <v>992.4</v>
          </cell>
          <cell r="R7">
            <v>1053</v>
          </cell>
          <cell r="S7">
            <v>1079.0999999999999</v>
          </cell>
          <cell r="T7">
            <v>1099.7</v>
          </cell>
          <cell r="V7">
            <v>1050.2</v>
          </cell>
          <cell r="W7">
            <v>1105.8</v>
          </cell>
          <cell r="X7">
            <v>1136.5</v>
          </cell>
          <cell r="Y7">
            <v>1163.5999999999999</v>
          </cell>
          <cell r="AK7">
            <v>1255</v>
          </cell>
          <cell r="AL7">
            <v>1323.5</v>
          </cell>
          <cell r="AM7">
            <v>1368.3</v>
          </cell>
          <cell r="AN7">
            <v>1393.1</v>
          </cell>
        </row>
        <row r="8">
          <cell r="B8">
            <v>0.46402795016779291</v>
          </cell>
          <cell r="C8">
            <v>0.46551422319474839</v>
          </cell>
          <cell r="D8">
            <v>0.45825410544511674</v>
          </cell>
          <cell r="E8">
            <v>0.46526014890031359</v>
          </cell>
          <cell r="G8">
            <v>0.47182576459684894</v>
          </cell>
          <cell r="H8">
            <v>0.4730536255122037</v>
          </cell>
          <cell r="I8">
            <v>0.46881287726358151</v>
          </cell>
          <cell r="J8">
            <v>0.47727861771058322</v>
          </cell>
          <cell r="L8">
            <v>0.4664135249977398</v>
          </cell>
          <cell r="M8">
            <v>0.46924554428909632</v>
          </cell>
          <cell r="N8">
            <v>0.4653130287648054</v>
          </cell>
          <cell r="O8">
            <v>0.46386085462744253</v>
          </cell>
          <cell r="Q8">
            <v>0.45207725947521871</v>
          </cell>
          <cell r="R8">
            <v>0.45842403134523291</v>
          </cell>
          <cell r="S8">
            <v>0.45307973296384935</v>
          </cell>
          <cell r="T8">
            <v>0.45434638902660718</v>
          </cell>
          <cell r="V8">
            <v>0.44719809231817409</v>
          </cell>
          <cell r="W8">
            <v>0.44976816074188564</v>
          </cell>
          <cell r="X8">
            <v>0.45031302004913221</v>
          </cell>
          <cell r="Y8">
            <v>0.45230506102775403</v>
          </cell>
          <cell r="AK8">
            <v>0.43719083118511803</v>
          </cell>
          <cell r="AL8">
            <v>0.43907374846564706</v>
          </cell>
          <cell r="AM8">
            <v>0.43525145529153547</v>
          </cell>
          <cell r="AN8">
            <v>0.43410925181515064</v>
          </cell>
        </row>
        <row r="9">
          <cell r="G9">
            <v>77.978144290560266</v>
          </cell>
          <cell r="H9">
            <v>75.394023174553126</v>
          </cell>
          <cell r="I9">
            <v>105.58771818464763</v>
          </cell>
          <cell r="J9">
            <v>120.18468810269634</v>
          </cell>
          <cell r="L9">
            <v>-54.122395991091366</v>
          </cell>
          <cell r="M9">
            <v>-38.08081223107385</v>
          </cell>
          <cell r="N9">
            <v>-34.998484987761039</v>
          </cell>
          <cell r="O9">
            <v>-134.17763083140687</v>
          </cell>
          <cell r="Q9">
            <v>-143.36265522521097</v>
          </cell>
          <cell r="R9">
            <v>-108.21512943863409</v>
          </cell>
          <cell r="S9">
            <v>-122.33295800956057</v>
          </cell>
          <cell r="T9">
            <v>-95.144656008353536</v>
          </cell>
          <cell r="V9">
            <v>-48.791671570446169</v>
          </cell>
          <cell r="W9">
            <v>-86.558706033472703</v>
          </cell>
          <cell r="X9">
            <v>-27.667129147171398</v>
          </cell>
          <cell r="Y9">
            <v>-20.413279988531485</v>
          </cell>
          <cell r="AK9">
            <v>-107.49380262202347</v>
          </cell>
          <cell r="AL9">
            <v>-103.71185455057829</v>
          </cell>
          <cell r="AM9">
            <v>-141.26936081498343</v>
          </cell>
          <cell r="AN9">
            <v>-62.956232106705087</v>
          </cell>
        </row>
        <row r="10">
          <cell r="B10">
            <v>1165.9000000000001</v>
          </cell>
          <cell r="C10">
            <v>1221.3</v>
          </cell>
          <cell r="D10">
            <v>1253.5999999999999</v>
          </cell>
          <cell r="E10">
            <v>1253.3499999999999</v>
          </cell>
          <cell r="G10">
            <v>1139.8</v>
          </cell>
          <cell r="H10">
            <v>1183.1000000000004</v>
          </cell>
          <cell r="I10">
            <v>1214.3999999999999</v>
          </cell>
          <cell r="J10">
            <v>1210.0999999999999</v>
          </cell>
          <cell r="L10">
            <v>1180.3999999999999</v>
          </cell>
          <cell r="M10">
            <v>1188.2000000000003</v>
          </cell>
          <cell r="N10">
            <v>1232.4000000000001</v>
          </cell>
          <cell r="O10">
            <v>1248.4000000000001</v>
          </cell>
          <cell r="Q10">
            <v>1202.7999999999997</v>
          </cell>
          <cell r="R10">
            <v>1244</v>
          </cell>
          <cell r="S10">
            <v>1302.5999999999999</v>
          </cell>
          <cell r="T10">
            <v>1320.7</v>
          </cell>
          <cell r="V10">
            <v>1298.2</v>
          </cell>
          <cell r="W10">
            <v>1352.8</v>
          </cell>
          <cell r="X10">
            <v>1387.3000000000002</v>
          </cell>
          <cell r="Y10">
            <v>1409</v>
          </cell>
          <cell r="AK10">
            <v>1615.6000000000004</v>
          </cell>
          <cell r="AL10">
            <v>1690.8000000000002</v>
          </cell>
          <cell r="AM10">
            <v>1775.3999999999999</v>
          </cell>
          <cell r="AN10">
            <v>1816</v>
          </cell>
        </row>
        <row r="11">
          <cell r="B11">
            <v>0.53597204983220703</v>
          </cell>
          <cell r="C11">
            <v>0.53448577680525167</v>
          </cell>
          <cell r="D11">
            <v>0.54174589455488331</v>
          </cell>
          <cell r="E11">
            <v>0.53473985109968636</v>
          </cell>
          <cell r="G11">
            <v>0.528174235403151</v>
          </cell>
          <cell r="H11">
            <v>0.52694637448779624</v>
          </cell>
          <cell r="I11">
            <v>0.53118712273641855</v>
          </cell>
          <cell r="J11">
            <v>0.52272138228941678</v>
          </cell>
          <cell r="L11">
            <v>0.5335864750022602</v>
          </cell>
          <cell r="M11">
            <v>0.53075445571090374</v>
          </cell>
          <cell r="N11">
            <v>0.5346869712351946</v>
          </cell>
          <cell r="O11">
            <v>0.53613914537255747</v>
          </cell>
          <cell r="Q11">
            <v>0.54792274052478129</v>
          </cell>
          <cell r="R11">
            <v>0.54157596865476709</v>
          </cell>
          <cell r="S11">
            <v>0.5469202670361506</v>
          </cell>
          <cell r="T11">
            <v>0.54565361097339282</v>
          </cell>
          <cell r="V11">
            <v>0.55280190768182591</v>
          </cell>
          <cell r="W11">
            <v>0.55023183925811436</v>
          </cell>
          <cell r="X11">
            <v>0.54968697995086779</v>
          </cell>
          <cell r="Y11">
            <v>0.54769493897224597</v>
          </cell>
          <cell r="AK11">
            <v>0.56280916881488197</v>
          </cell>
          <cell r="AL11">
            <v>0.56092625153435294</v>
          </cell>
          <cell r="AM11">
            <v>0.56474854470846458</v>
          </cell>
          <cell r="AN11">
            <v>0.5658907481848493</v>
          </cell>
        </row>
        <row r="12">
          <cell r="G12">
            <v>-77.978144290560266</v>
          </cell>
          <cell r="H12">
            <v>-75.394023174554235</v>
          </cell>
          <cell r="I12">
            <v>-105.58771818464763</v>
          </cell>
          <cell r="J12">
            <v>-120.18468810269579</v>
          </cell>
          <cell r="L12">
            <v>54.122395991091921</v>
          </cell>
          <cell r="M12">
            <v>38.080812231074958</v>
          </cell>
          <cell r="N12">
            <v>34.998484987760477</v>
          </cell>
          <cell r="O12">
            <v>134.17763083140687</v>
          </cell>
          <cell r="Q12">
            <v>143.36265522521097</v>
          </cell>
          <cell r="R12">
            <v>108.21512943863354</v>
          </cell>
          <cell r="S12">
            <v>122.33295800956002</v>
          </cell>
          <cell r="T12">
            <v>95.144656008353536</v>
          </cell>
          <cell r="V12">
            <v>48.791671570446169</v>
          </cell>
          <cell r="W12">
            <v>86.558706033472703</v>
          </cell>
          <cell r="X12">
            <v>27.667129147171956</v>
          </cell>
          <cell r="Y12">
            <v>20.413279988531485</v>
          </cell>
          <cell r="AK12">
            <v>107.49380262202402</v>
          </cell>
          <cell r="AL12">
            <v>103.71185455057885</v>
          </cell>
          <cell r="AM12">
            <v>141.26936081498397</v>
          </cell>
          <cell r="AN12">
            <v>62.956232106704533</v>
          </cell>
        </row>
        <row r="13">
          <cell r="B13">
            <v>3.7739207832665933E-2</v>
          </cell>
          <cell r="C13">
            <v>4.1531639092615036E-2</v>
          </cell>
          <cell r="D13">
            <v>5.1148750628877915E-2</v>
          </cell>
          <cell r="E13">
            <v>5.0939124601710128E-2</v>
          </cell>
          <cell r="G13">
            <v>-2.2386139463075883E-2</v>
          </cell>
          <cell r="H13">
            <v>-3.1278146237615267E-2</v>
          </cell>
          <cell r="I13">
            <v>-3.1269942565411601E-2</v>
          </cell>
          <cell r="J13">
            <v>-3.4507519846810553E-2</v>
          </cell>
          <cell r="L13">
            <v>3.562028426039654E-2</v>
          </cell>
          <cell r="M13">
            <v>4.3107091539176245E-3</v>
          </cell>
          <cell r="N13">
            <v>1.4822134387352026E-2</v>
          </cell>
          <cell r="O13">
            <v>3.1650276836625135E-2</v>
          </cell>
          <cell r="Q13">
            <v>1.8976618095560616E-2</v>
          </cell>
          <cell r="R13">
            <v>4.6961790944285209E-2</v>
          </cell>
          <cell r="S13">
            <v>5.6962025316455556E-2</v>
          </cell>
          <cell r="T13">
            <v>5.7914130086510696E-2</v>
          </cell>
          <cell r="V13">
            <v>7.9314931825740231E-2</v>
          </cell>
          <cell r="W13">
            <v>8.7459807073954954E-2</v>
          </cell>
          <cell r="X13">
            <v>6.5023798556732793E-2</v>
          </cell>
          <cell r="Y13">
            <v>6.6858484137199969E-2</v>
          </cell>
          <cell r="AK13">
            <v>6.6895595324572454E-2</v>
          </cell>
          <cell r="AL13">
            <v>8.2319805402637503E-2</v>
          </cell>
          <cell r="AM13">
            <v>0.10734110896276405</v>
          </cell>
          <cell r="AN13">
            <v>0.11726344284483825</v>
          </cell>
        </row>
        <row r="14">
          <cell r="B14">
            <v>801</v>
          </cell>
          <cell r="C14">
            <v>831.5</v>
          </cell>
          <cell r="D14">
            <v>852</v>
          </cell>
          <cell r="E14">
            <v>843.5</v>
          </cell>
          <cell r="G14">
            <v>735.3</v>
          </cell>
          <cell r="H14">
            <v>745</v>
          </cell>
          <cell r="I14">
            <v>772.8</v>
          </cell>
          <cell r="J14">
            <v>753.8</v>
          </cell>
          <cell r="L14">
            <v>738.9</v>
          </cell>
          <cell r="M14">
            <v>718.6</v>
          </cell>
          <cell r="N14">
            <v>757</v>
          </cell>
          <cell r="O14">
            <v>784.1</v>
          </cell>
          <cell r="Q14">
            <v>742.1</v>
          </cell>
          <cell r="R14">
            <v>726.2</v>
          </cell>
          <cell r="S14">
            <v>788.5</v>
          </cell>
          <cell r="T14">
            <v>800.2</v>
          </cell>
          <cell r="V14">
            <v>787.7</v>
          </cell>
          <cell r="W14">
            <v>795.3</v>
          </cell>
          <cell r="X14">
            <v>852</v>
          </cell>
          <cell r="Y14">
            <v>886.3</v>
          </cell>
          <cell r="AK14">
            <v>1014.7</v>
          </cell>
          <cell r="AL14">
            <v>1050.2</v>
          </cell>
          <cell r="AM14">
            <v>1114</v>
          </cell>
          <cell r="AN14">
            <v>1139.6999999999998</v>
          </cell>
        </row>
        <row r="15">
          <cell r="B15">
            <v>0.36822507240380636</v>
          </cell>
          <cell r="C15">
            <v>0.3638949671772429</v>
          </cell>
          <cell r="D15">
            <v>0.36819360414866031</v>
          </cell>
          <cell r="E15">
            <v>0.35987797853958231</v>
          </cell>
          <cell r="G15">
            <v>0.34073215940685819</v>
          </cell>
          <cell r="H15">
            <v>0.33181899162658113</v>
          </cell>
          <cell r="I15">
            <v>0.3380281690140845</v>
          </cell>
          <cell r="J15">
            <v>0.32561555075593951</v>
          </cell>
          <cell r="L15">
            <v>0.33401139137510172</v>
          </cell>
          <cell r="M15">
            <v>0.32098986018671549</v>
          </cell>
          <cell r="N15">
            <v>0.32843073452210508</v>
          </cell>
          <cell r="O15">
            <v>0.33674039080953405</v>
          </cell>
          <cell r="Q15">
            <v>0.33805575801749277</v>
          </cell>
          <cell r="R15">
            <v>0.3161515019590771</v>
          </cell>
          <cell r="S15">
            <v>0.33106604526178784</v>
          </cell>
          <cell r="T15">
            <v>0.33060651132044289</v>
          </cell>
          <cell r="V15">
            <v>0.33541986033043775</v>
          </cell>
          <cell r="W15">
            <v>0.32347677540063452</v>
          </cell>
          <cell r="X15">
            <v>0.33758617957048892</v>
          </cell>
          <cell r="Y15">
            <v>0.34451527637409624</v>
          </cell>
          <cell r="AK15">
            <v>0.35348010868807911</v>
          </cell>
          <cell r="AL15">
            <v>0.34840593172544204</v>
          </cell>
          <cell r="AM15">
            <v>0.35435951267614596</v>
          </cell>
          <cell r="AN15">
            <v>0.35514630270169201</v>
          </cell>
        </row>
        <row r="16">
          <cell r="G16">
            <v>-274.92912996948172</v>
          </cell>
          <cell r="H16">
            <v>-320.75975550661775</v>
          </cell>
          <cell r="I16">
            <v>-301.65435134575813</v>
          </cell>
          <cell r="J16">
            <v>-342.62427783642801</v>
          </cell>
          <cell r="L16">
            <v>-67.207680317564751</v>
          </cell>
          <cell r="M16">
            <v>-108.29131439865635</v>
          </cell>
          <cell r="N16">
            <v>-95.974344919794177</v>
          </cell>
          <cell r="O16">
            <v>111.24840053594542</v>
          </cell>
          <cell r="Q16">
            <v>40.443666423910507</v>
          </cell>
          <cell r="R16">
            <v>-48.383582276383954</v>
          </cell>
          <cell r="S16">
            <v>26.353107396827614</v>
          </cell>
          <cell r="T16">
            <v>-61.33879489091165</v>
          </cell>
          <cell r="V16">
            <v>-26.358976870550222</v>
          </cell>
          <cell r="W16">
            <v>73.252734415574224</v>
          </cell>
          <cell r="X16">
            <v>65.201343087010756</v>
          </cell>
          <cell r="Y16">
            <v>139.08765053653349</v>
          </cell>
          <cell r="AK16">
            <v>-8.7643524192448918</v>
          </cell>
          <cell r="AL16">
            <v>12.341255580411437</v>
          </cell>
          <cell r="AM16">
            <v>14.850020641534179</v>
          </cell>
          <cell r="AN16">
            <v>-17.703123227519878</v>
          </cell>
        </row>
        <row r="17">
          <cell r="G17">
            <v>-8.2022471910112471E-2</v>
          </cell>
          <cell r="H17">
            <v>-0.10402886349969931</v>
          </cell>
          <cell r="I17">
            <v>-9.2957746478873338E-2</v>
          </cell>
          <cell r="J17">
            <v>-0.10634262003556616</v>
          </cell>
          <cell r="L17">
            <v>4.8959608323133619E-3</v>
          </cell>
          <cell r="M17">
            <v>-3.5436241610738217E-2</v>
          </cell>
          <cell r="N17">
            <v>-2.044513457556929E-2</v>
          </cell>
          <cell r="O17">
            <v>4.0196338551339972E-2</v>
          </cell>
          <cell r="Q17">
            <v>4.3307619434294065E-3</v>
          </cell>
          <cell r="R17">
            <v>1.0576120233787956E-2</v>
          </cell>
          <cell r="S17">
            <v>4.1611624834874572E-2</v>
          </cell>
          <cell r="T17">
            <v>2.0533095268460588E-2</v>
          </cell>
          <cell r="V17">
            <v>6.1447244306697346E-2</v>
          </cell>
          <cell r="W17">
            <v>9.5152850454420124E-2</v>
          </cell>
          <cell r="X17">
            <v>8.0532656943563818E-2</v>
          </cell>
          <cell r="Y17">
            <v>0.10759810047488116</v>
          </cell>
          <cell r="AK17">
            <v>4.3930041152263399E-2</v>
          </cell>
          <cell r="AL17">
            <v>6.6084661455689808E-2</v>
          </cell>
          <cell r="AM17">
            <v>8.4184914841849201E-2</v>
          </cell>
          <cell r="AN17">
            <v>9.9353718529950674E-2</v>
          </cell>
        </row>
        <row r="18">
          <cell r="AK18">
            <v>17.600000000000001</v>
          </cell>
          <cell r="AL18">
            <v>11.8</v>
          </cell>
          <cell r="AM18">
            <v>28</v>
          </cell>
          <cell r="AN18">
            <v>12.4</v>
          </cell>
        </row>
        <row r="19">
          <cell r="B19">
            <v>801</v>
          </cell>
          <cell r="C19">
            <v>831.5</v>
          </cell>
          <cell r="D19">
            <v>852</v>
          </cell>
          <cell r="E19">
            <v>843.5</v>
          </cell>
          <cell r="G19">
            <v>735.3</v>
          </cell>
          <cell r="H19">
            <v>745</v>
          </cell>
          <cell r="I19">
            <v>772.8</v>
          </cell>
          <cell r="J19">
            <v>753.8</v>
          </cell>
          <cell r="L19">
            <v>738.9</v>
          </cell>
          <cell r="M19">
            <v>718.6</v>
          </cell>
          <cell r="N19">
            <v>757</v>
          </cell>
          <cell r="O19">
            <v>784.1</v>
          </cell>
          <cell r="Q19">
            <v>742.1</v>
          </cell>
          <cell r="R19">
            <v>726.2</v>
          </cell>
          <cell r="S19">
            <v>788.5</v>
          </cell>
          <cell r="T19">
            <v>800.2</v>
          </cell>
          <cell r="V19">
            <v>787.7</v>
          </cell>
          <cell r="W19">
            <v>795.3</v>
          </cell>
          <cell r="X19">
            <v>852</v>
          </cell>
          <cell r="Y19">
            <v>886.3</v>
          </cell>
          <cell r="AK19">
            <v>1032.3</v>
          </cell>
          <cell r="AL19">
            <v>1062</v>
          </cell>
          <cell r="AM19">
            <v>1142</v>
          </cell>
          <cell r="AN19">
            <v>1152.0999999999999</v>
          </cell>
        </row>
        <row r="20">
          <cell r="B20">
            <v>0.36822507240380636</v>
          </cell>
          <cell r="C20">
            <v>0.3638949671772429</v>
          </cell>
          <cell r="D20">
            <v>0.36819360414866031</v>
          </cell>
          <cell r="E20">
            <v>0.35987797853958231</v>
          </cell>
          <cell r="G20">
            <v>0.34073215940685819</v>
          </cell>
          <cell r="H20">
            <v>0.33181899162658113</v>
          </cell>
          <cell r="I20">
            <v>0.3380281690140845</v>
          </cell>
          <cell r="J20">
            <v>0.32561555075593951</v>
          </cell>
          <cell r="L20">
            <v>0.33401139137510172</v>
          </cell>
          <cell r="M20">
            <v>0.32098986018671549</v>
          </cell>
          <cell r="N20">
            <v>0.32843073452210508</v>
          </cell>
          <cell r="O20">
            <v>0.33674039080953405</v>
          </cell>
          <cell r="Q20">
            <v>0.33805575801749277</v>
          </cell>
          <cell r="R20">
            <v>0.3161515019590771</v>
          </cell>
          <cell r="S20">
            <v>0.33106604526178784</v>
          </cell>
          <cell r="T20">
            <v>0.33060651132044289</v>
          </cell>
          <cell r="V20">
            <v>0.33541986033043775</v>
          </cell>
          <cell r="W20">
            <v>0.32347677540063452</v>
          </cell>
          <cell r="X20">
            <v>0.33758617957048892</v>
          </cell>
          <cell r="Y20">
            <v>0.34451527637409624</v>
          </cell>
          <cell r="AK20">
            <v>0.35961123110151183</v>
          </cell>
          <cell r="AL20">
            <v>0.35232060511561553</v>
          </cell>
          <cell r="AM20">
            <v>0.3632662149696218</v>
          </cell>
          <cell r="AN20">
            <v>0.35901031441837272</v>
          </cell>
        </row>
        <row r="21">
          <cell r="G21">
            <v>-274.92912996948172</v>
          </cell>
          <cell r="H21">
            <v>-320.75975550661775</v>
          </cell>
          <cell r="I21">
            <v>-301.65435134575813</v>
          </cell>
          <cell r="J21">
            <v>-342.62427783642801</v>
          </cell>
          <cell r="L21">
            <v>-67.207680317564751</v>
          </cell>
          <cell r="M21">
            <v>-108.29131439865635</v>
          </cell>
          <cell r="N21">
            <v>-95.974344919794177</v>
          </cell>
          <cell r="O21">
            <v>111.24840053594542</v>
          </cell>
          <cell r="Q21">
            <v>40.443666423910507</v>
          </cell>
          <cell r="R21">
            <v>-48.383582276383954</v>
          </cell>
          <cell r="S21">
            <v>26.353107396827614</v>
          </cell>
          <cell r="T21">
            <v>-61.33879489091165</v>
          </cell>
          <cell r="V21">
            <v>-26.358976870550222</v>
          </cell>
          <cell r="W21">
            <v>73.252734415574224</v>
          </cell>
          <cell r="X21">
            <v>65.201343087010756</v>
          </cell>
          <cell r="Y21">
            <v>139.08765053653349</v>
          </cell>
          <cell r="AK21" t="str">
            <v>n/a</v>
          </cell>
          <cell r="AL21" t="str">
            <v>n/a</v>
          </cell>
          <cell r="AM21" t="str">
            <v>n/a</v>
          </cell>
          <cell r="AN21" t="str">
            <v>n/a</v>
          </cell>
        </row>
        <row r="22">
          <cell r="G22">
            <v>-8.2022471910112471E-2</v>
          </cell>
          <cell r="H22">
            <v>-0.10402886349969931</v>
          </cell>
          <cell r="I22">
            <v>-9.2957746478873338E-2</v>
          </cell>
          <cell r="J22">
            <v>-0.10634262003556616</v>
          </cell>
          <cell r="L22">
            <v>4.8959608323133619E-3</v>
          </cell>
          <cell r="M22">
            <v>-3.5436241610738217E-2</v>
          </cell>
          <cell r="N22">
            <v>-2.044513457556929E-2</v>
          </cell>
          <cell r="O22">
            <v>4.0196338551339972E-2</v>
          </cell>
          <cell r="Q22">
            <v>4.3307619434294065E-3</v>
          </cell>
          <cell r="R22">
            <v>1.0576120233787956E-2</v>
          </cell>
          <cell r="S22">
            <v>4.1611624834874572E-2</v>
          </cell>
          <cell r="T22">
            <v>2.0533095268460588E-2</v>
          </cell>
          <cell r="V22">
            <v>6.1447244306697346E-2</v>
          </cell>
          <cell r="W22">
            <v>9.5152850454420124E-2</v>
          </cell>
          <cell r="X22">
            <v>8.0532656943563818E-2</v>
          </cell>
          <cell r="Y22">
            <v>0.10759810047488116</v>
          </cell>
          <cell r="AK22" t="str">
            <v>n/a</v>
          </cell>
          <cell r="AL22" t="str">
            <v>n/a</v>
          </cell>
          <cell r="AM22" t="str">
            <v>n/a</v>
          </cell>
          <cell r="AN22" t="str">
            <v>n/a</v>
          </cell>
        </row>
        <row r="23">
          <cell r="B23">
            <v>0</v>
          </cell>
          <cell r="C23">
            <v>0</v>
          </cell>
          <cell r="D23">
            <v>0</v>
          </cell>
          <cell r="E23">
            <v>0</v>
          </cell>
          <cell r="G23">
            <v>0</v>
          </cell>
          <cell r="H23">
            <v>0</v>
          </cell>
          <cell r="I23">
            <v>0</v>
          </cell>
          <cell r="J23">
            <v>0</v>
          </cell>
          <cell r="L23">
            <v>0</v>
          </cell>
          <cell r="M23">
            <v>0</v>
          </cell>
          <cell r="N23">
            <v>0</v>
          </cell>
          <cell r="O23">
            <v>16</v>
          </cell>
          <cell r="Q23">
            <v>0</v>
          </cell>
          <cell r="R23">
            <v>0</v>
          </cell>
          <cell r="S23">
            <v>0</v>
          </cell>
          <cell r="T23">
            <v>0</v>
          </cell>
          <cell r="V23">
            <v>0</v>
          </cell>
          <cell r="W23">
            <v>0</v>
          </cell>
          <cell r="X23">
            <v>0</v>
          </cell>
          <cell r="Y23">
            <v>0</v>
          </cell>
          <cell r="AK23">
            <v>65.8</v>
          </cell>
          <cell r="AL23">
            <v>167.89999999999998</v>
          </cell>
          <cell r="AM23">
            <v>84</v>
          </cell>
          <cell r="AN23">
            <v>31.200000000000003</v>
          </cell>
        </row>
        <row r="24">
          <cell r="B24">
            <v>364.90000000000009</v>
          </cell>
          <cell r="C24">
            <v>389.79999999999995</v>
          </cell>
          <cell r="D24">
            <v>401.59999999999991</v>
          </cell>
          <cell r="E24">
            <v>409.84999999999991</v>
          </cell>
          <cell r="G24">
            <v>404.5</v>
          </cell>
          <cell r="H24">
            <v>438.10000000000036</v>
          </cell>
          <cell r="I24">
            <v>441.59999999999991</v>
          </cell>
          <cell r="J24">
            <v>456.29999999999995</v>
          </cell>
          <cell r="L24">
            <v>441.49999999999989</v>
          </cell>
          <cell r="M24">
            <v>469.60000000000025</v>
          </cell>
          <cell r="N24">
            <v>475.40000000000009</v>
          </cell>
          <cell r="O24">
            <v>448.30000000000007</v>
          </cell>
          <cell r="Q24">
            <v>460.6999999999997</v>
          </cell>
          <cell r="R24">
            <v>517.79999999999995</v>
          </cell>
          <cell r="S24">
            <v>514.09999999999991</v>
          </cell>
          <cell r="T24">
            <v>520.5</v>
          </cell>
          <cell r="V24">
            <v>510.5</v>
          </cell>
          <cell r="W24">
            <v>557.5</v>
          </cell>
          <cell r="X24">
            <v>535.30000000000018</v>
          </cell>
          <cell r="Y24">
            <v>522.70000000000005</v>
          </cell>
          <cell r="AK24">
            <v>517.50000000000034</v>
          </cell>
          <cell r="AL24">
            <v>460.90000000000015</v>
          </cell>
          <cell r="AM24">
            <v>549.39999999999986</v>
          </cell>
          <cell r="AN24">
            <v>632.70000000000016</v>
          </cell>
        </row>
        <row r="25">
          <cell r="B25">
            <v>364.90000000000009</v>
          </cell>
          <cell r="C25">
            <v>389.79999999999995</v>
          </cell>
          <cell r="D25">
            <v>401.59999999999991</v>
          </cell>
          <cell r="E25">
            <v>409.84999999999991</v>
          </cell>
          <cell r="G25">
            <v>404.5</v>
          </cell>
          <cell r="H25">
            <v>438.10000000000036</v>
          </cell>
          <cell r="I25">
            <v>441.59999999999991</v>
          </cell>
          <cell r="J25">
            <v>456.29999999999995</v>
          </cell>
          <cell r="L25">
            <v>441.49999999999989</v>
          </cell>
          <cell r="M25">
            <v>469.60000000000025</v>
          </cell>
          <cell r="N25">
            <v>475.40000000000009</v>
          </cell>
          <cell r="O25">
            <v>464.30000000000007</v>
          </cell>
          <cell r="Q25">
            <v>460.6999999999997</v>
          </cell>
          <cell r="R25">
            <v>517.79999999999995</v>
          </cell>
          <cell r="S25">
            <v>514.09999999999991</v>
          </cell>
          <cell r="T25">
            <v>520.5</v>
          </cell>
          <cell r="V25">
            <v>510.5</v>
          </cell>
          <cell r="W25">
            <v>557.5</v>
          </cell>
          <cell r="X25">
            <v>535.30000000000018</v>
          </cell>
          <cell r="Y25">
            <v>522.70000000000005</v>
          </cell>
          <cell r="AK25">
            <v>583.3000000000003</v>
          </cell>
          <cell r="AL25">
            <v>628.80000000000018</v>
          </cell>
          <cell r="AM25">
            <v>633.39999999999986</v>
          </cell>
          <cell r="AN25">
            <v>663.9000000000002</v>
          </cell>
        </row>
        <row r="26">
          <cell r="B26">
            <v>0.1677469774284007</v>
          </cell>
          <cell r="C26">
            <v>0.17059080962800874</v>
          </cell>
          <cell r="D26">
            <v>0.17355229040622294</v>
          </cell>
          <cell r="E26">
            <v>0.17486187256010408</v>
          </cell>
          <cell r="G26">
            <v>0.18744207599629287</v>
          </cell>
          <cell r="H26">
            <v>0.19512738286121517</v>
          </cell>
          <cell r="I26">
            <v>0.19315895372233399</v>
          </cell>
          <cell r="J26">
            <v>0.1971058315334773</v>
          </cell>
          <cell r="L26">
            <v>0.19957508362715845</v>
          </cell>
          <cell r="M26">
            <v>0.20976459552418822</v>
          </cell>
          <cell r="N26">
            <v>0.20625623671308954</v>
          </cell>
          <cell r="O26">
            <v>0.19939875456302344</v>
          </cell>
          <cell r="Q26">
            <v>0.20986698250728852</v>
          </cell>
          <cell r="R26">
            <v>0.22542446669569002</v>
          </cell>
          <cell r="S26">
            <v>0.21585422177436284</v>
          </cell>
          <cell r="T26">
            <v>0.21504709965294991</v>
          </cell>
          <cell r="V26">
            <v>0.21738204735138816</v>
          </cell>
          <cell r="W26">
            <v>0.22675506385747987</v>
          </cell>
          <cell r="X26">
            <v>0.21210080038037885</v>
          </cell>
          <cell r="Y26">
            <v>0.20317966259814976</v>
          </cell>
          <cell r="AK26">
            <v>0.20319793771337011</v>
          </cell>
          <cell r="AL26">
            <v>0.20860564641873741</v>
          </cell>
          <cell r="AM26">
            <v>0.20148232973884272</v>
          </cell>
          <cell r="AN26">
            <v>0.20688043376647666</v>
          </cell>
        </row>
        <row r="27">
          <cell r="G27">
            <v>196.95098567892171</v>
          </cell>
          <cell r="H27">
            <v>245.36573233206431</v>
          </cell>
          <cell r="I27">
            <v>196.0666331611105</v>
          </cell>
          <cell r="J27">
            <v>222.43958973373225</v>
          </cell>
          <cell r="L27">
            <v>121.33007630865583</v>
          </cell>
          <cell r="M27">
            <v>146.37212662973047</v>
          </cell>
          <cell r="N27">
            <v>130.97282990755548</v>
          </cell>
          <cell r="O27">
            <v>22.929230295461455</v>
          </cell>
          <cell r="Q27">
            <v>102.91898880130074</v>
          </cell>
          <cell r="R27">
            <v>156.59871171501806</v>
          </cell>
          <cell r="S27">
            <v>95.979850612732946</v>
          </cell>
          <cell r="T27">
            <v>156.48345089926462</v>
          </cell>
          <cell r="V27">
            <v>75.150648440996392</v>
          </cell>
          <cell r="W27">
            <v>13.305971617898482</v>
          </cell>
          <cell r="X27">
            <v>-37.534213939839908</v>
          </cell>
          <cell r="Y27">
            <v>-118.67437054800145</v>
          </cell>
          <cell r="AK27">
            <v>54.946930906940864</v>
          </cell>
          <cell r="AL27">
            <v>52.223865068432019</v>
          </cell>
          <cell r="AM27">
            <v>37.352317238691093</v>
          </cell>
          <cell r="AN27">
            <v>42.019238167418095</v>
          </cell>
        </row>
        <row r="28">
          <cell r="B28">
            <v>6.5712616822430236E-2</v>
          </cell>
          <cell r="C28">
            <v>0.12043690715723065</v>
          </cell>
          <cell r="D28">
            <v>9.2789115646257914E-2</v>
          </cell>
          <cell r="E28">
            <v>0.1222617743702068</v>
          </cell>
          <cell r="G28">
            <v>0.10852288298163848</v>
          </cell>
          <cell r="H28">
            <v>0.1239096972806577</v>
          </cell>
          <cell r="I28">
            <v>9.960159362549792E-2</v>
          </cell>
          <cell r="J28">
            <v>0.11333414663901431</v>
          </cell>
          <cell r="L28">
            <v>9.1470951792335997E-2</v>
          </cell>
          <cell r="M28">
            <v>7.1901392376169548E-2</v>
          </cell>
          <cell r="N28">
            <v>7.6539855072464302E-2</v>
          </cell>
          <cell r="O28">
            <v>1.7532325224633105E-2</v>
          </cell>
          <cell r="Q28">
            <v>4.3488108720271423E-2</v>
          </cell>
          <cell r="R28">
            <v>0.10264054514480336</v>
          </cell>
          <cell r="S28">
            <v>8.1405132519982715E-2</v>
          </cell>
          <cell r="T28">
            <v>0.12104242946370869</v>
          </cell>
          <cell r="V28">
            <v>0.10809637508139858</v>
          </cell>
          <cell r="W28">
            <v>7.6670529161838585E-2</v>
          </cell>
          <cell r="X28">
            <v>4.1237113402062375E-2</v>
          </cell>
          <cell r="Y28">
            <v>4.2267050912585535E-3</v>
          </cell>
          <cell r="AK28">
            <v>7.5603909275308689E-2</v>
          </cell>
          <cell r="AL28">
            <v>8.9585860336164336E-2</v>
          </cell>
          <cell r="AM28">
            <v>0.10003473428273657</v>
          </cell>
          <cell r="AN28">
            <v>0.12773908612196427</v>
          </cell>
        </row>
        <row r="29">
          <cell r="B29">
            <v>8.1</v>
          </cell>
          <cell r="C29">
            <v>10.3</v>
          </cell>
          <cell r="D29">
            <v>10.5</v>
          </cell>
          <cell r="E29">
            <v>11.7</v>
          </cell>
          <cell r="G29">
            <v>8</v>
          </cell>
          <cell r="H29">
            <v>7</v>
          </cell>
          <cell r="I29">
            <v>6.5</v>
          </cell>
          <cell r="J29">
            <v>4.9000000000000004</v>
          </cell>
          <cell r="L29">
            <v>3.8</v>
          </cell>
          <cell r="M29">
            <v>3</v>
          </cell>
          <cell r="N29">
            <v>2.7</v>
          </cell>
          <cell r="O29">
            <v>2.4</v>
          </cell>
          <cell r="Q29">
            <v>2</v>
          </cell>
          <cell r="R29">
            <v>2</v>
          </cell>
          <cell r="S29">
            <v>2</v>
          </cell>
          <cell r="T29">
            <v>2</v>
          </cell>
          <cell r="V29">
            <v>2</v>
          </cell>
          <cell r="W29">
            <v>2</v>
          </cell>
          <cell r="X29">
            <v>2</v>
          </cell>
          <cell r="Y29">
            <v>2</v>
          </cell>
          <cell r="AK29">
            <v>3</v>
          </cell>
          <cell r="AL29">
            <v>3</v>
          </cell>
          <cell r="AM29">
            <v>3</v>
          </cell>
          <cell r="AN29">
            <v>1.1000000000000001</v>
          </cell>
        </row>
        <row r="30">
          <cell r="B30">
            <v>54</v>
          </cell>
          <cell r="C30">
            <v>54.5</v>
          </cell>
          <cell r="D30">
            <v>54.3</v>
          </cell>
          <cell r="E30">
            <v>49.4</v>
          </cell>
          <cell r="G30">
            <v>49.1</v>
          </cell>
          <cell r="H30">
            <v>51.2</v>
          </cell>
          <cell r="I30">
            <v>54.8</v>
          </cell>
          <cell r="J30">
            <v>44.6</v>
          </cell>
          <cell r="L30">
            <v>47.4</v>
          </cell>
          <cell r="M30">
            <v>45.9</v>
          </cell>
          <cell r="N30">
            <v>46.2</v>
          </cell>
          <cell r="O30">
            <v>38.5</v>
          </cell>
          <cell r="Q30">
            <v>36.9</v>
          </cell>
          <cell r="R30">
            <v>39.1</v>
          </cell>
          <cell r="S30">
            <v>40.700000000000003</v>
          </cell>
          <cell r="T30">
            <v>34.1</v>
          </cell>
          <cell r="V30">
            <v>36</v>
          </cell>
          <cell r="W30">
            <v>33.299999999999997</v>
          </cell>
          <cell r="X30">
            <v>32.4</v>
          </cell>
          <cell r="Y30">
            <v>30.4</v>
          </cell>
          <cell r="AK30">
            <v>40.299999999999997</v>
          </cell>
          <cell r="AL30">
            <v>44.3</v>
          </cell>
          <cell r="AM30">
            <v>44.2</v>
          </cell>
          <cell r="AN30">
            <v>40</v>
          </cell>
        </row>
        <row r="31">
          <cell r="B31">
            <v>319.00000000000011</v>
          </cell>
          <cell r="C31">
            <v>345.59999999999997</v>
          </cell>
          <cell r="D31">
            <v>357.7999999999999</v>
          </cell>
          <cell r="E31">
            <v>372.14999999999992</v>
          </cell>
          <cell r="G31">
            <v>363.4</v>
          </cell>
          <cell r="H31">
            <v>393.90000000000038</v>
          </cell>
          <cell r="I31">
            <v>393.2999999999999</v>
          </cell>
          <cell r="J31">
            <v>416.59999999999991</v>
          </cell>
          <cell r="L31">
            <v>397.89999999999992</v>
          </cell>
          <cell r="M31">
            <v>426.70000000000027</v>
          </cell>
          <cell r="N31">
            <v>431.90000000000009</v>
          </cell>
          <cell r="O31">
            <v>412.20000000000005</v>
          </cell>
          <cell r="Q31">
            <v>425.79999999999973</v>
          </cell>
          <cell r="R31">
            <v>480.69999999999993</v>
          </cell>
          <cell r="S31">
            <v>475.39999999999992</v>
          </cell>
          <cell r="T31">
            <v>488.4</v>
          </cell>
          <cell r="V31">
            <v>476.5</v>
          </cell>
          <cell r="W31">
            <v>526.20000000000005</v>
          </cell>
          <cell r="X31">
            <v>504.9000000000002</v>
          </cell>
          <cell r="Y31">
            <v>494.30000000000007</v>
          </cell>
          <cell r="AK31">
            <v>480.20000000000033</v>
          </cell>
          <cell r="AL31">
            <v>419.60000000000014</v>
          </cell>
          <cell r="AM31">
            <v>508.19999999999987</v>
          </cell>
          <cell r="AN31">
            <v>593.80000000000018</v>
          </cell>
        </row>
        <row r="32">
          <cell r="B32">
            <v>319.00000000000011</v>
          </cell>
          <cell r="C32">
            <v>345.59999999999997</v>
          </cell>
          <cell r="D32">
            <v>357.7999999999999</v>
          </cell>
          <cell r="E32">
            <v>372.14999999999992</v>
          </cell>
          <cell r="G32">
            <v>363.4</v>
          </cell>
          <cell r="H32">
            <v>393.90000000000038</v>
          </cell>
          <cell r="I32">
            <v>393.2999999999999</v>
          </cell>
          <cell r="J32">
            <v>416.59999999999991</v>
          </cell>
          <cell r="L32">
            <v>397.89999999999992</v>
          </cell>
          <cell r="M32">
            <v>426.70000000000027</v>
          </cell>
          <cell r="N32">
            <v>431.90000000000009</v>
          </cell>
          <cell r="O32">
            <v>428.20000000000005</v>
          </cell>
          <cell r="Q32">
            <v>425.79999999999973</v>
          </cell>
          <cell r="R32">
            <v>480.69999999999993</v>
          </cell>
          <cell r="S32">
            <v>475.39999999999992</v>
          </cell>
          <cell r="T32">
            <v>488.4</v>
          </cell>
          <cell r="V32">
            <v>476.5</v>
          </cell>
          <cell r="W32">
            <v>526.20000000000005</v>
          </cell>
          <cell r="X32">
            <v>504.9000000000002</v>
          </cell>
          <cell r="Y32">
            <v>494.30000000000007</v>
          </cell>
          <cell r="AK32">
            <v>546.00000000000034</v>
          </cell>
          <cell r="AL32">
            <v>587.50000000000023</v>
          </cell>
          <cell r="AM32">
            <v>592.19999999999982</v>
          </cell>
          <cell r="AN32">
            <v>625.00000000000023</v>
          </cell>
        </row>
        <row r="33">
          <cell r="B33">
            <v>0.14664643957155338</v>
          </cell>
          <cell r="C33">
            <v>0.1512472647702407</v>
          </cell>
          <cell r="D33">
            <v>0.15462402765773547</v>
          </cell>
          <cell r="E33">
            <v>0.15877722550504508</v>
          </cell>
          <cell r="G33">
            <v>0.16839666357738645</v>
          </cell>
          <cell r="H33">
            <v>0.17544094067343682</v>
          </cell>
          <cell r="I33">
            <v>0.17203219315895368</v>
          </cell>
          <cell r="J33">
            <v>0.17995680345572351</v>
          </cell>
          <cell r="L33">
            <v>0.17986619654642436</v>
          </cell>
          <cell r="M33">
            <v>0.19060168847992148</v>
          </cell>
          <cell r="N33">
            <v>0.18738340058137015</v>
          </cell>
          <cell r="O33">
            <v>0.18389521150955554</v>
          </cell>
          <cell r="Q33">
            <v>0.19396865889212817</v>
          </cell>
          <cell r="R33">
            <v>0.20927296473661294</v>
          </cell>
          <cell r="S33">
            <v>0.1996053239282865</v>
          </cell>
          <cell r="T33">
            <v>0.20178482895389191</v>
          </cell>
          <cell r="V33">
            <v>0.20290410492250041</v>
          </cell>
          <cell r="W33">
            <v>0.21402424143821691</v>
          </cell>
          <cell r="X33">
            <v>0.20005547190744122</v>
          </cell>
          <cell r="Y33">
            <v>0.1921402472207106</v>
          </cell>
          <cell r="AK33">
            <v>0.19020413850762916</v>
          </cell>
          <cell r="AL33">
            <v>0.19490428955313013</v>
          </cell>
          <cell r="AM33">
            <v>0.18837675350701399</v>
          </cell>
          <cell r="AN33">
            <v>0.19475865507463158</v>
          </cell>
        </row>
        <row r="34">
          <cell r="B34">
            <v>6.6176470588235725E-2</v>
          </cell>
          <cell r="C34">
            <v>0.1375905200790013</v>
          </cell>
          <cell r="D34">
            <v>0.115336658354114</v>
          </cell>
          <cell r="E34">
            <v>0.14051486362243182</v>
          </cell>
          <cell r="G34">
            <v>0.139184952978056</v>
          </cell>
          <cell r="H34">
            <v>0.13975694444444575</v>
          </cell>
          <cell r="I34">
            <v>9.9217439910564531E-2</v>
          </cell>
          <cell r="J34">
            <v>0.11944108558376998</v>
          </cell>
          <cell r="L34">
            <v>9.4936708860759333E-2</v>
          </cell>
          <cell r="M34">
            <v>8.3269865448083014E-2</v>
          </cell>
          <cell r="N34">
            <v>9.814391050089033E-2</v>
          </cell>
          <cell r="O34">
            <v>2.78444551128183E-2</v>
          </cell>
          <cell r="Q34">
            <v>7.0118120130685524E-2</v>
          </cell>
          <cell r="R34">
            <v>0.12655261307710242</v>
          </cell>
          <cell r="S34">
            <v>0.10071775874044886</v>
          </cell>
          <cell r="T34">
            <v>0.14058851004203632</v>
          </cell>
          <cell r="V34">
            <v>0.11906998590887818</v>
          </cell>
          <cell r="W34">
            <v>9.4653630122737864E-2</v>
          </cell>
          <cell r="X34">
            <v>6.2053007993269516E-2</v>
          </cell>
          <cell r="Y34">
            <v>1.208026208026225E-2</v>
          </cell>
          <cell r="AK34">
            <v>6.9120814568239597E-2</v>
          </cell>
          <cell r="AL34">
            <v>7.5613328451117567E-2</v>
          </cell>
          <cell r="AM34">
            <v>9.8701298701297846E-2</v>
          </cell>
          <cell r="AN34">
            <v>0.13224637681159512</v>
          </cell>
        </row>
        <row r="35">
          <cell r="B35">
            <v>110.1</v>
          </cell>
          <cell r="C35">
            <v>117.5</v>
          </cell>
          <cell r="D35">
            <v>118.1</v>
          </cell>
          <cell r="E35">
            <v>111.6</v>
          </cell>
          <cell r="G35">
            <v>123.5</v>
          </cell>
          <cell r="H35">
            <v>132</v>
          </cell>
          <cell r="I35">
            <v>118</v>
          </cell>
          <cell r="J35">
            <v>129.9</v>
          </cell>
          <cell r="L35">
            <v>130</v>
          </cell>
          <cell r="M35">
            <v>139.5</v>
          </cell>
          <cell r="N35">
            <v>135.69999999999999</v>
          </cell>
          <cell r="O35">
            <v>116.9</v>
          </cell>
          <cell r="Q35">
            <v>136.1</v>
          </cell>
          <cell r="R35">
            <v>153.69999999999999</v>
          </cell>
          <cell r="S35">
            <v>144.69999999999999</v>
          </cell>
          <cell r="T35">
            <v>147.5</v>
          </cell>
          <cell r="V35">
            <v>152.5</v>
          </cell>
          <cell r="W35">
            <v>166.4</v>
          </cell>
          <cell r="X35">
            <v>139.5</v>
          </cell>
          <cell r="Y35">
            <v>146.19999999999999</v>
          </cell>
          <cell r="AK35">
            <v>155.69999999999999</v>
          </cell>
          <cell r="AL35">
            <v>136</v>
          </cell>
          <cell r="AM35">
            <v>164.1</v>
          </cell>
          <cell r="AN35">
            <v>192.6</v>
          </cell>
        </row>
        <row r="36">
          <cell r="AK36">
            <v>174.7</v>
          </cell>
          <cell r="AL36">
            <v>188</v>
          </cell>
          <cell r="AM36">
            <v>189.6</v>
          </cell>
          <cell r="AN36">
            <v>196.89999999999998</v>
          </cell>
        </row>
        <row r="37">
          <cell r="B37">
            <v>0.34514106583072085</v>
          </cell>
          <cell r="C37">
            <v>0.33998842592592599</v>
          </cell>
          <cell r="D37">
            <v>0.3300726662940191</v>
          </cell>
          <cell r="E37">
            <v>0.29987908101571953</v>
          </cell>
          <cell r="G37">
            <v>0.33984589983489272</v>
          </cell>
          <cell r="H37">
            <v>0.33511043412033481</v>
          </cell>
          <cell r="I37">
            <v>0.30002542588354952</v>
          </cell>
          <cell r="J37">
            <v>0.31180988958233324</v>
          </cell>
          <cell r="L37">
            <v>0.32671525508921845</v>
          </cell>
          <cell r="M37">
            <v>0.3269275837825168</v>
          </cell>
          <cell r="N37">
            <v>0.3141931002546885</v>
          </cell>
          <cell r="O37">
            <v>0.28360019408054343</v>
          </cell>
          <cell r="Q37">
            <v>0.31963363081258828</v>
          </cell>
          <cell r="R37">
            <v>0.31974204285417102</v>
          </cell>
          <cell r="S37">
            <v>0.3043752629364746</v>
          </cell>
          <cell r="T37">
            <v>0.30200655200655202</v>
          </cell>
          <cell r="V37">
            <v>0.32004197271773349</v>
          </cell>
          <cell r="W37">
            <v>0.3162295705055112</v>
          </cell>
          <cell r="X37">
            <v>0.27629233511586443</v>
          </cell>
          <cell r="Y37">
            <v>0.29577179850293339</v>
          </cell>
          <cell r="AK37">
            <v>0.31996336996336977</v>
          </cell>
          <cell r="AL37">
            <v>0.3199999999999999</v>
          </cell>
          <cell r="AM37">
            <v>0.32016210739615003</v>
          </cell>
          <cell r="AN37">
            <v>0.31503999999999988</v>
          </cell>
        </row>
        <row r="38">
          <cell r="B38">
            <v>208.90000000000012</v>
          </cell>
          <cell r="C38">
            <v>228.09999999999997</v>
          </cell>
          <cell r="D38">
            <v>239.6999999999999</v>
          </cell>
          <cell r="E38">
            <v>260.54999999999995</v>
          </cell>
          <cell r="G38">
            <v>239.89999999999998</v>
          </cell>
          <cell r="H38">
            <v>261.90000000000038</v>
          </cell>
          <cell r="I38">
            <v>275.2999999999999</v>
          </cell>
          <cell r="J38">
            <v>286.69999999999993</v>
          </cell>
          <cell r="L38">
            <v>267.89999999999992</v>
          </cell>
          <cell r="M38">
            <v>287.20000000000027</v>
          </cell>
          <cell r="N38">
            <v>296.2000000000001</v>
          </cell>
          <cell r="O38">
            <v>295.30000000000007</v>
          </cell>
          <cell r="Q38">
            <v>289.6999999999997</v>
          </cell>
          <cell r="R38">
            <v>326.99999999999994</v>
          </cell>
          <cell r="S38">
            <v>330.69999999999993</v>
          </cell>
          <cell r="T38">
            <v>340.9</v>
          </cell>
          <cell r="V38">
            <v>324</v>
          </cell>
          <cell r="W38">
            <v>359.80000000000007</v>
          </cell>
          <cell r="X38">
            <v>365.4000000000002</v>
          </cell>
          <cell r="Y38">
            <v>348.10000000000008</v>
          </cell>
          <cell r="AK38">
            <v>324.50000000000034</v>
          </cell>
          <cell r="AL38">
            <v>283.60000000000014</v>
          </cell>
          <cell r="AM38">
            <v>344.09999999999991</v>
          </cell>
          <cell r="AN38">
            <v>401.20000000000016</v>
          </cell>
        </row>
        <row r="39">
          <cell r="B39">
            <v>208.90000000000012</v>
          </cell>
          <cell r="C39">
            <v>228.09999999999997</v>
          </cell>
          <cell r="D39">
            <v>239.6999999999999</v>
          </cell>
          <cell r="E39">
            <v>260.54999999999995</v>
          </cell>
          <cell r="G39">
            <v>239.89999999999998</v>
          </cell>
          <cell r="H39">
            <v>261.90000000000038</v>
          </cell>
          <cell r="I39">
            <v>275.2999999999999</v>
          </cell>
          <cell r="J39">
            <v>286.69999999999993</v>
          </cell>
          <cell r="L39">
            <v>267.89999999999992</v>
          </cell>
          <cell r="M39">
            <v>287.20000000000027</v>
          </cell>
          <cell r="N39">
            <v>296.2000000000001</v>
          </cell>
          <cell r="O39">
            <v>311.30000000000007</v>
          </cell>
          <cell r="Q39">
            <v>289.6999999999997</v>
          </cell>
          <cell r="R39">
            <v>326.99999999999994</v>
          </cell>
          <cell r="S39">
            <v>330.69999999999993</v>
          </cell>
          <cell r="T39">
            <v>340.9</v>
          </cell>
          <cell r="V39">
            <v>324</v>
          </cell>
          <cell r="W39">
            <v>359.80000000000007</v>
          </cell>
          <cell r="X39">
            <v>365.4000000000002</v>
          </cell>
          <cell r="Y39">
            <v>348.10000000000008</v>
          </cell>
          <cell r="AK39">
            <v>371.30000000000035</v>
          </cell>
          <cell r="AL39">
            <v>399.50000000000023</v>
          </cell>
          <cell r="AM39">
            <v>402.5999999999998</v>
          </cell>
          <cell r="AN39">
            <v>428.10000000000025</v>
          </cell>
        </row>
        <row r="40">
          <cell r="B40">
            <v>9.6032731117547052E-2</v>
          </cell>
          <cell r="C40">
            <v>9.9824945295404796E-2</v>
          </cell>
          <cell r="D40">
            <v>0.10358686257562658</v>
          </cell>
          <cell r="E40">
            <v>0.11116325703436652</v>
          </cell>
          <cell r="G40">
            <v>0.11116774791473585</v>
          </cell>
          <cell r="H40">
            <v>0.1166488508818815</v>
          </cell>
          <cell r="I40">
            <v>0.12041816114075755</v>
          </cell>
          <cell r="J40">
            <v>0.12384449244060472</v>
          </cell>
          <cell r="L40">
            <v>0.12110116625983182</v>
          </cell>
          <cell r="M40">
            <v>0.12828873900031279</v>
          </cell>
          <cell r="N40">
            <v>0.12850882901644328</v>
          </cell>
          <cell r="O40">
            <v>0.13369121752200991</v>
          </cell>
          <cell r="Q40">
            <v>0.1319697521865888</v>
          </cell>
          <cell r="R40">
            <v>0.14235959947757942</v>
          </cell>
          <cell r="S40">
            <v>0.13885040097409412</v>
          </cell>
          <cell r="T40">
            <v>0.14084448851429515</v>
          </cell>
          <cell r="V40">
            <v>0.13796627491057742</v>
          </cell>
          <cell r="W40">
            <v>0.14634344749044176</v>
          </cell>
          <cell r="X40">
            <v>0.14478167842142808</v>
          </cell>
          <cell r="Y40">
            <v>0.13531058073544278</v>
          </cell>
          <cell r="AK40">
            <v>0.12934578136974859</v>
          </cell>
          <cell r="AL40">
            <v>0.13253491689612854</v>
          </cell>
          <cell r="AM40">
            <v>0.12806565511976328</v>
          </cell>
          <cell r="AN40">
            <v>0.13340188837991968</v>
          </cell>
        </row>
        <row r="41">
          <cell r="B41">
            <v>6.5816326530612868E-2</v>
          </cell>
          <cell r="C41">
            <v>0.12088452088452395</v>
          </cell>
          <cell r="D41">
            <v>0.11540251279664848</v>
          </cell>
          <cell r="E41">
            <v>0.11251067463706033</v>
          </cell>
          <cell r="G41">
            <v>0.14839636189564298</v>
          </cell>
          <cell r="H41">
            <v>0.14818062253397812</v>
          </cell>
          <cell r="I41">
            <v>0.14851898206090941</v>
          </cell>
          <cell r="J41">
            <v>0.10036461331798119</v>
          </cell>
          <cell r="L41">
            <v>0.11671529804085012</v>
          </cell>
          <cell r="M41">
            <v>9.6601756395570337E-2</v>
          </cell>
          <cell r="N41">
            <v>7.5917181256811572E-2</v>
          </cell>
          <cell r="O41">
            <v>8.580397628182812E-2</v>
          </cell>
          <cell r="Q41">
            <v>8.1373646883164508E-2</v>
          </cell>
          <cell r="R41">
            <v>0.13857938718662832</v>
          </cell>
          <cell r="S41">
            <v>0.11647535449020863</v>
          </cell>
          <cell r="T41">
            <v>9.5085126887246796E-2</v>
          </cell>
          <cell r="V41">
            <v>0.1183983431135669</v>
          </cell>
          <cell r="W41">
            <v>0.10030581039755382</v>
          </cell>
          <cell r="X41">
            <v>0.10492893861505981</v>
          </cell>
          <cell r="Y41">
            <v>2.1120563215019317E-2</v>
          </cell>
          <cell r="AK41">
            <v>7.7168552364374587E-2</v>
          </cell>
          <cell r="AL41">
            <v>7.5080731969861203E-2</v>
          </cell>
          <cell r="AM41">
            <v>8.8991073843655899E-2</v>
          </cell>
          <cell r="AN41">
            <v>0.12480294272201919</v>
          </cell>
        </row>
        <row r="42">
          <cell r="B42">
            <v>5.2</v>
          </cell>
          <cell r="C42">
            <v>5.0999999999999996</v>
          </cell>
          <cell r="D42">
            <v>5.3</v>
          </cell>
          <cell r="E42">
            <v>5.3</v>
          </cell>
          <cell r="G42">
            <v>5.3</v>
          </cell>
          <cell r="H42">
            <v>5.0999999999999996</v>
          </cell>
          <cell r="I42">
            <v>5.2</v>
          </cell>
          <cell r="J42">
            <v>5.2</v>
          </cell>
          <cell r="L42">
            <v>5.0999999999999996</v>
          </cell>
          <cell r="M42">
            <v>5</v>
          </cell>
          <cell r="N42">
            <v>5.8</v>
          </cell>
          <cell r="O42">
            <v>5.8</v>
          </cell>
          <cell r="Q42">
            <v>5.7</v>
          </cell>
          <cell r="R42">
            <v>5.4</v>
          </cell>
          <cell r="S42">
            <v>5.5</v>
          </cell>
          <cell r="T42">
            <v>5.3</v>
          </cell>
          <cell r="V42">
            <v>6.9</v>
          </cell>
          <cell r="W42">
            <v>5.3</v>
          </cell>
          <cell r="X42">
            <v>6.8</v>
          </cell>
          <cell r="Y42">
            <v>6.6999999999999993</v>
          </cell>
          <cell r="AK42">
            <v>7.4</v>
          </cell>
          <cell r="AL42">
            <v>7.1</v>
          </cell>
          <cell r="AM42">
            <v>6.9</v>
          </cell>
          <cell r="AN42">
            <v>7.2999999999999972</v>
          </cell>
        </row>
        <row r="43">
          <cell r="B43">
            <v>203.70000000000013</v>
          </cell>
          <cell r="C43">
            <v>222.99999999999997</v>
          </cell>
          <cell r="D43">
            <v>234.39999999999989</v>
          </cell>
          <cell r="E43">
            <v>255.24999999999994</v>
          </cell>
          <cell r="G43">
            <v>234.59999999999997</v>
          </cell>
          <cell r="H43">
            <v>256.80000000000035</v>
          </cell>
          <cell r="I43">
            <v>270.09999999999991</v>
          </cell>
          <cell r="J43">
            <v>281.49999999999994</v>
          </cell>
          <cell r="L43">
            <v>262.7999999999999</v>
          </cell>
          <cell r="M43">
            <v>282.20000000000027</v>
          </cell>
          <cell r="N43">
            <v>290.40000000000009</v>
          </cell>
          <cell r="O43">
            <v>289.50000000000006</v>
          </cell>
          <cell r="Q43">
            <v>283.99999999999972</v>
          </cell>
          <cell r="R43">
            <v>321.59999999999997</v>
          </cell>
          <cell r="S43">
            <v>325.19999999999993</v>
          </cell>
          <cell r="T43">
            <v>335.59999999999997</v>
          </cell>
          <cell r="V43">
            <v>317.10000000000002</v>
          </cell>
          <cell r="W43">
            <v>354.50000000000006</v>
          </cell>
          <cell r="X43">
            <v>358.60000000000019</v>
          </cell>
          <cell r="Y43">
            <v>341.40000000000009</v>
          </cell>
          <cell r="AK43">
            <v>317.10000000000036</v>
          </cell>
          <cell r="AL43">
            <v>276.50000000000011</v>
          </cell>
          <cell r="AM43">
            <v>337.19999999999993</v>
          </cell>
          <cell r="AN43">
            <v>393.90000000000015</v>
          </cell>
        </row>
        <row r="44">
          <cell r="B44">
            <v>203.70000000000013</v>
          </cell>
          <cell r="C44">
            <v>222.99999999999997</v>
          </cell>
          <cell r="D44">
            <v>234.39999999999989</v>
          </cell>
          <cell r="E44">
            <v>255.24999999999994</v>
          </cell>
          <cell r="G44">
            <v>234.59999999999997</v>
          </cell>
          <cell r="H44">
            <v>256.80000000000035</v>
          </cell>
          <cell r="I44">
            <v>270.09999999999991</v>
          </cell>
          <cell r="J44">
            <v>281.49999999999994</v>
          </cell>
          <cell r="L44">
            <v>262.7999999999999</v>
          </cell>
          <cell r="M44">
            <v>282.20000000000027</v>
          </cell>
          <cell r="N44">
            <v>290.40000000000009</v>
          </cell>
          <cell r="O44">
            <v>305.50000000000006</v>
          </cell>
          <cell r="Q44">
            <v>283.99999999999972</v>
          </cell>
          <cell r="R44">
            <v>321.59999999999997</v>
          </cell>
          <cell r="S44">
            <v>325.19999999999993</v>
          </cell>
          <cell r="T44">
            <v>335.59999999999997</v>
          </cell>
          <cell r="V44">
            <v>317.10000000000002</v>
          </cell>
          <cell r="W44">
            <v>354.50000000000006</v>
          </cell>
          <cell r="X44">
            <v>358.60000000000019</v>
          </cell>
          <cell r="Y44">
            <v>341.40000000000009</v>
          </cell>
          <cell r="AK44">
            <v>363.90000000000038</v>
          </cell>
          <cell r="AL44">
            <v>392.4000000000002</v>
          </cell>
          <cell r="AM44">
            <v>395.69999999999982</v>
          </cell>
          <cell r="AN44">
            <v>420.80000000000024</v>
          </cell>
        </row>
        <row r="47">
          <cell r="B47">
            <v>0.35</v>
          </cell>
          <cell r="C47">
            <v>0.38</v>
          </cell>
          <cell r="D47">
            <v>0.4</v>
          </cell>
          <cell r="E47">
            <v>0.44</v>
          </cell>
          <cell r="G47">
            <v>0.39999999999999997</v>
          </cell>
          <cell r="H47">
            <v>0.45</v>
          </cell>
          <cell r="I47">
            <v>0.47</v>
          </cell>
          <cell r="J47">
            <v>0.39</v>
          </cell>
          <cell r="L47">
            <v>0.47</v>
          </cell>
          <cell r="M47">
            <v>0.5</v>
          </cell>
          <cell r="N47">
            <v>0.52</v>
          </cell>
          <cell r="O47">
            <v>0.52</v>
          </cell>
          <cell r="Q47">
            <v>0.52</v>
          </cell>
          <cell r="R47">
            <v>0.6</v>
          </cell>
          <cell r="S47">
            <v>0.6</v>
          </cell>
          <cell r="T47">
            <v>0.63</v>
          </cell>
          <cell r="V47">
            <v>0.59</v>
          </cell>
          <cell r="W47">
            <v>0.66</v>
          </cell>
          <cell r="X47">
            <v>0.67</v>
          </cell>
          <cell r="Y47">
            <v>0.64</v>
          </cell>
          <cell r="AK47">
            <v>0.71</v>
          </cell>
          <cell r="AL47">
            <v>0.76</v>
          </cell>
          <cell r="AM47">
            <v>0.77</v>
          </cell>
          <cell r="AN47">
            <v>0.82</v>
          </cell>
        </row>
        <row r="48">
          <cell r="B48">
            <v>8.8607594936708889E-2</v>
          </cell>
          <cell r="C48">
            <v>0.10526315789473673</v>
          </cell>
          <cell r="D48">
            <v>0.10144927536231885</v>
          </cell>
          <cell r="E48">
            <v>0.17171717171717171</v>
          </cell>
          <cell r="G48">
            <v>0.14285714285714279</v>
          </cell>
          <cell r="H48">
            <v>0.18421052631578938</v>
          </cell>
          <cell r="I48">
            <v>0.17499999999999982</v>
          </cell>
          <cell r="J48">
            <v>-0.11363636363636365</v>
          </cell>
          <cell r="L48">
            <v>0.17500000000000004</v>
          </cell>
          <cell r="M48">
            <v>0.11111111111111116</v>
          </cell>
          <cell r="N48">
            <v>0.1063829787234043</v>
          </cell>
          <cell r="O48">
            <v>0.33333333333333326</v>
          </cell>
          <cell r="Q48">
            <v>0.1063829787234043</v>
          </cell>
          <cell r="R48">
            <v>0.19999999999999996</v>
          </cell>
          <cell r="S48">
            <v>0.15384615384615374</v>
          </cell>
          <cell r="T48">
            <v>0.21153846153846145</v>
          </cell>
          <cell r="V48">
            <v>0.13461538461538458</v>
          </cell>
          <cell r="W48">
            <v>0.10000000000000009</v>
          </cell>
          <cell r="X48">
            <v>0.1166666666666667</v>
          </cell>
          <cell r="Y48">
            <v>1.5873015873015817E-2</v>
          </cell>
          <cell r="AK48">
            <v>0.109375</v>
          </cell>
          <cell r="AL48">
            <v>8.5714285714285854E-2</v>
          </cell>
          <cell r="AM48">
            <v>0.10000000000000009</v>
          </cell>
          <cell r="AN48">
            <v>0.13888888888888884</v>
          </cell>
        </row>
        <row r="49">
          <cell r="B49">
            <v>0.32</v>
          </cell>
          <cell r="C49">
            <v>0.36</v>
          </cell>
          <cell r="D49">
            <v>0.38</v>
          </cell>
          <cell r="E49">
            <v>0.41</v>
          </cell>
          <cell r="G49">
            <v>0.38</v>
          </cell>
          <cell r="H49">
            <v>0.42</v>
          </cell>
          <cell r="I49">
            <v>0.44</v>
          </cell>
          <cell r="J49">
            <v>0.46</v>
          </cell>
          <cell r="L49">
            <v>0.43525588952071476</v>
          </cell>
          <cell r="M49">
            <v>0.47028000654986124</v>
          </cell>
          <cell r="N49">
            <v>0.4905597880092748</v>
          </cell>
          <cell r="O49">
            <v>0.5181424766977365</v>
          </cell>
          <cell r="Q49">
            <v>0.48509711989283266</v>
          </cell>
          <cell r="R49">
            <v>0.55255153768164911</v>
          </cell>
          <cell r="S49">
            <v>0.56529914529914516</v>
          </cell>
          <cell r="T49">
            <v>0.58513559903879153</v>
          </cell>
          <cell r="V49">
            <v>0.55890978092116606</v>
          </cell>
          <cell r="W49">
            <v>0.61970375473647965</v>
          </cell>
          <cell r="X49">
            <v>0.63097910550854808</v>
          </cell>
          <cell r="Y49">
            <v>0.60423537580281217</v>
          </cell>
          <cell r="AK49">
            <v>0.67533648599490792</v>
          </cell>
          <cell r="AL49">
            <v>0.72451940515052637</v>
          </cell>
          <cell r="AM49">
            <v>0.73146802325581362</v>
          </cell>
          <cell r="AN49">
            <v>0.77893013100436725</v>
          </cell>
        </row>
        <row r="50">
          <cell r="B50">
            <v>9.5890410958904271E-2</v>
          </cell>
          <cell r="C50">
            <v>9.8591549295774739E-2</v>
          </cell>
          <cell r="D50">
            <v>9.0909090909090828E-2</v>
          </cell>
          <cell r="E50">
            <v>0.19565217391304346</v>
          </cell>
          <cell r="G50">
            <v>0.1875</v>
          </cell>
          <cell r="H50">
            <v>0.16666666666666674</v>
          </cell>
          <cell r="I50">
            <v>0.15789473684210531</v>
          </cell>
          <cell r="J50">
            <v>0.12195121951219523</v>
          </cell>
          <cell r="L50">
            <v>0.14541023558082822</v>
          </cell>
          <cell r="M50">
            <v>0.11971430130919347</v>
          </cell>
          <cell r="N50">
            <v>0.11490860911198819</v>
          </cell>
          <cell r="O50">
            <v>0.12639668847334007</v>
          </cell>
          <cell r="Q50">
            <v>0.11451018026890103</v>
          </cell>
          <cell r="R50">
            <v>0.1749415879602465</v>
          </cell>
          <cell r="S50">
            <v>0.15235524622425278</v>
          </cell>
          <cell r="T50">
            <v>0.12929478927884941</v>
          </cell>
          <cell r="V50">
            <v>0.15216058393552201</v>
          </cell>
          <cell r="W50">
            <v>0.12153113777690749</v>
          </cell>
          <cell r="X50">
            <v>0.11618620115663969</v>
          </cell>
          <cell r="Y50">
            <v>3.2641624941972536E-2</v>
          </cell>
          <cell r="AK50">
            <v>0.10048304085680138</v>
          </cell>
          <cell r="AL50">
            <v>8.6779107725790228E-2</v>
          </cell>
          <cell r="AM50">
            <v>9.6707398676486811E-2</v>
          </cell>
          <cell r="AN50">
            <v>0.13135201371312255</v>
          </cell>
        </row>
        <row r="51">
          <cell r="AK51">
            <v>0.69710557418815045</v>
          </cell>
          <cell r="AL51">
            <v>0.73907145447950717</v>
          </cell>
          <cell r="AM51">
            <v>0.76605279976909091</v>
          </cell>
          <cell r="AN51">
            <v>0.79438410480349386</v>
          </cell>
        </row>
        <row r="52">
          <cell r="AK52">
            <v>0.13595648686244188</v>
          </cell>
          <cell r="AL52">
            <v>0.10860718171926131</v>
          </cell>
          <cell r="AM52">
            <v>0.1485611763916872</v>
          </cell>
          <cell r="AN52">
            <v>0.15379803766519085</v>
          </cell>
        </row>
        <row r="54">
          <cell r="B54">
            <v>0.35</v>
          </cell>
          <cell r="C54">
            <v>0.38</v>
          </cell>
          <cell r="D54">
            <v>0.4</v>
          </cell>
          <cell r="E54">
            <v>0.44</v>
          </cell>
          <cell r="G54">
            <v>0.41</v>
          </cell>
          <cell r="H54">
            <v>0.45</v>
          </cell>
          <cell r="I54">
            <v>0.47</v>
          </cell>
          <cell r="J54">
            <v>0.52</v>
          </cell>
          <cell r="L54">
            <v>0.47</v>
          </cell>
          <cell r="M54">
            <v>0.5</v>
          </cell>
          <cell r="N54">
            <v>0.52</v>
          </cell>
          <cell r="O54">
            <v>0.52</v>
          </cell>
          <cell r="Q54">
            <v>0.52</v>
          </cell>
          <cell r="R54">
            <v>0.59</v>
          </cell>
          <cell r="S54">
            <v>0.6</v>
          </cell>
          <cell r="T54">
            <v>0.62</v>
          </cell>
          <cell r="V54">
            <v>0.59</v>
          </cell>
          <cell r="W54">
            <v>0.66</v>
          </cell>
          <cell r="X54">
            <v>0.67</v>
          </cell>
          <cell r="Y54">
            <v>0.64</v>
          </cell>
          <cell r="AK54">
            <v>0.62</v>
          </cell>
          <cell r="AL54">
            <v>0.54</v>
          </cell>
          <cell r="AM54">
            <v>0.65</v>
          </cell>
          <cell r="AN54">
            <v>0.77</v>
          </cell>
        </row>
        <row r="55">
          <cell r="B55">
            <v>8.8607594936708889E-2</v>
          </cell>
          <cell r="C55">
            <v>0.10526315789473673</v>
          </cell>
          <cell r="D55">
            <v>0.10144927536231885</v>
          </cell>
          <cell r="E55">
            <v>-0.41414141414141414</v>
          </cell>
          <cell r="G55">
            <v>0.17142857142857149</v>
          </cell>
          <cell r="H55">
            <v>0.18421052631578938</v>
          </cell>
          <cell r="I55">
            <v>0.17499999999999982</v>
          </cell>
          <cell r="J55">
            <v>0.18181818181818188</v>
          </cell>
          <cell r="L55">
            <v>0.14634146341463405</v>
          </cell>
          <cell r="M55">
            <v>0.11111111111111116</v>
          </cell>
          <cell r="N55">
            <v>0.1063829787234043</v>
          </cell>
          <cell r="O55">
            <v>0</v>
          </cell>
          <cell r="Q55">
            <v>0.1063829787234043</v>
          </cell>
          <cell r="R55">
            <v>0.17999999999999994</v>
          </cell>
          <cell r="S55">
            <v>0.15384615384615374</v>
          </cell>
          <cell r="T55">
            <v>0.19230769230769229</v>
          </cell>
          <cell r="V55">
            <v>0.13461538461538458</v>
          </cell>
          <cell r="W55">
            <v>0.1186440677966103</v>
          </cell>
          <cell r="X55">
            <v>0.1166666666666667</v>
          </cell>
          <cell r="Y55">
            <v>3.2258064516129004E-2</v>
          </cell>
          <cell r="AK55">
            <v>0.10714285714285698</v>
          </cell>
          <cell r="AL55">
            <v>-0.15625</v>
          </cell>
          <cell r="AM55">
            <v>-1.5151515151515138E-2</v>
          </cell>
          <cell r="AN55">
            <v>0.13235294117647056</v>
          </cell>
        </row>
        <row r="56">
          <cell r="B56">
            <v>0.32</v>
          </cell>
          <cell r="C56">
            <v>0.36</v>
          </cell>
          <cell r="D56">
            <v>0.38</v>
          </cell>
          <cell r="E56">
            <v>0.41</v>
          </cell>
          <cell r="G56">
            <v>0.38</v>
          </cell>
          <cell r="H56">
            <v>0.42</v>
          </cell>
          <cell r="I56">
            <v>0.44</v>
          </cell>
          <cell r="J56">
            <v>0.46</v>
          </cell>
          <cell r="L56">
            <v>0.44</v>
          </cell>
          <cell r="M56">
            <v>0.47</v>
          </cell>
          <cell r="N56">
            <v>0.49</v>
          </cell>
          <cell r="O56">
            <v>0.49</v>
          </cell>
          <cell r="Q56">
            <v>0.49</v>
          </cell>
          <cell r="R56">
            <v>0.55000000000000004</v>
          </cell>
          <cell r="S56">
            <v>0.56999999999999995</v>
          </cell>
          <cell r="T56">
            <v>0.59</v>
          </cell>
          <cell r="V56">
            <v>0.55890978092116606</v>
          </cell>
          <cell r="W56">
            <v>0.61970375473647965</v>
          </cell>
          <cell r="X56">
            <v>0.63097910550854808</v>
          </cell>
          <cell r="Y56">
            <v>0.60423537580281217</v>
          </cell>
          <cell r="AK56">
            <v>0.59021462349945497</v>
          </cell>
          <cell r="AL56">
            <v>0.51432716721073657</v>
          </cell>
          <cell r="AM56">
            <v>0.62518168604651148</v>
          </cell>
          <cell r="AN56">
            <v>0.72998544395924336</v>
          </cell>
        </row>
        <row r="57">
          <cell r="B57">
            <v>9.5890410958904271E-2</v>
          </cell>
          <cell r="C57">
            <v>9.8591549295774739E-2</v>
          </cell>
          <cell r="D57">
            <v>0.10769230769230753</v>
          </cell>
          <cell r="E57">
            <v>-0.36956521739130443</v>
          </cell>
          <cell r="G57">
            <v>0.1875</v>
          </cell>
          <cell r="H57">
            <v>0.16666666666666674</v>
          </cell>
          <cell r="I57">
            <v>0.15789473684210531</v>
          </cell>
          <cell r="J57">
            <v>0.12195121951219523</v>
          </cell>
          <cell r="L57">
            <v>0.15789473684210531</v>
          </cell>
          <cell r="M57">
            <v>0.11904761904761907</v>
          </cell>
          <cell r="N57">
            <v>0.11363636363636354</v>
          </cell>
          <cell r="O57">
            <v>6.5217391304347672E-2</v>
          </cell>
          <cell r="Q57">
            <v>0.11363636363636354</v>
          </cell>
          <cell r="R57">
            <v>0.17021276595744705</v>
          </cell>
          <cell r="S57">
            <v>0.16326530612244894</v>
          </cell>
          <cell r="T57">
            <v>0.20408163265306123</v>
          </cell>
          <cell r="V57">
            <v>0.14063220596156345</v>
          </cell>
          <cell r="W57">
            <v>0.12673409952087189</v>
          </cell>
          <cell r="X57">
            <v>0.10698088685710205</v>
          </cell>
          <cell r="Y57">
            <v>2.4127755597986855E-2</v>
          </cell>
          <cell r="AK57">
            <v>0.10471027663993171</v>
          </cell>
          <cell r="AL57">
            <v>-0.16393711576767356</v>
          </cell>
          <cell r="AM57">
            <v>-1.9060812915292491E-3</v>
          </cell>
          <cell r="AN57">
            <v>0.11720917336841108</v>
          </cell>
        </row>
        <row r="59">
          <cell r="B59">
            <v>584.20000000000005</v>
          </cell>
          <cell r="C59">
            <v>584.1</v>
          </cell>
          <cell r="D59">
            <v>582.79999999999995</v>
          </cell>
          <cell r="E59">
            <v>581.79999999999995</v>
          </cell>
          <cell r="G59">
            <v>578.20000000000005</v>
          </cell>
          <cell r="H59">
            <v>576.29999999999995</v>
          </cell>
          <cell r="I59">
            <v>573.6</v>
          </cell>
          <cell r="J59">
            <v>537.08205799999996</v>
          </cell>
          <cell r="L59">
            <v>564.6</v>
          </cell>
          <cell r="M59">
            <v>560.6</v>
          </cell>
          <cell r="N59">
            <v>554.5</v>
          </cell>
          <cell r="O59">
            <v>551.6</v>
          </cell>
          <cell r="Q59">
            <v>549.20000000000005</v>
          </cell>
          <cell r="R59">
            <v>545</v>
          </cell>
          <cell r="S59">
            <v>539.4</v>
          </cell>
          <cell r="T59">
            <v>537.5</v>
          </cell>
          <cell r="V59">
            <v>537.1</v>
          </cell>
          <cell r="W59">
            <v>538</v>
          </cell>
          <cell r="X59">
            <v>537.9</v>
          </cell>
          <cell r="Y59">
            <v>535.6</v>
          </cell>
          <cell r="AK59">
            <v>515.20000000000005</v>
          </cell>
          <cell r="AL59">
            <v>515.79999999999995</v>
          </cell>
          <cell r="AM59">
            <v>515.29999999999995</v>
          </cell>
          <cell r="AN59">
            <v>514.4</v>
          </cell>
        </row>
        <row r="60">
          <cell r="B60">
            <v>-4.7700170357750649E-3</v>
          </cell>
          <cell r="C60">
            <v>-1.3344594594594583E-2</v>
          </cell>
          <cell r="D60">
            <v>-1.32069082289199E-2</v>
          </cell>
          <cell r="E60">
            <v>-7.5059706584784669E-3</v>
          </cell>
          <cell r="G60">
            <v>-1.0270455323519334E-2</v>
          </cell>
          <cell r="H60">
            <v>-1.3353877760657551E-2</v>
          </cell>
          <cell r="I60">
            <v>-1.5785861358956654E-2</v>
          </cell>
          <cell r="J60">
            <v>-7.6861364730147819E-2</v>
          </cell>
          <cell r="L60">
            <v>-2.3521272915946079E-2</v>
          </cell>
          <cell r="M60">
            <v>-2.7242755509283234E-2</v>
          </cell>
          <cell r="N60">
            <v>-3.3298465829846635E-2</v>
          </cell>
          <cell r="O60">
            <v>2.7031143162857374E-2</v>
          </cell>
          <cell r="Q60">
            <v>-2.7275947573503379E-2</v>
          </cell>
          <cell r="R60">
            <v>-2.7827327863004014E-2</v>
          </cell>
          <cell r="S60">
            <v>-2.7231740306582597E-2</v>
          </cell>
          <cell r="T60">
            <v>-2.5562001450326388E-2</v>
          </cell>
          <cell r="V60">
            <v>-2.203204661325564E-2</v>
          </cell>
          <cell r="W60">
            <v>-1.2844036697247652E-2</v>
          </cell>
          <cell r="X60">
            <v>-2.7808676307007341E-3</v>
          </cell>
          <cell r="Y60">
            <v>-3.5348837209301376E-3</v>
          </cell>
          <cell r="AK60">
            <v>-1.8292682926829062E-2</v>
          </cell>
          <cell r="AL60">
            <v>-1.0740314537782902E-2</v>
          </cell>
          <cell r="AM60">
            <v>-6.7463377023900817E-3</v>
          </cell>
          <cell r="AN60">
            <v>-5.4137664346481928E-3</v>
          </cell>
        </row>
        <row r="61">
          <cell r="B61">
            <v>641.4</v>
          </cell>
          <cell r="C61">
            <v>640.4</v>
          </cell>
          <cell r="D61">
            <v>638.5</v>
          </cell>
          <cell r="E61">
            <v>637.20000000000005</v>
          </cell>
          <cell r="G61">
            <v>632.20000000000005</v>
          </cell>
          <cell r="H61">
            <v>629.29999999999995</v>
          </cell>
          <cell r="I61">
            <v>624.9</v>
          </cell>
          <cell r="J61">
            <v>623.20000000000005</v>
          </cell>
          <cell r="L61">
            <v>615.5</v>
          </cell>
          <cell r="M61">
            <v>610.70000000000005</v>
          </cell>
          <cell r="N61">
            <v>603.79999999999995</v>
          </cell>
          <cell r="O61">
            <v>600.79999999999995</v>
          </cell>
          <cell r="Q61">
            <v>597.20000000000005</v>
          </cell>
          <cell r="R61">
            <v>591.79999999999995</v>
          </cell>
          <cell r="S61">
            <v>585</v>
          </cell>
          <cell r="T61">
            <v>582.6</v>
          </cell>
          <cell r="V61">
            <v>579.70000000000005</v>
          </cell>
          <cell r="W61">
            <v>580.6</v>
          </cell>
          <cell r="X61">
            <v>579.1</v>
          </cell>
          <cell r="Y61">
            <v>576.1</v>
          </cell>
          <cell r="AK61">
            <v>549.79999999999995</v>
          </cell>
          <cell r="AL61">
            <v>551.4</v>
          </cell>
          <cell r="AM61">
            <v>550.4</v>
          </cell>
          <cell r="AN61">
            <v>549.6</v>
          </cell>
        </row>
        <row r="62">
          <cell r="B62">
            <v>-1.5351550506601197E-2</v>
          </cell>
          <cell r="C62">
            <v>-1.7188459177409521E-2</v>
          </cell>
          <cell r="D62">
            <v>-1.5268352868599622E-2</v>
          </cell>
          <cell r="E62">
            <v>-6.8578553615959992E-3</v>
          </cell>
          <cell r="G62">
            <v>-1.4343623323978649E-2</v>
          </cell>
          <cell r="H62">
            <v>-1.7332916926920738E-2</v>
          </cell>
          <cell r="I62">
            <v>-2.1299921691464441E-2</v>
          </cell>
          <cell r="J62">
            <v>-2.1971123666038928E-2</v>
          </cell>
          <cell r="L62">
            <v>-2.6415691236950423E-2</v>
          </cell>
          <cell r="M62">
            <v>-2.9556650246305272E-2</v>
          </cell>
          <cell r="N62">
            <v>-3.3765402464394301E-2</v>
          </cell>
          <cell r="O62">
            <v>-3.5943517329910302E-2</v>
          </cell>
          <cell r="Q62">
            <v>-2.9731925264012915E-2</v>
          </cell>
          <cell r="R62">
            <v>-3.0948092353037637E-2</v>
          </cell>
          <cell r="S62">
            <v>-3.1136137793971397E-2</v>
          </cell>
          <cell r="T62">
            <v>-3.0292942743009199E-2</v>
          </cell>
          <cell r="V62">
            <v>-2.9303415941058231E-2</v>
          </cell>
          <cell r="W62">
            <v>-1.8925312605609923E-2</v>
          </cell>
          <cell r="X62">
            <v>-1.0085470085470005E-2</v>
          </cell>
          <cell r="Y62">
            <v>-1.1156882938551327E-2</v>
          </cell>
          <cell r="AK62">
            <v>-2.1185686309417973E-2</v>
          </cell>
          <cell r="AL62">
            <v>-1.076426264800856E-2</v>
          </cell>
          <cell r="AM62">
            <v>-7.0359011365686008E-3</v>
          </cell>
          <cell r="AN62">
            <v>-5.7887120115772683E-3</v>
          </cell>
        </row>
        <row r="63">
          <cell r="B63">
            <v>584.05560074999994</v>
          </cell>
          <cell r="C63">
            <v>582.70620150000002</v>
          </cell>
          <cell r="D63">
            <v>580.85580225000001</v>
          </cell>
          <cell r="E63">
            <v>578.84956599999998</v>
          </cell>
          <cell r="G63">
            <v>577.28712675000008</v>
          </cell>
          <cell r="H63">
            <v>574.9204667592594</v>
          </cell>
          <cell r="I63">
            <v>571.24454750925941</v>
          </cell>
          <cell r="J63">
            <v>566.65587400000015</v>
          </cell>
          <cell r="L63">
            <v>561.88820850000002</v>
          </cell>
          <cell r="M63">
            <v>556.82054300000004</v>
          </cell>
          <cell r="N63">
            <v>551.95587750000004</v>
          </cell>
          <cell r="O63">
            <v>550.72233300000005</v>
          </cell>
          <cell r="Q63">
            <v>546.62233300000003</v>
          </cell>
          <cell r="R63">
            <v>541.86233300000004</v>
          </cell>
          <cell r="S63">
            <v>538.16233299999999</v>
          </cell>
          <cell r="T63">
            <v>536.00178299999993</v>
          </cell>
          <cell r="V63">
            <v>532.25178300000016</v>
          </cell>
          <cell r="W63">
            <v>538.01676599999996</v>
          </cell>
          <cell r="X63">
            <v>537.23967600000003</v>
          </cell>
          <cell r="Y63">
            <v>533.69717700000001</v>
          </cell>
          <cell r="AK63">
            <v>514.66719899999998</v>
          </cell>
          <cell r="AL63">
            <v>516.41991900000005</v>
          </cell>
          <cell r="AM63">
            <v>514.32005700000002</v>
          </cell>
          <cell r="AN63">
            <v>512.65858700000001</v>
          </cell>
        </row>
        <row r="64">
          <cell r="B64">
            <v>-1.2741518264860585E-2</v>
          </cell>
          <cell r="C64">
            <v>-3.3750111318906484E-2</v>
          </cell>
          <cell r="D64">
            <v>-3.229589535408206E-2</v>
          </cell>
          <cell r="E64">
            <v>-3.6547855979735866E-2</v>
          </cell>
          <cell r="G64">
            <v>-1.1588749412398958E-2</v>
          </cell>
          <cell r="H64">
            <v>-1.3361338390939781E-2</v>
          </cell>
          <cell r="I64">
            <v>-1.6546713837600535E-2</v>
          </cell>
          <cell r="J64">
            <v>-2.1065390243377724E-2</v>
          </cell>
          <cell r="L64">
            <v>-2.6674626085450015E-2</v>
          </cell>
          <cell r="M64">
            <v>-3.1482482892435382E-2</v>
          </cell>
          <cell r="N64">
            <v>-3.3766046596614085E-2</v>
          </cell>
          <cell r="O64">
            <v>-2.8118549071989518E-2</v>
          </cell>
          <cell r="Q64">
            <v>-2.7168883897302876E-2</v>
          </cell>
          <cell r="R64">
            <v>-2.686361016676786E-2</v>
          </cell>
          <cell r="S64">
            <v>-2.4990302780134921E-2</v>
          </cell>
          <cell r="T64">
            <v>-2.6729531595008127E-2</v>
          </cell>
          <cell r="V64">
            <v>-2.6289723511900287E-2</v>
          </cell>
          <cell r="W64">
            <v>-7.0969446772748412E-3</v>
          </cell>
          <cell r="X64">
            <v>-1.7144585256582134E-3</v>
          </cell>
          <cell r="Y64">
            <v>-4.2996237570349649E-3</v>
          </cell>
          <cell r="AK64">
            <v>-1.6267998153180252E-2</v>
          </cell>
          <cell r="AL64">
            <v>-5.7872673660817053E-3</v>
          </cell>
          <cell r="AM64">
            <v>-7.209585590367551E-3</v>
          </cell>
          <cell r="AN64">
            <v>-6.8046641376608985E-3</v>
          </cell>
        </row>
        <row r="68">
          <cell r="B68">
            <v>585.40599999999995</v>
          </cell>
          <cell r="C68">
            <v>584.05560074999994</v>
          </cell>
          <cell r="D68">
            <v>582.70620150000002</v>
          </cell>
          <cell r="E68">
            <v>580.85580225000001</v>
          </cell>
          <cell r="G68">
            <v>578.86304600000005</v>
          </cell>
          <cell r="H68">
            <v>577.28712675000008</v>
          </cell>
          <cell r="I68">
            <v>574.9204667592594</v>
          </cell>
          <cell r="J68">
            <v>571.24454750925941</v>
          </cell>
          <cell r="L68">
            <v>566.65587400000004</v>
          </cell>
          <cell r="M68">
            <v>561.88820850000002</v>
          </cell>
          <cell r="N68">
            <v>556.82054300000004</v>
          </cell>
          <cell r="O68">
            <v>551.95587750000004</v>
          </cell>
          <cell r="Q68">
            <v>550.72233300000005</v>
          </cell>
          <cell r="R68">
            <v>546.62233300000003</v>
          </cell>
          <cell r="S68">
            <v>541.86233300000004</v>
          </cell>
          <cell r="T68">
            <v>538.16233299999999</v>
          </cell>
          <cell r="V68">
            <v>536.00178400000016</v>
          </cell>
          <cell r="W68">
            <v>538.03482799999995</v>
          </cell>
          <cell r="X68">
            <v>538.01676599999996</v>
          </cell>
          <cell r="Y68">
            <v>537.23967600000003</v>
          </cell>
          <cell r="AK68">
            <v>516.17095700000004</v>
          </cell>
          <cell r="AL68">
            <v>514.66719899999998</v>
          </cell>
          <cell r="AM68">
            <v>516.41991900000005</v>
          </cell>
          <cell r="AN68">
            <v>514.32005700000002</v>
          </cell>
        </row>
        <row r="70">
          <cell r="B70">
            <v>-4.5999999999999996</v>
          </cell>
          <cell r="C70">
            <v>-2.1990000000000007</v>
          </cell>
          <cell r="D70">
            <v>-3</v>
          </cell>
          <cell r="E70">
            <v>-3.050743999999999</v>
          </cell>
          <cell r="G70">
            <v>-4.6000000000000227</v>
          </cell>
          <cell r="H70">
            <v>-3.8907407407407408</v>
          </cell>
          <cell r="I70">
            <v>-4.5999999999999996</v>
          </cell>
          <cell r="J70">
            <v>-6.0089402592592371</v>
          </cell>
          <cell r="L70">
            <v>-6.2</v>
          </cell>
          <cell r="M70">
            <v>-6.5</v>
          </cell>
          <cell r="N70">
            <v>-6.2969999999999997</v>
          </cell>
          <cell r="O70">
            <v>-2.6658789999999994</v>
          </cell>
          <cell r="Q70">
            <v>-5.4</v>
          </cell>
          <cell r="R70">
            <v>-6.06</v>
          </cell>
          <cell r="S70">
            <v>-5</v>
          </cell>
          <cell r="T70">
            <v>-3.5760000000000023</v>
          </cell>
          <cell r="V70">
            <v>-1.7</v>
          </cell>
          <cell r="W70">
            <v>-2.65</v>
          </cell>
          <cell r="X70">
            <v>-2</v>
          </cell>
          <cell r="Y70">
            <v>-3.6</v>
          </cell>
          <cell r="AK70">
            <v>-3.853783</v>
          </cell>
          <cell r="AL70">
            <v>-2.0886499999999999</v>
          </cell>
          <cell r="AM70">
            <v>-4.4147600000000002</v>
          </cell>
          <cell r="AN70">
            <v>-4.6250489999999997</v>
          </cell>
        </row>
        <row r="71">
          <cell r="B71">
            <v>3.4</v>
          </cell>
          <cell r="C71">
            <v>1</v>
          </cell>
          <cell r="D71">
            <v>1.3</v>
          </cell>
          <cell r="E71">
            <v>1.1949070000000002</v>
          </cell>
          <cell r="G71">
            <v>2.5</v>
          </cell>
          <cell r="H71">
            <v>1</v>
          </cell>
          <cell r="I71">
            <v>0.4</v>
          </cell>
          <cell r="J71">
            <v>0.89618599999999926</v>
          </cell>
          <cell r="L71">
            <v>0.67647175000000004</v>
          </cell>
          <cell r="M71">
            <v>0.67647175000000004</v>
          </cell>
          <cell r="N71">
            <v>0.67647175000000004</v>
          </cell>
          <cell r="O71">
            <v>0.67647174999999982</v>
          </cell>
          <cell r="Q71">
            <v>1.3</v>
          </cell>
          <cell r="R71">
            <v>1.3</v>
          </cell>
          <cell r="S71">
            <v>1.3</v>
          </cell>
          <cell r="T71">
            <v>1.415451</v>
          </cell>
          <cell r="V71">
            <v>1.2</v>
          </cell>
          <cell r="W71">
            <v>1.2</v>
          </cell>
          <cell r="X71">
            <v>0.3</v>
          </cell>
          <cell r="Y71">
            <v>2</v>
          </cell>
        </row>
        <row r="72">
          <cell r="B72">
            <v>-0.15039925000000001</v>
          </cell>
          <cell r="C72">
            <v>-0.15039925000000001</v>
          </cell>
          <cell r="D72">
            <v>-0.15039925000000001</v>
          </cell>
          <cell r="E72">
            <v>-0.15039925000000007</v>
          </cell>
          <cell r="G72">
            <v>0.52408074999999998</v>
          </cell>
          <cell r="H72">
            <v>0.52408074999999998</v>
          </cell>
          <cell r="I72">
            <v>0.52408074999999998</v>
          </cell>
          <cell r="J72">
            <v>0.52408074999999998</v>
          </cell>
          <cell r="L72">
            <v>0.75586275000000003</v>
          </cell>
          <cell r="M72">
            <v>0.75586275000000003</v>
          </cell>
          <cell r="N72">
            <v>0.75586275000000003</v>
          </cell>
          <cell r="O72">
            <v>0.75586275000000025</v>
          </cell>
          <cell r="V72">
            <v>2.5330439999997907</v>
          </cell>
          <cell r="W72">
            <v>1.4319380000000137</v>
          </cell>
          <cell r="X72">
            <v>0.92291000000006984</v>
          </cell>
          <cell r="Y72">
            <v>-1.9424990000000206</v>
          </cell>
          <cell r="AK72">
            <v>2.3500249999999383</v>
          </cell>
          <cell r="AL72">
            <v>3.8413700000000675</v>
          </cell>
          <cell r="AM72">
            <v>2.3148979999999701</v>
          </cell>
          <cell r="AN72">
            <v>2.9635789999999913</v>
          </cell>
        </row>
        <row r="73">
          <cell r="B73">
            <v>584.05560074999994</v>
          </cell>
          <cell r="C73">
            <v>582.70620150000002</v>
          </cell>
          <cell r="D73">
            <v>580.85580225000001</v>
          </cell>
          <cell r="E73">
            <v>578.84956599999998</v>
          </cell>
          <cell r="G73">
            <v>577.28712675000008</v>
          </cell>
          <cell r="H73">
            <v>574.9204667592594</v>
          </cell>
          <cell r="I73">
            <v>571.24454750925941</v>
          </cell>
          <cell r="J73">
            <v>566.65587400000015</v>
          </cell>
          <cell r="L73">
            <v>561.88820850000002</v>
          </cell>
          <cell r="M73">
            <v>556.82054300000004</v>
          </cell>
          <cell r="N73">
            <v>551.95587750000004</v>
          </cell>
          <cell r="O73">
            <v>550.72233300000005</v>
          </cell>
          <cell r="Q73">
            <v>546.62233300000003</v>
          </cell>
          <cell r="R73">
            <v>541.86233300000004</v>
          </cell>
          <cell r="S73">
            <v>538.16233299999999</v>
          </cell>
          <cell r="T73">
            <v>536.00178399999993</v>
          </cell>
          <cell r="V73">
            <v>538.03482799999995</v>
          </cell>
          <cell r="W73">
            <v>538.01676599999996</v>
          </cell>
          <cell r="X73">
            <v>537.23967600000003</v>
          </cell>
          <cell r="Y73">
            <v>533.69717700000001</v>
          </cell>
          <cell r="AK73">
            <v>514.66719899999998</v>
          </cell>
          <cell r="AL73">
            <v>516.41991900000005</v>
          </cell>
          <cell r="AM73">
            <v>514.32005700000002</v>
          </cell>
          <cell r="AN73">
            <v>512.65858700000001</v>
          </cell>
        </row>
        <row r="75">
          <cell r="B75">
            <v>41.760869565217391</v>
          </cell>
          <cell r="C75">
            <v>49.977262391996348</v>
          </cell>
          <cell r="D75">
            <v>54.93333333333333</v>
          </cell>
          <cell r="E75">
            <v>51.659529609826357</v>
          </cell>
          <cell r="G75">
            <v>52.152173913043221</v>
          </cell>
          <cell r="H75">
            <v>57.958115183246065</v>
          </cell>
          <cell r="I75">
            <v>51.869565217391305</v>
          </cell>
          <cell r="J75">
            <v>56.016532945444006</v>
          </cell>
          <cell r="L75">
            <v>57.451612903225801</v>
          </cell>
          <cell r="M75">
            <v>53.815384615384616</v>
          </cell>
          <cell r="N75">
            <v>56.090201683341292</v>
          </cell>
          <cell r="O75">
            <v>64.143946518202853</v>
          </cell>
          <cell r="Q75">
            <v>54.722222222222221</v>
          </cell>
          <cell r="R75">
            <v>55.445544554455452</v>
          </cell>
          <cell r="S75">
            <v>54.48</v>
          </cell>
          <cell r="T75">
            <v>50.055928411633111</v>
          </cell>
          <cell r="V75">
            <v>51.352941176470587</v>
          </cell>
          <cell r="W75">
            <v>56.037735849056602</v>
          </cell>
          <cell r="X75">
            <v>56.449999999999996</v>
          </cell>
          <cell r="Y75">
            <v>57.277777777777771</v>
          </cell>
          <cell r="AK75">
            <v>55.685543270080331</v>
          </cell>
          <cell r="AL75">
            <v>57.980034950805546</v>
          </cell>
          <cell r="AM75">
            <v>60.16182080113073</v>
          </cell>
          <cell r="AN75">
            <v>61.27502649161125</v>
          </cell>
        </row>
        <row r="76">
          <cell r="B76">
            <v>22.058823529411764</v>
          </cell>
          <cell r="C76">
            <v>38</v>
          </cell>
          <cell r="D76">
            <v>7.6923076923076916</v>
          </cell>
          <cell r="E76">
            <v>7.9504095297793036</v>
          </cell>
          <cell r="G76">
            <v>13.6</v>
          </cell>
          <cell r="H76">
            <v>11.3</v>
          </cell>
          <cell r="I76">
            <v>11.25</v>
          </cell>
          <cell r="J76">
            <v>5.0212790648369907</v>
          </cell>
          <cell r="L76">
            <v>7.5760739454382238</v>
          </cell>
          <cell r="M76">
            <v>7.5760739454382238</v>
          </cell>
          <cell r="N76">
            <v>7.5760739454382238</v>
          </cell>
          <cell r="O76">
            <v>7.5760739454382264</v>
          </cell>
          <cell r="Q76">
            <v>31.570512820512818</v>
          </cell>
          <cell r="R76">
            <v>31.987814166031988</v>
          </cell>
          <cell r="S76">
            <v>31.430769230769229</v>
          </cell>
          <cell r="T76">
            <v>26.537774506561679</v>
          </cell>
          <cell r="V76">
            <v>4.461035813037963</v>
          </cell>
          <cell r="W76">
            <v>43.666666666666671</v>
          </cell>
          <cell r="X76">
            <v>25.999999999999979</v>
          </cell>
          <cell r="Y76">
            <v>37.230555555555554</v>
          </cell>
          <cell r="AK76">
            <v>13.574323677408042</v>
          </cell>
          <cell r="AL76">
            <v>43.760429221865387</v>
          </cell>
          <cell r="AM76">
            <v>25.271091858043317</v>
          </cell>
          <cell r="AN76">
            <v>35.733820492047045</v>
          </cell>
        </row>
        <row r="77">
          <cell r="B77">
            <v>192.1</v>
          </cell>
          <cell r="C77">
            <v>109.9</v>
          </cell>
          <cell r="D77">
            <v>164.8</v>
          </cell>
          <cell r="E77">
            <v>157.6</v>
          </cell>
          <cell r="G77">
            <v>239.9</v>
          </cell>
          <cell r="H77">
            <v>225.49999999999997</v>
          </cell>
          <cell r="I77">
            <v>238.6</v>
          </cell>
          <cell r="J77">
            <v>336.59999999999991</v>
          </cell>
          <cell r="L77">
            <v>356.2</v>
          </cell>
          <cell r="M77">
            <v>349.8</v>
          </cell>
          <cell r="N77">
            <v>353.2000000000001</v>
          </cell>
          <cell r="O77">
            <v>171.00000000000006</v>
          </cell>
          <cell r="Q77">
            <v>295.5</v>
          </cell>
          <cell r="R77">
            <v>336</v>
          </cell>
          <cell r="S77">
            <v>272.39999999999998</v>
          </cell>
          <cell r="T77">
            <v>179.00000000000011</v>
          </cell>
          <cell r="V77">
            <v>87.3</v>
          </cell>
          <cell r="W77">
            <v>148.5</v>
          </cell>
          <cell r="X77">
            <v>112.89999999999999</v>
          </cell>
          <cell r="Y77">
            <v>206.2</v>
          </cell>
          <cell r="AK77">
            <v>214.6</v>
          </cell>
          <cell r="AL77">
            <v>121.1</v>
          </cell>
          <cell r="AM77">
            <v>265.59999999999991</v>
          </cell>
          <cell r="AN77">
            <v>283.40000000000009</v>
          </cell>
        </row>
        <row r="78">
          <cell r="B78">
            <v>75</v>
          </cell>
          <cell r="C78">
            <v>38</v>
          </cell>
          <cell r="D78">
            <v>10</v>
          </cell>
          <cell r="E78">
            <v>9.5</v>
          </cell>
          <cell r="G78">
            <v>34</v>
          </cell>
          <cell r="H78">
            <v>11.3</v>
          </cell>
          <cell r="I78">
            <v>4.5</v>
          </cell>
          <cell r="J78">
            <v>4.5</v>
          </cell>
          <cell r="L78">
            <v>5.125</v>
          </cell>
          <cell r="M78">
            <v>5.125</v>
          </cell>
          <cell r="N78">
            <v>5.125</v>
          </cell>
          <cell r="O78">
            <v>5.125</v>
          </cell>
          <cell r="Q78">
            <v>41.041666666666664</v>
          </cell>
          <cell r="R78">
            <v>41.584158415841586</v>
          </cell>
          <cell r="S78">
            <v>40.86</v>
          </cell>
          <cell r="T78">
            <v>37.562919463087233</v>
          </cell>
          <cell r="V78">
            <v>11.3</v>
          </cell>
          <cell r="W78">
            <v>52.400000000000006</v>
          </cell>
          <cell r="X78">
            <v>7.7999999999999936</v>
          </cell>
          <cell r="Y78">
            <v>74.500000000000014</v>
          </cell>
          <cell r="AK78">
            <v>31.9</v>
          </cell>
          <cell r="AL78">
            <v>168.1</v>
          </cell>
          <cell r="AM78">
            <v>58.500000000000007</v>
          </cell>
          <cell r="AN78">
            <v>105.89999999999998</v>
          </cell>
        </row>
        <row r="81">
          <cell r="B81">
            <v>1999</v>
          </cell>
          <cell r="G81">
            <v>2000</v>
          </cell>
          <cell r="L81">
            <v>2001</v>
          </cell>
          <cell r="Q81">
            <v>2002</v>
          </cell>
          <cell r="V81">
            <v>2003</v>
          </cell>
          <cell r="AK81">
            <v>2006</v>
          </cell>
        </row>
        <row r="82">
          <cell r="B82">
            <v>36250</v>
          </cell>
          <cell r="C82">
            <v>36341</v>
          </cell>
          <cell r="D82">
            <v>36433</v>
          </cell>
          <cell r="E82">
            <v>36525</v>
          </cell>
          <cell r="G82">
            <v>36616</v>
          </cell>
          <cell r="H82">
            <v>36707</v>
          </cell>
          <cell r="I82">
            <v>36799</v>
          </cell>
          <cell r="J82">
            <v>36891</v>
          </cell>
          <cell r="L82">
            <v>36981</v>
          </cell>
          <cell r="M82">
            <v>37072</v>
          </cell>
          <cell r="N82">
            <v>37164</v>
          </cell>
          <cell r="O82">
            <v>37256</v>
          </cell>
          <cell r="Q82">
            <v>37346</v>
          </cell>
          <cell r="R82">
            <v>37437</v>
          </cell>
          <cell r="S82">
            <v>37529</v>
          </cell>
          <cell r="T82">
            <v>37621</v>
          </cell>
          <cell r="V82">
            <v>37711</v>
          </cell>
          <cell r="W82">
            <v>37802</v>
          </cell>
          <cell r="X82">
            <v>37894</v>
          </cell>
          <cell r="Y82">
            <v>37986</v>
          </cell>
          <cell r="AK82" t="str">
            <v>Mar-06</v>
          </cell>
          <cell r="AL82" t="str">
            <v>Jun-06</v>
          </cell>
          <cell r="AM82" t="str">
            <v>Sep-06</v>
          </cell>
          <cell r="AN82" t="str">
            <v>Dec-06</v>
          </cell>
        </row>
        <row r="85">
          <cell r="AL85">
            <v>0</v>
          </cell>
          <cell r="AM85">
            <v>0</v>
          </cell>
          <cell r="AN85">
            <v>0</v>
          </cell>
        </row>
        <row r="86">
          <cell r="L86">
            <v>227.9</v>
          </cell>
          <cell r="M86">
            <v>251.1</v>
          </cell>
          <cell r="N86">
            <v>289.60000000000002</v>
          </cell>
          <cell r="O86">
            <v>172.7</v>
          </cell>
          <cell r="Q86">
            <v>184.8</v>
          </cell>
          <cell r="R86">
            <v>247.4</v>
          </cell>
          <cell r="S86">
            <v>200.7</v>
          </cell>
          <cell r="T86">
            <v>167.9</v>
          </cell>
          <cell r="V86">
            <v>205.8</v>
          </cell>
          <cell r="W86">
            <v>219.2</v>
          </cell>
          <cell r="X86">
            <v>256.10000000000002</v>
          </cell>
          <cell r="Y86">
            <v>265.3</v>
          </cell>
          <cell r="AK86">
            <v>382.8</v>
          </cell>
          <cell r="AL86">
            <v>430.4</v>
          </cell>
          <cell r="AM86">
            <v>502.9</v>
          </cell>
          <cell r="AN86">
            <v>489.5</v>
          </cell>
        </row>
        <row r="87">
          <cell r="L87">
            <v>2</v>
          </cell>
          <cell r="M87">
            <v>3.9</v>
          </cell>
          <cell r="N87">
            <v>2.7</v>
          </cell>
          <cell r="X87">
            <v>5.1999999999999886</v>
          </cell>
          <cell r="AL87">
            <v>0</v>
          </cell>
          <cell r="AM87">
            <v>0</v>
          </cell>
          <cell r="AN87">
            <v>0</v>
          </cell>
        </row>
        <row r="88">
          <cell r="L88">
            <v>1136.4000000000001</v>
          </cell>
          <cell r="M88">
            <v>1174.3</v>
          </cell>
          <cell r="N88">
            <v>1146.9000000000001</v>
          </cell>
          <cell r="O88">
            <v>1124.9000000000001</v>
          </cell>
          <cell r="Q88">
            <v>1148.5</v>
          </cell>
          <cell r="R88">
            <v>1164.5999999999999</v>
          </cell>
          <cell r="S88">
            <v>1129</v>
          </cell>
          <cell r="T88">
            <v>1145.4000000000001</v>
          </cell>
          <cell r="V88">
            <v>1157.0999999999999</v>
          </cell>
          <cell r="W88">
            <v>1196</v>
          </cell>
          <cell r="X88">
            <v>1195.4000000000001</v>
          </cell>
          <cell r="Y88">
            <v>1222.4000000000001</v>
          </cell>
          <cell r="AK88">
            <v>1320.8</v>
          </cell>
          <cell r="AL88">
            <v>1380.7</v>
          </cell>
          <cell r="AM88">
            <v>1446.3</v>
          </cell>
          <cell r="AN88">
            <v>1523.2</v>
          </cell>
        </row>
        <row r="89">
          <cell r="L89">
            <v>700.7</v>
          </cell>
          <cell r="M89">
            <v>711.2</v>
          </cell>
          <cell r="N89">
            <v>725.4</v>
          </cell>
          <cell r="O89">
            <v>677</v>
          </cell>
          <cell r="Q89">
            <v>709</v>
          </cell>
          <cell r="R89">
            <v>713.5</v>
          </cell>
          <cell r="S89">
            <v>689.6</v>
          </cell>
          <cell r="T89">
            <v>671.7</v>
          </cell>
          <cell r="V89">
            <v>737.1</v>
          </cell>
          <cell r="W89">
            <v>770.9</v>
          </cell>
          <cell r="X89">
            <v>772.8</v>
          </cell>
          <cell r="Y89">
            <v>718.3</v>
          </cell>
          <cell r="AK89">
            <v>949.5</v>
          </cell>
          <cell r="AL89">
            <v>986.7</v>
          </cell>
          <cell r="AM89">
            <v>1001.6</v>
          </cell>
          <cell r="AN89">
            <v>1008.4</v>
          </cell>
        </row>
        <row r="90">
          <cell r="L90">
            <v>279.3</v>
          </cell>
          <cell r="M90">
            <v>251</v>
          </cell>
          <cell r="N90">
            <v>240.1</v>
          </cell>
          <cell r="O90">
            <v>228.8</v>
          </cell>
          <cell r="Q90">
            <v>251.8</v>
          </cell>
          <cell r="R90">
            <v>232.1</v>
          </cell>
          <cell r="S90">
            <v>214.2</v>
          </cell>
          <cell r="T90">
            <v>243.1</v>
          </cell>
          <cell r="V90">
            <v>277.10000000000002</v>
          </cell>
          <cell r="W90">
            <v>256.89999999999998</v>
          </cell>
          <cell r="X90">
            <v>245.4</v>
          </cell>
          <cell r="Y90">
            <v>290.5</v>
          </cell>
          <cell r="AK90">
            <v>296.60000000000002</v>
          </cell>
          <cell r="AL90">
            <v>321.8</v>
          </cell>
          <cell r="AM90">
            <v>304.5</v>
          </cell>
          <cell r="AN90">
            <v>279.89999999999998</v>
          </cell>
        </row>
        <row r="91">
          <cell r="L91">
            <v>2346.3000000000002</v>
          </cell>
          <cell r="M91">
            <v>2391.5</v>
          </cell>
          <cell r="N91">
            <v>2404.6999999999998</v>
          </cell>
          <cell r="O91">
            <v>2203.4</v>
          </cell>
          <cell r="Q91">
            <v>2294.1</v>
          </cell>
          <cell r="R91">
            <v>2357.6</v>
          </cell>
          <cell r="S91">
            <v>2233.5</v>
          </cell>
          <cell r="T91">
            <v>2228.1000000000004</v>
          </cell>
          <cell r="V91">
            <v>2377.1</v>
          </cell>
          <cell r="W91">
            <v>2443</v>
          </cell>
          <cell r="X91">
            <v>2474.9</v>
          </cell>
          <cell r="Y91">
            <v>2496.5</v>
          </cell>
          <cell r="AK91">
            <v>2949.7</v>
          </cell>
          <cell r="AL91">
            <v>3119.6000000000004</v>
          </cell>
          <cell r="AM91">
            <v>3255.2999999999997</v>
          </cell>
          <cell r="AN91">
            <v>3301</v>
          </cell>
        </row>
        <row r="93">
          <cell r="L93">
            <v>2452.1999999999998</v>
          </cell>
          <cell r="M93">
            <v>2455.8000000000002</v>
          </cell>
          <cell r="N93">
            <v>2453.6</v>
          </cell>
          <cell r="O93">
            <v>2513.5</v>
          </cell>
          <cell r="Q93">
            <v>2478.4</v>
          </cell>
          <cell r="R93">
            <v>2456.6999999999998</v>
          </cell>
          <cell r="S93">
            <v>2412.9</v>
          </cell>
          <cell r="T93">
            <v>2491.3000000000002</v>
          </cell>
          <cell r="V93">
            <v>2464.4</v>
          </cell>
          <cell r="W93">
            <v>2517.5</v>
          </cell>
          <cell r="X93">
            <v>2502.4</v>
          </cell>
          <cell r="Y93">
            <v>2542.1999999999998</v>
          </cell>
          <cell r="AK93">
            <v>2519.6</v>
          </cell>
          <cell r="AL93">
            <v>2504.5</v>
          </cell>
          <cell r="AM93">
            <v>2526.4</v>
          </cell>
          <cell r="AN93">
            <v>2696.1</v>
          </cell>
        </row>
        <row r="94">
          <cell r="L94">
            <v>2023.7</v>
          </cell>
          <cell r="M94">
            <v>1984</v>
          </cell>
          <cell r="N94">
            <v>1930</v>
          </cell>
          <cell r="O94">
            <v>1904</v>
          </cell>
          <cell r="Q94">
            <v>1875.8</v>
          </cell>
          <cell r="R94">
            <v>1837.1</v>
          </cell>
          <cell r="S94">
            <v>1757.2</v>
          </cell>
          <cell r="T94">
            <v>1791.3</v>
          </cell>
          <cell r="V94">
            <v>1817.9</v>
          </cell>
          <cell r="W94">
            <v>1874.4</v>
          </cell>
          <cell r="X94">
            <v>1836.8999999999999</v>
          </cell>
          <cell r="Y94">
            <v>1897</v>
          </cell>
          <cell r="AK94">
            <v>2660.9</v>
          </cell>
          <cell r="AL94">
            <v>2830</v>
          </cell>
          <cell r="AM94">
            <v>2884.5</v>
          </cell>
          <cell r="AN94">
            <v>2912.9</v>
          </cell>
        </row>
        <row r="95">
          <cell r="L95">
            <v>274.39999999999998</v>
          </cell>
          <cell r="M95">
            <v>313.89999999999998</v>
          </cell>
          <cell r="N95">
            <v>334.5</v>
          </cell>
          <cell r="O95">
            <v>363.9</v>
          </cell>
          <cell r="Q95">
            <v>404.3</v>
          </cell>
          <cell r="R95">
            <v>482.8</v>
          </cell>
          <cell r="S95">
            <v>524.70000000000005</v>
          </cell>
          <cell r="T95">
            <v>576.5</v>
          </cell>
          <cell r="V95">
            <v>589.20000000000005</v>
          </cell>
          <cell r="W95">
            <v>591.79999999999995</v>
          </cell>
          <cell r="X95">
            <v>591.79999999999995</v>
          </cell>
          <cell r="Y95">
            <v>543.1</v>
          </cell>
          <cell r="AK95">
            <v>565.6</v>
          </cell>
          <cell r="AL95">
            <v>507.1</v>
          </cell>
          <cell r="AM95">
            <v>502.3</v>
          </cell>
          <cell r="AN95">
            <v>228</v>
          </cell>
        </row>
        <row r="96">
          <cell r="L96">
            <v>7096.5999999999995</v>
          </cell>
          <cell r="M96">
            <v>7145.2</v>
          </cell>
          <cell r="N96">
            <v>7122.7999999999993</v>
          </cell>
          <cell r="O96">
            <v>6984.7999999999993</v>
          </cell>
          <cell r="Q96">
            <v>7052.6</v>
          </cell>
          <cell r="R96">
            <v>7134.2</v>
          </cell>
          <cell r="S96">
            <v>6928.2999999999993</v>
          </cell>
          <cell r="T96">
            <v>7087.2000000000007</v>
          </cell>
          <cell r="V96">
            <v>7248.5999999999995</v>
          </cell>
          <cell r="W96">
            <v>7426.7</v>
          </cell>
          <cell r="X96">
            <v>7406</v>
          </cell>
          <cell r="Y96">
            <v>7478.8</v>
          </cell>
          <cell r="AK96">
            <v>8695.7999999999993</v>
          </cell>
          <cell r="AL96">
            <v>8961.2000000000007</v>
          </cell>
          <cell r="AM96">
            <v>9168.5</v>
          </cell>
          <cell r="AN96">
            <v>9138</v>
          </cell>
        </row>
        <row r="99">
          <cell r="L99">
            <v>98.9</v>
          </cell>
          <cell r="M99">
            <v>89.3</v>
          </cell>
          <cell r="N99">
            <v>104.6</v>
          </cell>
          <cell r="O99">
            <v>101.6</v>
          </cell>
          <cell r="Q99">
            <v>125.2</v>
          </cell>
          <cell r="R99">
            <v>136.1</v>
          </cell>
          <cell r="S99">
            <v>126.9</v>
          </cell>
          <cell r="T99">
            <v>94.6</v>
          </cell>
          <cell r="V99">
            <v>115.4</v>
          </cell>
          <cell r="W99">
            <v>103.8</v>
          </cell>
          <cell r="X99">
            <v>100</v>
          </cell>
          <cell r="Y99">
            <v>103.6</v>
          </cell>
          <cell r="AK99">
            <v>155.19999999999999</v>
          </cell>
          <cell r="AL99">
            <v>186.9</v>
          </cell>
          <cell r="AM99">
            <v>179.8</v>
          </cell>
          <cell r="AN99">
            <v>174.1</v>
          </cell>
        </row>
        <row r="100">
          <cell r="L100">
            <v>669.4</v>
          </cell>
          <cell r="M100">
            <v>699</v>
          </cell>
          <cell r="N100">
            <v>665.9</v>
          </cell>
          <cell r="O100">
            <v>678.1</v>
          </cell>
          <cell r="Q100">
            <v>654.4</v>
          </cell>
          <cell r="R100">
            <v>663.5</v>
          </cell>
          <cell r="S100">
            <v>653.79999999999995</v>
          </cell>
          <cell r="T100">
            <v>728.3</v>
          </cell>
          <cell r="V100">
            <v>695.9</v>
          </cell>
          <cell r="W100">
            <v>684.2</v>
          </cell>
          <cell r="X100">
            <v>687.8</v>
          </cell>
          <cell r="Y100">
            <v>753.6</v>
          </cell>
          <cell r="AK100">
            <v>851.4</v>
          </cell>
          <cell r="AL100">
            <v>872.4</v>
          </cell>
          <cell r="AM100">
            <v>915</v>
          </cell>
          <cell r="AN100">
            <v>1039.7</v>
          </cell>
        </row>
        <row r="101">
          <cell r="L101">
            <v>185.8</v>
          </cell>
          <cell r="M101">
            <v>191.4</v>
          </cell>
          <cell r="N101">
            <v>199.6</v>
          </cell>
          <cell r="O101">
            <v>195</v>
          </cell>
          <cell r="Q101">
            <v>207.3</v>
          </cell>
          <cell r="R101">
            <v>144.30000000000001</v>
          </cell>
          <cell r="S101">
            <v>127.2</v>
          </cell>
          <cell r="T101">
            <v>121.7</v>
          </cell>
          <cell r="V101">
            <v>185.4</v>
          </cell>
          <cell r="W101">
            <v>164.6</v>
          </cell>
          <cell r="X101">
            <v>169.3</v>
          </cell>
          <cell r="Y101">
            <v>183.8</v>
          </cell>
          <cell r="AK101">
            <v>225</v>
          </cell>
          <cell r="AL101">
            <v>147.6</v>
          </cell>
          <cell r="AM101">
            <v>186.8</v>
          </cell>
          <cell r="AN101">
            <v>161.5</v>
          </cell>
        </row>
        <row r="102">
          <cell r="L102">
            <v>953.2</v>
          </cell>
          <cell r="M102">
            <v>749.8</v>
          </cell>
          <cell r="N102">
            <v>827.5</v>
          </cell>
          <cell r="O102">
            <v>823.3</v>
          </cell>
          <cell r="Q102">
            <v>921.8</v>
          </cell>
          <cell r="R102">
            <v>869.9</v>
          </cell>
          <cell r="S102">
            <v>938.9</v>
          </cell>
          <cell r="T102">
            <v>905.6</v>
          </cell>
          <cell r="V102">
            <v>1029</v>
          </cell>
          <cell r="W102">
            <v>1013.1</v>
          </cell>
          <cell r="X102">
            <v>1058.4000000000001</v>
          </cell>
          <cell r="Y102">
            <v>1090</v>
          </cell>
          <cell r="AK102">
            <v>1296.5</v>
          </cell>
          <cell r="AL102">
            <v>1182.8</v>
          </cell>
          <cell r="AM102">
            <v>1307.4000000000001</v>
          </cell>
          <cell r="AN102">
            <v>1317.1</v>
          </cell>
        </row>
        <row r="103">
          <cell r="L103">
            <v>463.5</v>
          </cell>
          <cell r="M103">
            <v>351.1</v>
          </cell>
          <cell r="N103">
            <v>358.3</v>
          </cell>
          <cell r="O103">
            <v>325.5</v>
          </cell>
          <cell r="Q103">
            <v>352.8</v>
          </cell>
          <cell r="R103">
            <v>353.9</v>
          </cell>
          <cell r="S103">
            <v>444.1</v>
          </cell>
          <cell r="T103">
            <v>298.5</v>
          </cell>
          <cell r="V103">
            <v>315.2</v>
          </cell>
          <cell r="W103">
            <v>359.7</v>
          </cell>
          <cell r="X103">
            <v>403.8</v>
          </cell>
          <cell r="Y103">
            <v>314.39999999999998</v>
          </cell>
          <cell r="AK103">
            <v>135.19999999999999</v>
          </cell>
          <cell r="AL103">
            <v>270.5</v>
          </cell>
          <cell r="AM103">
            <v>271.89999999999998</v>
          </cell>
          <cell r="AN103">
            <v>776.7</v>
          </cell>
        </row>
        <row r="104">
          <cell r="L104">
            <v>2370.8000000000002</v>
          </cell>
          <cell r="M104">
            <v>2080.6</v>
          </cell>
          <cell r="N104">
            <v>2155.9</v>
          </cell>
          <cell r="O104">
            <v>2123.5</v>
          </cell>
          <cell r="Q104">
            <v>2261.5</v>
          </cell>
          <cell r="R104">
            <v>2167.7000000000003</v>
          </cell>
          <cell r="S104">
            <v>2290.9</v>
          </cell>
          <cell r="T104">
            <v>2148.6999999999998</v>
          </cell>
          <cell r="V104">
            <v>2340.8999999999996</v>
          </cell>
          <cell r="W104">
            <v>2325.4</v>
          </cell>
          <cell r="X104">
            <v>2419.3000000000002</v>
          </cell>
          <cell r="Y104">
            <v>2445.4</v>
          </cell>
          <cell r="AK104">
            <v>2663.2999999999997</v>
          </cell>
          <cell r="AL104">
            <v>2660.2</v>
          </cell>
          <cell r="AM104">
            <v>2860.9</v>
          </cell>
          <cell r="AN104">
            <v>3469.0999999999995</v>
          </cell>
        </row>
        <row r="106">
          <cell r="O106">
            <v>731.8</v>
          </cell>
          <cell r="T106">
            <v>588.6</v>
          </cell>
          <cell r="Y106">
            <v>358.40000000000009</v>
          </cell>
        </row>
        <row r="107">
          <cell r="O107">
            <v>2080.1999999999998</v>
          </cell>
          <cell r="T107">
            <v>2622.2</v>
          </cell>
          <cell r="Y107">
            <v>2326.5</v>
          </cell>
        </row>
        <row r="108">
          <cell r="L108">
            <v>2530.4</v>
          </cell>
          <cell r="M108">
            <v>2958.2</v>
          </cell>
          <cell r="N108">
            <v>3083.3</v>
          </cell>
          <cell r="O108">
            <v>2812</v>
          </cell>
          <cell r="Q108">
            <v>2950.3</v>
          </cell>
          <cell r="R108">
            <v>3283.7</v>
          </cell>
          <cell r="S108">
            <v>3072.1</v>
          </cell>
          <cell r="T108">
            <v>3210.7999999999997</v>
          </cell>
          <cell r="V108">
            <v>3165.4</v>
          </cell>
          <cell r="W108">
            <v>2995.8</v>
          </cell>
          <cell r="X108">
            <v>2731.9</v>
          </cell>
          <cell r="Y108">
            <v>2684.9</v>
          </cell>
          <cell r="AK108">
            <v>3201.2</v>
          </cell>
          <cell r="AL108">
            <v>3156</v>
          </cell>
          <cell r="AM108">
            <v>3126.2</v>
          </cell>
          <cell r="AN108">
            <v>2720.4</v>
          </cell>
        </row>
        <row r="110">
          <cell r="L110">
            <v>422.3</v>
          </cell>
          <cell r="M110">
            <v>400.9</v>
          </cell>
          <cell r="N110">
            <v>441</v>
          </cell>
          <cell r="O110">
            <v>480.6</v>
          </cell>
          <cell r="Q110">
            <v>459.1</v>
          </cell>
          <cell r="R110">
            <v>450.3</v>
          </cell>
          <cell r="S110">
            <v>475.2</v>
          </cell>
          <cell r="T110">
            <v>488.8</v>
          </cell>
          <cell r="V110">
            <v>490.9</v>
          </cell>
          <cell r="W110">
            <v>522.70000000000005</v>
          </cell>
          <cell r="X110">
            <v>542.29999999999995</v>
          </cell>
          <cell r="Y110">
            <v>456</v>
          </cell>
          <cell r="AK110">
            <v>541</v>
          </cell>
          <cell r="AL110">
            <v>520.4</v>
          </cell>
          <cell r="AM110">
            <v>538.1</v>
          </cell>
          <cell r="AN110">
            <v>309.89999999999998</v>
          </cell>
        </row>
        <row r="111">
          <cell r="L111">
            <v>629.79999999999995</v>
          </cell>
          <cell r="M111">
            <v>630.4</v>
          </cell>
          <cell r="N111">
            <v>634.29999999999995</v>
          </cell>
          <cell r="O111">
            <v>722.30000000000007</v>
          </cell>
          <cell r="Q111">
            <v>738.7</v>
          </cell>
          <cell r="R111">
            <v>759.9</v>
          </cell>
          <cell r="S111">
            <v>766.7</v>
          </cell>
          <cell r="T111">
            <v>888.6</v>
          </cell>
          <cell r="V111">
            <v>915.2</v>
          </cell>
          <cell r="W111">
            <v>869.2</v>
          </cell>
          <cell r="X111">
            <v>875.3</v>
          </cell>
          <cell r="Y111">
            <v>1005.4</v>
          </cell>
          <cell r="AK111">
            <v>1002.5</v>
          </cell>
          <cell r="AL111">
            <v>1029.0999999999999</v>
          </cell>
          <cell r="AM111">
            <v>1008.7</v>
          </cell>
          <cell r="AN111">
            <v>1227.7</v>
          </cell>
        </row>
        <row r="112">
          <cell r="L112">
            <v>5953.3000000000011</v>
          </cell>
          <cell r="M112">
            <v>6070.0999999999985</v>
          </cell>
          <cell r="N112">
            <v>6314.5000000000009</v>
          </cell>
          <cell r="O112">
            <v>6138.4000000000005</v>
          </cell>
          <cell r="Q112">
            <v>6409.6</v>
          </cell>
          <cell r="R112">
            <v>6661.5999999999995</v>
          </cell>
          <cell r="S112">
            <v>6604.9</v>
          </cell>
          <cell r="T112">
            <v>6736.9000000000005</v>
          </cell>
          <cell r="V112">
            <v>6912.3999999999987</v>
          </cell>
          <cell r="W112">
            <v>6713.1</v>
          </cell>
          <cell r="X112">
            <v>6568.8000000000011</v>
          </cell>
          <cell r="Y112">
            <v>6591.7</v>
          </cell>
          <cell r="AK112">
            <v>7408</v>
          </cell>
          <cell r="AL112">
            <v>7365.6999999999989</v>
          </cell>
          <cell r="AM112">
            <v>7533.9000000000005</v>
          </cell>
          <cell r="AN112">
            <v>7727.0999999999995</v>
          </cell>
        </row>
        <row r="115">
          <cell r="L115">
            <v>349.3</v>
          </cell>
          <cell r="M115">
            <v>346.9</v>
          </cell>
          <cell r="N115">
            <v>343.5</v>
          </cell>
          <cell r="O115">
            <v>341.3</v>
          </cell>
          <cell r="Q115">
            <v>335.3</v>
          </cell>
          <cell r="R115">
            <v>332</v>
          </cell>
          <cell r="S115">
            <v>325.8</v>
          </cell>
          <cell r="T115">
            <v>323</v>
          </cell>
          <cell r="V115">
            <v>315.3</v>
          </cell>
          <cell r="W115">
            <v>311.3</v>
          </cell>
          <cell r="X115">
            <v>307.8</v>
          </cell>
          <cell r="Y115">
            <v>292.89999999999998</v>
          </cell>
          <cell r="AK115">
            <v>244.9</v>
          </cell>
          <cell r="AL115">
            <v>239.7</v>
          </cell>
          <cell r="AM115">
            <v>231.1</v>
          </cell>
          <cell r="AN115">
            <v>222.7</v>
          </cell>
        </row>
        <row r="116">
          <cell r="L116">
            <v>1837.3000000000002</v>
          </cell>
          <cell r="M116">
            <v>1847.6</v>
          </cell>
          <cell r="N116">
            <v>1842.4</v>
          </cell>
          <cell r="O116">
            <v>1901.6</v>
          </cell>
          <cell r="Q116">
            <v>1886.4</v>
          </cell>
          <cell r="R116">
            <v>1869.1</v>
          </cell>
          <cell r="S116">
            <v>1852.1</v>
          </cell>
          <cell r="T116">
            <v>1866.8</v>
          </cell>
          <cell r="V116">
            <v>1805.4</v>
          </cell>
          <cell r="W116">
            <v>1815.1</v>
          </cell>
          <cell r="X116">
            <v>1804.5</v>
          </cell>
          <cell r="Y116">
            <v>1859.1</v>
          </cell>
          <cell r="AK116">
            <v>1805.6999999999998</v>
          </cell>
          <cell r="AL116">
            <v>1862.9</v>
          </cell>
          <cell r="AM116">
            <v>1896.4</v>
          </cell>
          <cell r="AN116">
            <v>1951</v>
          </cell>
        </row>
        <row r="117">
          <cell r="L117">
            <v>4982.8999999999996</v>
          </cell>
          <cell r="M117">
            <v>5261.7</v>
          </cell>
          <cell r="N117">
            <v>5457.3</v>
          </cell>
          <cell r="O117">
            <v>5643.6</v>
          </cell>
          <cell r="Q117">
            <v>5734.7</v>
          </cell>
          <cell r="R117">
            <v>6052.5</v>
          </cell>
          <cell r="S117">
            <v>6285.2</v>
          </cell>
          <cell r="T117">
            <v>6518.5</v>
          </cell>
          <cell r="V117">
            <v>6616</v>
          </cell>
          <cell r="W117">
            <v>6965.3</v>
          </cell>
          <cell r="X117">
            <v>7201.3</v>
          </cell>
          <cell r="Y117">
            <v>7433</v>
          </cell>
          <cell r="AK117">
            <v>8976.2000000000007</v>
          </cell>
          <cell r="AL117">
            <v>9246.2999999999993</v>
          </cell>
          <cell r="AM117">
            <v>9422.9</v>
          </cell>
          <cell r="AN117">
            <v>9643.7000000000007</v>
          </cell>
        </row>
        <row r="118">
          <cell r="L118">
            <v>-4344.8999999999996</v>
          </cell>
          <cell r="M118">
            <v>-4693.3</v>
          </cell>
          <cell r="N118">
            <v>-5028.1000000000004</v>
          </cell>
          <cell r="O118">
            <v>-5203.5</v>
          </cell>
          <cell r="Q118">
            <v>-5458.4</v>
          </cell>
          <cell r="R118">
            <v>-5755.3</v>
          </cell>
          <cell r="S118">
            <v>-5987.1</v>
          </cell>
          <cell r="T118">
            <v>-6152.3</v>
          </cell>
          <cell r="V118">
            <v>-6192.6</v>
          </cell>
          <cell r="W118">
            <v>-6229.8</v>
          </cell>
          <cell r="X118">
            <v>-6314.9</v>
          </cell>
          <cell r="Y118">
            <v>-6499.9</v>
          </cell>
          <cell r="AK118">
            <v>-7703.6</v>
          </cell>
          <cell r="AL118">
            <v>-7694.1</v>
          </cell>
          <cell r="AM118">
            <v>-7880.3</v>
          </cell>
          <cell r="AN118">
            <v>-8073.9</v>
          </cell>
        </row>
        <row r="119">
          <cell r="L119">
            <v>-1339.1</v>
          </cell>
          <cell r="M119">
            <v>-1344</v>
          </cell>
          <cell r="N119">
            <v>-1461.5</v>
          </cell>
          <cell r="O119">
            <v>-1491.2</v>
          </cell>
          <cell r="Q119">
            <v>-1512.2</v>
          </cell>
          <cell r="R119">
            <v>-1683.4</v>
          </cell>
          <cell r="S119">
            <v>-1812.3</v>
          </cell>
          <cell r="T119">
            <v>-1865.6</v>
          </cell>
          <cell r="V119">
            <v>-1870.7</v>
          </cell>
          <cell r="W119">
            <v>-1812.9</v>
          </cell>
          <cell r="X119">
            <v>-1828.5</v>
          </cell>
          <cell r="Y119">
            <v>-1866.8</v>
          </cell>
          <cell r="AK119">
            <v>-1764.4</v>
          </cell>
          <cell r="AL119">
            <v>-1792</v>
          </cell>
          <cell r="AM119">
            <v>-1780.3</v>
          </cell>
          <cell r="AN119">
            <v>-2081.1999999999998</v>
          </cell>
        </row>
        <row r="120">
          <cell r="L120">
            <v>-342.2</v>
          </cell>
          <cell r="M120">
            <v>-343.8</v>
          </cell>
          <cell r="N120">
            <v>-345.3</v>
          </cell>
          <cell r="O120">
            <v>-345.4</v>
          </cell>
          <cell r="Q120">
            <v>-342.8</v>
          </cell>
          <cell r="R120">
            <v>-342.3</v>
          </cell>
          <cell r="S120">
            <v>-340.3</v>
          </cell>
          <cell r="T120">
            <v>-340.1</v>
          </cell>
          <cell r="V120">
            <v>-337.2</v>
          </cell>
          <cell r="W120">
            <v>-335.4</v>
          </cell>
          <cell r="X120">
            <v>-333</v>
          </cell>
          <cell r="Y120">
            <v>-331.2</v>
          </cell>
          <cell r="AK120">
            <v>-271</v>
          </cell>
          <cell r="AL120">
            <v>-267.3</v>
          </cell>
          <cell r="AM120">
            <v>-255.2</v>
          </cell>
          <cell r="AN120">
            <v>-251.4</v>
          </cell>
        </row>
        <row r="121">
          <cell r="L121">
            <v>1143.3000000000004</v>
          </cell>
          <cell r="M121">
            <v>1075.0999999999997</v>
          </cell>
          <cell r="N121">
            <v>808.30000000000041</v>
          </cell>
          <cell r="O121">
            <v>846.4</v>
          </cell>
          <cell r="Q121">
            <v>643</v>
          </cell>
          <cell r="R121">
            <v>472.60000000000008</v>
          </cell>
          <cell r="S121">
            <v>323.40000000000003</v>
          </cell>
          <cell r="T121">
            <v>350.29999999999916</v>
          </cell>
          <cell r="V121">
            <v>336.20000000000033</v>
          </cell>
          <cell r="W121">
            <v>713.60000000000048</v>
          </cell>
          <cell r="X121">
            <v>837.20000000000073</v>
          </cell>
          <cell r="Y121">
            <v>887.10000000000036</v>
          </cell>
          <cell r="AK121">
            <v>1287.8000000000006</v>
          </cell>
          <cell r="AL121">
            <v>1595.4999999999993</v>
          </cell>
          <cell r="AM121">
            <v>1634.5999999999995</v>
          </cell>
          <cell r="AN121">
            <v>1410.9000000000019</v>
          </cell>
        </row>
        <row r="122">
          <cell r="L122">
            <v>7096.6000000000013</v>
          </cell>
          <cell r="M122">
            <v>7145.199999999998</v>
          </cell>
          <cell r="N122">
            <v>7122.8000000000011</v>
          </cell>
          <cell r="O122">
            <v>6984.8</v>
          </cell>
          <cell r="Q122">
            <v>7052.6</v>
          </cell>
          <cell r="R122">
            <v>7134.2</v>
          </cell>
          <cell r="S122">
            <v>6928.2999999999993</v>
          </cell>
          <cell r="T122">
            <v>7087.2</v>
          </cell>
          <cell r="V122">
            <v>7248.5999999999995</v>
          </cell>
          <cell r="W122">
            <v>7426.7000000000007</v>
          </cell>
          <cell r="X122">
            <v>7406.0000000000018</v>
          </cell>
          <cell r="Y122">
            <v>7478.8</v>
          </cell>
          <cell r="AK122">
            <v>8695.8000000000011</v>
          </cell>
          <cell r="AL122">
            <v>8961.1999999999989</v>
          </cell>
          <cell r="AM122">
            <v>9168.5</v>
          </cell>
          <cell r="AN122">
            <v>9138.0000000000018</v>
          </cell>
        </row>
        <row r="124">
          <cell r="L124">
            <v>0</v>
          </cell>
          <cell r="M124">
            <v>0</v>
          </cell>
          <cell r="N124">
            <v>0</v>
          </cell>
          <cell r="O124">
            <v>0</v>
          </cell>
          <cell r="Q124">
            <v>0</v>
          </cell>
          <cell r="R124">
            <v>0</v>
          </cell>
          <cell r="S124">
            <v>0</v>
          </cell>
          <cell r="T124">
            <v>0</v>
          </cell>
          <cell r="V124">
            <v>0</v>
          </cell>
          <cell r="W124">
            <v>0</v>
          </cell>
          <cell r="X124">
            <v>0</v>
          </cell>
          <cell r="Y124">
            <v>0</v>
          </cell>
          <cell r="AK124">
            <v>0</v>
          </cell>
          <cell r="AL124">
            <v>0</v>
          </cell>
          <cell r="AM124">
            <v>0</v>
          </cell>
          <cell r="AN124">
            <v>0</v>
          </cell>
        </row>
        <row r="125">
          <cell r="AK125">
            <v>-155.19999999999891</v>
          </cell>
          <cell r="AL125">
            <v>-186.90000000000146</v>
          </cell>
          <cell r="AM125">
            <v>-179.80000000000109</v>
          </cell>
          <cell r="AN125">
            <v>-174.09999999999854</v>
          </cell>
        </row>
        <row r="127">
          <cell r="B127">
            <v>1999</v>
          </cell>
          <cell r="G127">
            <v>2000</v>
          </cell>
          <cell r="L127">
            <v>2001</v>
          </cell>
          <cell r="Q127">
            <v>2002</v>
          </cell>
          <cell r="V127">
            <v>2003</v>
          </cell>
          <cell r="AK127">
            <v>2006</v>
          </cell>
        </row>
        <row r="128">
          <cell r="B128">
            <v>36250</v>
          </cell>
          <cell r="C128">
            <v>36341</v>
          </cell>
          <cell r="D128">
            <v>36433</v>
          </cell>
          <cell r="E128">
            <v>36525</v>
          </cell>
          <cell r="G128">
            <v>36616</v>
          </cell>
          <cell r="H128">
            <v>36707</v>
          </cell>
          <cell r="I128">
            <v>36799</v>
          </cell>
          <cell r="J128">
            <v>36891</v>
          </cell>
          <cell r="L128">
            <v>36981</v>
          </cell>
          <cell r="M128">
            <v>37072</v>
          </cell>
          <cell r="N128">
            <v>37164</v>
          </cell>
          <cell r="O128">
            <v>37256</v>
          </cell>
          <cell r="Q128">
            <v>37346</v>
          </cell>
          <cell r="R128">
            <v>37437</v>
          </cell>
          <cell r="S128">
            <v>37529</v>
          </cell>
          <cell r="T128">
            <v>37621</v>
          </cell>
          <cell r="V128">
            <v>37711</v>
          </cell>
          <cell r="W128">
            <v>37802</v>
          </cell>
          <cell r="X128">
            <v>37894</v>
          </cell>
          <cell r="Y128">
            <v>37986</v>
          </cell>
          <cell r="AK128" t="str">
            <v>Mar-06</v>
          </cell>
          <cell r="AL128" t="str">
            <v>Jun-06</v>
          </cell>
          <cell r="AM128" t="str">
            <v>Sep-06</v>
          </cell>
          <cell r="AN128" t="str">
            <v>Dec-06</v>
          </cell>
        </row>
        <row r="130">
          <cell r="J130">
            <v>1.0459426941758387</v>
          </cell>
          <cell r="L130">
            <v>0.9896659355491817</v>
          </cell>
          <cell r="M130">
            <v>1.1494280496010767</v>
          </cell>
          <cell r="N130">
            <v>1.1154042395287349</v>
          </cell>
          <cell r="O130">
            <v>1.0376265599246528</v>
          </cell>
          <cell r="Q130">
            <v>1.0144152111430467</v>
          </cell>
          <cell r="R130">
            <v>1.087604373298888</v>
          </cell>
          <cell r="S130">
            <v>0.97494434501724214</v>
          </cell>
          <cell r="T130">
            <v>1.036952575976172</v>
          </cell>
          <cell r="V130">
            <v>1.0154641377248068</v>
          </cell>
          <cell r="W130">
            <v>1.0505719446116797</v>
          </cell>
          <cell r="X130">
            <v>1.022981854255363</v>
          </cell>
          <cell r="Y130">
            <v>1.0208963768708594</v>
          </cell>
          <cell r="AK130">
            <v>1.1075357639019263</v>
          </cell>
          <cell r="AL130">
            <v>1.1726937824223744</v>
          </cell>
          <cell r="AM130">
            <v>1.1378587157887377</v>
          </cell>
          <cell r="AN130">
            <v>0.95154362803032499</v>
          </cell>
        </row>
        <row r="132">
          <cell r="J132">
            <v>331.89999999999975</v>
          </cell>
          <cell r="L132">
            <v>308</v>
          </cell>
          <cell r="M132">
            <v>496.29999999999995</v>
          </cell>
          <cell r="N132">
            <v>419.40000000000009</v>
          </cell>
          <cell r="O132">
            <v>334.29999999999995</v>
          </cell>
          <cell r="Q132">
            <v>325.80000000000018</v>
          </cell>
          <cell r="R132">
            <v>432.49999999999989</v>
          </cell>
          <cell r="S132">
            <v>312.89999999999998</v>
          </cell>
          <cell r="T132">
            <v>304.60000000000025</v>
          </cell>
          <cell r="V132">
            <v>260.99999999999955</v>
          </cell>
          <cell r="W132">
            <v>361.9000000000002</v>
          </cell>
          <cell r="X132">
            <v>298.09999999999991</v>
          </cell>
          <cell r="Y132">
            <v>203.79999999999995</v>
          </cell>
          <cell r="AK132">
            <v>194</v>
          </cell>
          <cell r="AL132">
            <v>486.40000000000032</v>
          </cell>
          <cell r="AM132">
            <v>343.20000000000005</v>
          </cell>
          <cell r="AN132">
            <v>293.20000000000005</v>
          </cell>
        </row>
        <row r="133">
          <cell r="J133">
            <v>3.6859757451912376E-2</v>
          </cell>
          <cell r="L133">
            <v>3.4000838981741104E-2</v>
          </cell>
          <cell r="M133">
            <v>5.4827056705073964E-2</v>
          </cell>
          <cell r="N133">
            <v>4.6236274639502591E-2</v>
          </cell>
          <cell r="O133">
            <v>3.6799753420736867E-2</v>
          </cell>
          <cell r="Q133">
            <v>3.5931313621474989E-2</v>
          </cell>
          <cell r="R133">
            <v>4.7394143946699378E-2</v>
          </cell>
          <cell r="S133">
            <v>3.4001999478396938E-2</v>
          </cell>
          <cell r="T133">
            <v>3.277277471138227E-2</v>
          </cell>
          <cell r="V133">
            <v>2.7626356178883253E-2</v>
          </cell>
          <cell r="W133">
            <v>3.7662216024393569E-2</v>
          </cell>
          <cell r="X133">
            <v>3.0570596439412578E-2</v>
          </cell>
          <cell r="Y133">
            <v>2.0578791122240842E-2</v>
          </cell>
          <cell r="AK133">
            <v>1.6833702112889929E-2</v>
          </cell>
          <cell r="AL133">
            <v>4.1568030902549319E-2</v>
          </cell>
          <cell r="AM133">
            <v>2.8760097878188586E-2</v>
          </cell>
          <cell r="AN133">
            <v>2.3958750418787849E-2</v>
          </cell>
        </row>
        <row r="135">
          <cell r="J135">
            <v>48.456421305139713</v>
          </cell>
          <cell r="L135">
            <v>45.789194798313204</v>
          </cell>
          <cell r="M135">
            <v>47.350283359662406</v>
          </cell>
          <cell r="N135">
            <v>46.150119063368166</v>
          </cell>
          <cell r="O135">
            <v>45.197593650583975</v>
          </cell>
          <cell r="Q135">
            <v>46.232340387987598</v>
          </cell>
          <cell r="R135">
            <v>46.580937143859025</v>
          </cell>
          <cell r="S135">
            <v>44.78016604364079</v>
          </cell>
          <cell r="T135">
            <v>44.981440237564961</v>
          </cell>
          <cell r="V135">
            <v>44.70404869012966</v>
          </cell>
          <cell r="W135">
            <v>45.429852951889359</v>
          </cell>
          <cell r="X135">
            <v>44.745364673065879</v>
          </cell>
          <cell r="Y135">
            <v>45.052810146010465</v>
          </cell>
          <cell r="AK135">
            <v>41.831923293852228</v>
          </cell>
          <cell r="AL135">
            <v>43.06833428764326</v>
          </cell>
          <cell r="AM135">
            <v>44.237882546173694</v>
          </cell>
          <cell r="AN135">
            <v>45.430759047860306</v>
          </cell>
        </row>
        <row r="136">
          <cell r="J136">
            <v>58.86986140474513</v>
          </cell>
          <cell r="L136">
            <v>59.88748653584976</v>
          </cell>
          <cell r="M136">
            <v>60.95045785395633</v>
          </cell>
          <cell r="N136">
            <v>62.157194168603411</v>
          </cell>
          <cell r="O136">
            <v>58.349665871685289</v>
          </cell>
          <cell r="Q136">
            <v>61.681563580026221</v>
          </cell>
          <cell r="R136">
            <v>62.036088613625537</v>
          </cell>
          <cell r="S136">
            <v>59.863958521619175</v>
          </cell>
          <cell r="T136">
            <v>58.039510439846602</v>
          </cell>
          <cell r="V136">
            <v>62.83080336291453</v>
          </cell>
          <cell r="W136">
            <v>64.911529943711372</v>
          </cell>
          <cell r="X136">
            <v>64.221119256864441</v>
          </cell>
          <cell r="Y136">
            <v>58.836089854356935</v>
          </cell>
          <cell r="AK136">
            <v>67.715416178194616</v>
          </cell>
          <cell r="AL136">
            <v>69.711877201811788</v>
          </cell>
          <cell r="AM136">
            <v>69.954841178721779</v>
          </cell>
          <cell r="AN136">
            <v>68.927508005767905</v>
          </cell>
        </row>
        <row r="137">
          <cell r="J137">
            <v>63.354122621564478</v>
          </cell>
          <cell r="L137">
            <v>57.212335503207967</v>
          </cell>
          <cell r="M137">
            <v>59.904907255224224</v>
          </cell>
          <cell r="N137">
            <v>57.05883043406812</v>
          </cell>
          <cell r="O137">
            <v>58.444473305154794</v>
          </cell>
          <cell r="Q137">
            <v>56.931474198546063</v>
          </cell>
          <cell r="R137">
            <v>57.688780371605525</v>
          </cell>
          <cell r="S137">
            <v>56.756171811825133</v>
          </cell>
          <cell r="T137">
            <v>62.93014061834193</v>
          </cell>
          <cell r="V137">
            <v>59.318893040635217</v>
          </cell>
          <cell r="W137">
            <v>57.611193134631371</v>
          </cell>
          <cell r="X137">
            <v>57.15746095350849</v>
          </cell>
          <cell r="Y137">
            <v>61.727519579901703</v>
          </cell>
          <cell r="AK137">
            <v>60.719226260257919</v>
          </cell>
          <cell r="AL137">
            <v>61.636405868917194</v>
          </cell>
          <cell r="AM137">
            <v>63.90642939150402</v>
          </cell>
          <cell r="AN137">
            <v>71.06696754620873</v>
          </cell>
        </row>
        <row r="138">
          <cell r="J138">
            <v>43.972160088320372</v>
          </cell>
          <cell r="L138">
            <v>48.464345830954997</v>
          </cell>
          <cell r="M138">
            <v>48.395833958394512</v>
          </cell>
          <cell r="N138">
            <v>51.248482797903456</v>
          </cell>
          <cell r="O138">
            <v>45.102786217114463</v>
          </cell>
          <cell r="Q138">
            <v>50.98242976946775</v>
          </cell>
          <cell r="R138">
            <v>50.92824538587903</v>
          </cell>
          <cell r="S138">
            <v>47.887952753434838</v>
          </cell>
          <cell r="T138">
            <v>40.090810059069632</v>
          </cell>
          <cell r="V138">
            <v>48.215959012408973</v>
          </cell>
          <cell r="W138">
            <v>52.73018976096936</v>
          </cell>
          <cell r="X138">
            <v>51.809022976421829</v>
          </cell>
          <cell r="Y138">
            <v>42.161380420465697</v>
          </cell>
          <cell r="AK138">
            <v>48.828113211788924</v>
          </cell>
          <cell r="AL138">
            <v>51.143805620537847</v>
          </cell>
          <cell r="AM138">
            <v>50.286294333391453</v>
          </cell>
          <cell r="AN138">
            <v>43.291299507419481</v>
          </cell>
        </row>
        <row r="140">
          <cell r="J140">
            <v>0.13275731864421839</v>
          </cell>
          <cell r="L140">
            <v>0.12544984876250193</v>
          </cell>
          <cell r="M140">
            <v>0.12972680372510248</v>
          </cell>
          <cell r="N140">
            <v>0.12643868236539227</v>
          </cell>
          <cell r="O140">
            <v>0.12382902370023006</v>
          </cell>
          <cell r="Q140">
            <v>0.12666394626845917</v>
          </cell>
          <cell r="R140">
            <v>0.12761900587358638</v>
          </cell>
          <cell r="S140">
            <v>0.12268538642093367</v>
          </cell>
          <cell r="T140">
            <v>0.12323682256867112</v>
          </cell>
          <cell r="V140">
            <v>0.12247684572638264</v>
          </cell>
          <cell r="W140">
            <v>0.12446535055312154</v>
          </cell>
          <cell r="X140">
            <v>0.12259004020018051</v>
          </cell>
          <cell r="Y140">
            <v>0.12343235656441223</v>
          </cell>
          <cell r="AK140">
            <v>0.11460800902425268</v>
          </cell>
          <cell r="AL140">
            <v>0.11799543640450208</v>
          </cell>
          <cell r="AM140">
            <v>0.12119967820869505</v>
          </cell>
          <cell r="AN140">
            <v>0.12446783300783645</v>
          </cell>
        </row>
        <row r="141">
          <cell r="J141">
            <v>0.16128729151984966</v>
          </cell>
          <cell r="L141">
            <v>0.16407530557767058</v>
          </cell>
          <cell r="M141">
            <v>0.16698755576426391</v>
          </cell>
          <cell r="N141">
            <v>0.17029368265370798</v>
          </cell>
          <cell r="O141">
            <v>0.15986209827858983</v>
          </cell>
          <cell r="Q141">
            <v>0.16899058515075677</v>
          </cell>
          <cell r="R141">
            <v>0.1699618866126727</v>
          </cell>
          <cell r="S141">
            <v>0.16401084526471008</v>
          </cell>
          <cell r="T141">
            <v>0.15901235736944275</v>
          </cell>
          <cell r="V141">
            <v>0.17213918729565625</v>
          </cell>
          <cell r="W141">
            <v>0.17783980806496266</v>
          </cell>
          <cell r="X141">
            <v>0.17594827193661491</v>
          </cell>
          <cell r="Y141">
            <v>0.16119476672426558</v>
          </cell>
          <cell r="AK141">
            <v>0.18552168815943729</v>
          </cell>
          <cell r="AL141">
            <v>0.19099144438852544</v>
          </cell>
          <cell r="AM141">
            <v>0.19165709911978568</v>
          </cell>
          <cell r="AN141">
            <v>0.18884248768703535</v>
          </cell>
        </row>
        <row r="142">
          <cell r="J142">
            <v>0.17357293868921775</v>
          </cell>
          <cell r="L142">
            <v>0.15674612466632321</v>
          </cell>
          <cell r="M142">
            <v>0.16412303357595678</v>
          </cell>
          <cell r="N142">
            <v>0.15632556283306334</v>
          </cell>
          <cell r="O142">
            <v>0.16012184467165697</v>
          </cell>
          <cell r="Q142">
            <v>0.15597664163985223</v>
          </cell>
          <cell r="R142">
            <v>0.15805145307289184</v>
          </cell>
          <cell r="S142">
            <v>0.15549636112828805</v>
          </cell>
          <cell r="T142">
            <v>0.17241134415984091</v>
          </cell>
          <cell r="V142">
            <v>0.16251751517982252</v>
          </cell>
          <cell r="W142">
            <v>0.15783888530035992</v>
          </cell>
          <cell r="X142">
            <v>0.15659578343426983</v>
          </cell>
          <cell r="Y142">
            <v>0.16911649199973069</v>
          </cell>
          <cell r="AK142">
            <v>0.16635404454865182</v>
          </cell>
          <cell r="AL142">
            <v>0.16886686539429369</v>
          </cell>
          <cell r="AM142">
            <v>0.17508610792192883</v>
          </cell>
          <cell r="AN142">
            <v>0.19470402067454448</v>
          </cell>
        </row>
        <row r="143">
          <cell r="J143">
            <v>0.21146347192858819</v>
          </cell>
          <cell r="L143">
            <v>0.22320048705099985</v>
          </cell>
          <cell r="M143">
            <v>0.17605071613054707</v>
          </cell>
          <cell r="N143">
            <v>0.19426250674930157</v>
          </cell>
          <cell r="O143">
            <v>0.19440836855651847</v>
          </cell>
          <cell r="Q143">
            <v>0.21971159575735907</v>
          </cell>
          <cell r="R143">
            <v>0.20721772272510719</v>
          </cell>
          <cell r="S143">
            <v>0.22330304904152593</v>
          </cell>
          <cell r="T143">
            <v>0.21438378864637092</v>
          </cell>
          <cell r="V143">
            <v>0.24030826716487622</v>
          </cell>
          <cell r="W143">
            <v>0.2337132047614654</v>
          </cell>
          <cell r="X143">
            <v>0.24097263330449437</v>
          </cell>
          <cell r="Y143">
            <v>0.244608514171585</v>
          </cell>
          <cell r="AK143">
            <v>0.25332161000390779</v>
          </cell>
          <cell r="AL143">
            <v>0.22894971158685301</v>
          </cell>
          <cell r="AM143">
            <v>0.25017221584385763</v>
          </cell>
          <cell r="AN143">
            <v>0.24665255903668609</v>
          </cell>
        </row>
        <row r="145">
          <cell r="L145">
            <v>47.4</v>
          </cell>
          <cell r="M145">
            <v>45.9</v>
          </cell>
          <cell r="N145">
            <v>46.2</v>
          </cell>
          <cell r="O145">
            <v>38.5</v>
          </cell>
          <cell r="Q145">
            <v>36.9</v>
          </cell>
          <cell r="R145">
            <v>39.1</v>
          </cell>
          <cell r="S145">
            <v>40.700000000000003</v>
          </cell>
          <cell r="T145">
            <v>34.1</v>
          </cell>
          <cell r="V145">
            <v>36</v>
          </cell>
          <cell r="W145">
            <v>33.299999999999997</v>
          </cell>
          <cell r="X145">
            <v>32.4</v>
          </cell>
          <cell r="Y145">
            <v>30.4</v>
          </cell>
          <cell r="AK145">
            <v>40.299999999999997</v>
          </cell>
          <cell r="AL145">
            <v>44.3</v>
          </cell>
          <cell r="AM145">
            <v>44.2</v>
          </cell>
          <cell r="AN145">
            <v>40</v>
          </cell>
        </row>
        <row r="146">
          <cell r="L146">
            <v>6.1303673047077074E-2</v>
          </cell>
          <cell r="M146">
            <v>5.4022244453598538E-2</v>
          </cell>
          <cell r="N146">
            <v>5.2112120015791553E-2</v>
          </cell>
          <cell r="O146">
            <v>4.7544070883887499E-2</v>
          </cell>
          <cell r="Q146">
            <v>4.3053408394831252E-2</v>
          </cell>
          <cell r="R146">
            <v>4.1444735935553971E-2</v>
          </cell>
          <cell r="S146">
            <v>4.4687216930636001E-2</v>
          </cell>
          <cell r="T146">
            <v>3.7847887011293324E-2</v>
          </cell>
          <cell r="V146">
            <v>4.0044493882091213E-2</v>
          </cell>
          <cell r="W146">
            <v>3.8504899835226772E-2</v>
          </cell>
          <cell r="X146">
            <v>4.0053156967580425E-2</v>
          </cell>
          <cell r="Y146">
            <v>3.9189145637951589E-2</v>
          </cell>
          <cell r="AK146">
            <v>4.6167945927368538E-2</v>
          </cell>
          <cell r="AL146">
            <v>4.9039685614656554E-2</v>
          </cell>
          <cell r="AM146">
            <v>4.9414460996674035E-2</v>
          </cell>
          <cell r="AN146">
            <v>4.3582479843103067E-2</v>
          </cell>
        </row>
        <row r="149">
          <cell r="L149">
            <v>2530.4</v>
          </cell>
          <cell r="M149">
            <v>2958.2</v>
          </cell>
          <cell r="N149">
            <v>3083.3</v>
          </cell>
          <cell r="O149">
            <v>2812</v>
          </cell>
          <cell r="Q149">
            <v>2950.3</v>
          </cell>
          <cell r="R149">
            <v>3283.7</v>
          </cell>
          <cell r="S149">
            <v>3072.1</v>
          </cell>
          <cell r="T149">
            <v>3210.7999999999997</v>
          </cell>
          <cell r="V149">
            <v>3165.4</v>
          </cell>
          <cell r="W149">
            <v>2995.8</v>
          </cell>
          <cell r="X149">
            <v>2731.9</v>
          </cell>
          <cell r="Y149">
            <v>2684.9</v>
          </cell>
          <cell r="AK149">
            <v>3201.2</v>
          </cell>
          <cell r="AL149">
            <v>3156</v>
          </cell>
          <cell r="AM149">
            <v>3126.2</v>
          </cell>
          <cell r="AN149">
            <v>2720.4</v>
          </cell>
        </row>
        <row r="150">
          <cell r="G150">
            <v>0</v>
          </cell>
          <cell r="H150">
            <v>0</v>
          </cell>
          <cell r="I150">
            <v>0</v>
          </cell>
          <cell r="J150">
            <v>0</v>
          </cell>
          <cell r="L150">
            <v>562.4</v>
          </cell>
          <cell r="M150">
            <v>440.40000000000003</v>
          </cell>
          <cell r="N150">
            <v>462.9</v>
          </cell>
          <cell r="O150">
            <v>427.1</v>
          </cell>
          <cell r="Q150">
            <v>478</v>
          </cell>
          <cell r="R150">
            <v>490</v>
          </cell>
          <cell r="S150">
            <v>571</v>
          </cell>
          <cell r="T150">
            <v>393.1</v>
          </cell>
          <cell r="V150">
            <v>430.6</v>
          </cell>
          <cell r="W150">
            <v>463.5</v>
          </cell>
          <cell r="X150">
            <v>503.8</v>
          </cell>
          <cell r="Y150">
            <v>418</v>
          </cell>
          <cell r="AK150">
            <v>290.39999999999998</v>
          </cell>
          <cell r="AL150">
            <v>457.4</v>
          </cell>
          <cell r="AM150">
            <v>451.7</v>
          </cell>
          <cell r="AN150">
            <v>950.80000000000007</v>
          </cell>
        </row>
        <row r="151">
          <cell r="L151">
            <v>3092.8</v>
          </cell>
          <cell r="M151">
            <v>3398.6</v>
          </cell>
          <cell r="N151">
            <v>3546.2000000000003</v>
          </cell>
          <cell r="O151">
            <v>3239.1</v>
          </cell>
          <cell r="Q151">
            <v>3428.3</v>
          </cell>
          <cell r="R151">
            <v>3773.7</v>
          </cell>
          <cell r="S151">
            <v>3643.1</v>
          </cell>
          <cell r="T151">
            <v>3603.8999999999996</v>
          </cell>
          <cell r="V151">
            <v>3596</v>
          </cell>
          <cell r="W151">
            <v>3459.3</v>
          </cell>
          <cell r="X151">
            <v>3235.7000000000003</v>
          </cell>
          <cell r="Y151">
            <v>3102.9</v>
          </cell>
          <cell r="AK151">
            <v>3491.6</v>
          </cell>
          <cell r="AL151">
            <v>3613.4</v>
          </cell>
          <cell r="AM151">
            <v>3577.8999999999996</v>
          </cell>
          <cell r="AN151">
            <v>3671.2000000000003</v>
          </cell>
        </row>
        <row r="152">
          <cell r="L152">
            <v>0.73010552158825337</v>
          </cell>
          <cell r="M152">
            <v>0.75968437758454976</v>
          </cell>
          <cell r="N152">
            <v>0.81437593294293253</v>
          </cell>
          <cell r="O152">
            <v>0.79282829519030718</v>
          </cell>
          <cell r="Q152">
            <v>0.8420651880234814</v>
          </cell>
          <cell r="R152">
            <v>0.88870310623366222</v>
          </cell>
          <cell r="S152">
            <v>0.91846716248581872</v>
          </cell>
          <cell r="T152">
            <v>0.91141065196499937</v>
          </cell>
          <cell r="V152">
            <v>0.91450078836274851</v>
          </cell>
          <cell r="W152">
            <v>0.82899182822497541</v>
          </cell>
          <cell r="X152">
            <v>0.79444621768273205</v>
          </cell>
          <cell r="Y152">
            <v>0.77766917293233073</v>
          </cell>
          <cell r="AK152">
            <v>0.73055195212788204</v>
          </cell>
          <cell r="AL152">
            <v>0.69369732573096055</v>
          </cell>
          <cell r="AM152">
            <v>0.68640767386091128</v>
          </cell>
          <cell r="AN152">
            <v>0.72237854430255188</v>
          </cell>
        </row>
        <row r="153">
          <cell r="L153">
            <v>0.8125634427893581</v>
          </cell>
          <cell r="M153">
            <v>0.83722645684779939</v>
          </cell>
          <cell r="N153">
            <v>0.89325984613618081</v>
          </cell>
          <cell r="O153">
            <v>0.87636764165952763</v>
          </cell>
          <cell r="Q153">
            <v>0.92442217473534261</v>
          </cell>
          <cell r="R153">
            <v>0.96688882085580374</v>
          </cell>
          <cell r="S153">
            <v>1.0006050674398084</v>
          </cell>
          <cell r="T153">
            <v>0.993095948611603</v>
          </cell>
          <cell r="V153">
            <v>0.99468490921112862</v>
          </cell>
          <cell r="W153">
            <v>0.90359222602985934</v>
          </cell>
          <cell r="X153">
            <v>0.87001890544820637</v>
          </cell>
          <cell r="Y153">
            <v>0.85107769423558888</v>
          </cell>
          <cell r="AK153">
            <v>0.78179269364355353</v>
          </cell>
          <cell r="AL153">
            <v>0.73971471903856867</v>
          </cell>
          <cell r="AM153">
            <v>0.73074340527577941</v>
          </cell>
          <cell r="AN153">
            <v>0.76619901221935782</v>
          </cell>
        </row>
        <row r="154">
          <cell r="G154">
            <v>0</v>
          </cell>
          <cell r="H154">
            <v>0</v>
          </cell>
          <cell r="I154">
            <v>0</v>
          </cell>
          <cell r="J154">
            <v>0</v>
          </cell>
          <cell r="L154">
            <v>2864.9</v>
          </cell>
          <cell r="M154">
            <v>3147.5</v>
          </cell>
          <cell r="N154">
            <v>3256.6000000000004</v>
          </cell>
          <cell r="O154">
            <v>3066.4</v>
          </cell>
          <cell r="Q154">
            <v>3243.5</v>
          </cell>
          <cell r="R154">
            <v>3526.2999999999997</v>
          </cell>
          <cell r="S154">
            <v>3442.4</v>
          </cell>
          <cell r="T154">
            <v>3435.9999999999995</v>
          </cell>
          <cell r="V154">
            <v>3390.2</v>
          </cell>
          <cell r="W154">
            <v>3240.1000000000004</v>
          </cell>
          <cell r="X154">
            <v>2979.6000000000004</v>
          </cell>
          <cell r="Y154">
            <v>2837.6</v>
          </cell>
          <cell r="AK154">
            <v>3108.7999999999997</v>
          </cell>
          <cell r="AL154">
            <v>3183</v>
          </cell>
          <cell r="AM154">
            <v>3074.9999999999995</v>
          </cell>
          <cell r="AN154">
            <v>3181.7000000000003</v>
          </cell>
        </row>
        <row r="156">
          <cell r="L156">
            <v>1.8575142160844849</v>
          </cell>
          <cell r="M156">
            <v>1.760438840674635</v>
          </cell>
          <cell r="N156">
            <v>1.3386883073865525</v>
          </cell>
          <cell r="O156">
            <v>1.4087882822902797</v>
          </cell>
          <cell r="Q156">
            <v>1.0766912257200267</v>
          </cell>
          <cell r="R156">
            <v>0.79858060155457944</v>
          </cell>
          <cell r="S156">
            <v>0.55282051282051292</v>
          </cell>
          <cell r="T156">
            <v>0.6012701682114644</v>
          </cell>
          <cell r="V156">
            <v>0.57995514921511182</v>
          </cell>
          <cell r="W156">
            <v>1.2290733723734075</v>
          </cell>
          <cell r="X156">
            <v>1.4456915903988961</v>
          </cell>
          <cell r="Y156">
            <v>1.5398368338830071</v>
          </cell>
          <cell r="AK156">
            <v>2.3423062931975278</v>
          </cell>
          <cell r="AL156">
            <v>2.8935437069278191</v>
          </cell>
          <cell r="AM156">
            <v>2.9698401162790691</v>
          </cell>
          <cell r="AN156">
            <v>2.5671397379912699</v>
          </cell>
        </row>
        <row r="157">
          <cell r="L157">
            <v>0.76631970526165161</v>
          </cell>
          <cell r="M157">
            <v>0.8077787190158745</v>
          </cell>
          <cell r="N157">
            <v>0.93735050984012436</v>
          </cell>
          <cell r="O157">
            <v>0.98587167854828262</v>
          </cell>
          <cell r="Q157">
            <v>1.3011252309242567</v>
          </cell>
          <cell r="R157">
            <v>1.5526264779996122</v>
          </cell>
          <cell r="S157">
            <v>2.1848546434567448</v>
          </cell>
          <cell r="T157">
            <v>2.1164870059329832</v>
          </cell>
          <cell r="V157">
            <v>2.6542075163398686</v>
          </cell>
          <cell r="W157">
            <v>2.2465014331478663</v>
          </cell>
          <cell r="X157">
            <v>2.3536102016198504</v>
          </cell>
          <cell r="Y157">
            <v>2.2169064166801369</v>
          </cell>
          <cell r="AK157">
            <v>1.2720166753517455</v>
          </cell>
          <cell r="AL157">
            <v>1.0694524082568813</v>
          </cell>
          <cell r="AM157">
            <v>1.0385047492595241</v>
          </cell>
          <cell r="AN157">
            <v>1.1392973560304231</v>
          </cell>
        </row>
        <row r="158">
          <cell r="L158">
            <v>0.14794967059375994</v>
          </cell>
          <cell r="M158">
            <v>0.15119990624116705</v>
          </cell>
          <cell r="N158">
            <v>0.15555818633834503</v>
          </cell>
          <cell r="O158">
            <v>0.1602714035864046</v>
          </cell>
          <cell r="Q158">
            <v>0.16426370395499393</v>
          </cell>
          <cell r="R158">
            <v>0.16828438169670992</v>
          </cell>
          <cell r="S158">
            <v>0.17597198795823812</v>
          </cell>
          <cell r="T158">
            <v>0.17998862990335412</v>
          </cell>
          <cell r="V158">
            <v>0.18173300142645371</v>
          </cell>
          <cell r="W158">
            <v>0.18301066554951961</v>
          </cell>
          <cell r="X158">
            <v>0.19056389220261893</v>
          </cell>
          <cell r="Y158">
            <v>0.18832898530825215</v>
          </cell>
          <cell r="AK158">
            <v>0.16846778970858042</v>
          </cell>
          <cell r="AL158">
            <v>0.16928365591885827</v>
          </cell>
          <cell r="AM158">
            <v>0.17114579709819677</v>
          </cell>
          <cell r="AN158">
            <v>0.17827045468713701</v>
          </cell>
        </row>
        <row r="159">
          <cell r="Q159">
            <v>1870</v>
          </cell>
          <cell r="R159">
            <v>1918.1999999999998</v>
          </cell>
          <cell r="S159">
            <v>1956.8999999999996</v>
          </cell>
          <cell r="T159">
            <v>2013.0999999999995</v>
          </cell>
          <cell r="V159">
            <v>2062.8999999999996</v>
          </cell>
          <cell r="W159">
            <v>2102.6</v>
          </cell>
          <cell r="X159">
            <v>2123.8000000000002</v>
          </cell>
          <cell r="Y159">
            <v>2126</v>
          </cell>
          <cell r="AK159">
            <v>2324.9</v>
          </cell>
          <cell r="AL159">
            <v>2376.6000000000004</v>
          </cell>
          <cell r="AM159">
            <v>2434.2000000000003</v>
          </cell>
          <cell r="AN159">
            <v>2509.4000000000005</v>
          </cell>
        </row>
        <row r="160">
          <cell r="Q160">
            <v>0.31963363081258828</v>
          </cell>
          <cell r="R160">
            <v>0.31974204285417102</v>
          </cell>
          <cell r="S160">
            <v>0.3043752629364746</v>
          </cell>
          <cell r="T160">
            <v>0.30200655200655202</v>
          </cell>
          <cell r="V160">
            <v>0.32004197271773349</v>
          </cell>
          <cell r="W160">
            <v>0.3162295705055112</v>
          </cell>
          <cell r="X160">
            <v>0.27629233511586443</v>
          </cell>
          <cell r="Y160">
            <v>0.29577179850293339</v>
          </cell>
          <cell r="AK160">
            <v>0.31996336996336977</v>
          </cell>
          <cell r="AL160">
            <v>0.3199999999999999</v>
          </cell>
          <cell r="AM160">
            <v>0.32016210739615003</v>
          </cell>
          <cell r="AN160">
            <v>0.31503999999999988</v>
          </cell>
        </row>
        <row r="161">
          <cell r="Q161">
            <v>1272.2851103804601</v>
          </cell>
          <cell r="R161">
            <v>1304.870813397129</v>
          </cell>
          <cell r="S161">
            <v>1361.2680479596124</v>
          </cell>
          <cell r="T161">
            <v>1405.1306101556097</v>
          </cell>
          <cell r="V161">
            <v>1402.6854144805873</v>
          </cell>
          <cell r="W161">
            <v>1437.6957050551123</v>
          </cell>
          <cell r="X161">
            <v>1537.0103386809274</v>
          </cell>
          <cell r="Y161">
            <v>1497.1891563827637</v>
          </cell>
          <cell r="AK161">
            <v>1581.0171611721619</v>
          </cell>
          <cell r="AL161">
            <v>1616.0880000000006</v>
          </cell>
          <cell r="AM161">
            <v>1654.8613981762917</v>
          </cell>
          <cell r="AN161">
            <v>1718.8386240000007</v>
          </cell>
        </row>
        <row r="163">
          <cell r="L163">
            <v>1143.3000000000004</v>
          </cell>
          <cell r="M163">
            <v>1075.0999999999997</v>
          </cell>
          <cell r="N163">
            <v>808.30000000000041</v>
          </cell>
          <cell r="O163">
            <v>846.4</v>
          </cell>
          <cell r="Q163">
            <v>643</v>
          </cell>
          <cell r="R163">
            <v>472.60000000000008</v>
          </cell>
          <cell r="S163">
            <v>323.40000000000003</v>
          </cell>
          <cell r="T163">
            <v>350.29999999999916</v>
          </cell>
          <cell r="V163">
            <v>336.20000000000033</v>
          </cell>
          <cell r="W163">
            <v>713.60000000000048</v>
          </cell>
          <cell r="X163">
            <v>837.20000000000073</v>
          </cell>
          <cell r="Y163">
            <v>887.10000000000036</v>
          </cell>
          <cell r="AK163">
            <v>1287.8000000000006</v>
          </cell>
          <cell r="AL163">
            <v>1595.4999999999993</v>
          </cell>
          <cell r="AM163">
            <v>1634.5999999999995</v>
          </cell>
          <cell r="AN163">
            <v>1410.9000000000019</v>
          </cell>
        </row>
        <row r="164">
          <cell r="L164">
            <v>2864.9</v>
          </cell>
          <cell r="M164">
            <v>3147.5</v>
          </cell>
          <cell r="N164">
            <v>3256.6000000000004</v>
          </cell>
          <cell r="O164">
            <v>3066.4</v>
          </cell>
          <cell r="Q164">
            <v>3243.5</v>
          </cell>
          <cell r="R164">
            <v>3526.2999999999997</v>
          </cell>
          <cell r="S164">
            <v>3442.4</v>
          </cell>
          <cell r="T164">
            <v>3435.9999999999995</v>
          </cell>
          <cell r="V164">
            <v>3390.2</v>
          </cell>
          <cell r="W164">
            <v>3240.1000000000004</v>
          </cell>
          <cell r="X164">
            <v>2979.6000000000004</v>
          </cell>
          <cell r="Y164">
            <v>2837.6</v>
          </cell>
          <cell r="AK164">
            <v>3108.7999999999997</v>
          </cell>
          <cell r="AL164">
            <v>3183</v>
          </cell>
          <cell r="AM164">
            <v>3074.9999999999995</v>
          </cell>
          <cell r="AN164">
            <v>3181.7000000000003</v>
          </cell>
        </row>
        <row r="165">
          <cell r="L165">
            <v>4008.2000000000007</v>
          </cell>
          <cell r="M165">
            <v>4222.5999999999995</v>
          </cell>
          <cell r="N165">
            <v>4064.9000000000005</v>
          </cell>
          <cell r="O165">
            <v>3912.8</v>
          </cell>
          <cell r="Q165">
            <v>3886.5</v>
          </cell>
          <cell r="R165">
            <v>3998.8999999999996</v>
          </cell>
          <cell r="S165">
            <v>3765.8</v>
          </cell>
          <cell r="T165">
            <v>3786.2999999999988</v>
          </cell>
          <cell r="V165">
            <v>3726.4</v>
          </cell>
          <cell r="W165">
            <v>3953.7000000000007</v>
          </cell>
          <cell r="X165">
            <v>3816.8000000000011</v>
          </cell>
          <cell r="Y165">
            <v>3724.7000000000003</v>
          </cell>
          <cell r="AK165">
            <v>4396.6000000000004</v>
          </cell>
          <cell r="AL165">
            <v>4778.4999999999991</v>
          </cell>
          <cell r="AM165">
            <v>4709.5999999999985</v>
          </cell>
          <cell r="AN165">
            <v>4592.6000000000022</v>
          </cell>
        </row>
        <row r="167">
          <cell r="Q167">
            <v>0.32231373209379965</v>
          </cell>
          <cell r="R167">
            <v>0.31742889093161319</v>
          </cell>
          <cell r="S167">
            <v>0.34767467734930779</v>
          </cell>
          <cell r="T167">
            <v>0.36501165335055008</v>
          </cell>
          <cell r="V167">
            <v>0.36850225655941554</v>
          </cell>
          <cell r="W167">
            <v>0.36156620603453266</v>
          </cell>
          <cell r="X167">
            <v>0.40540456800594177</v>
          </cell>
          <cell r="Y167">
            <v>0.39866573196185967</v>
          </cell>
          <cell r="AK167">
            <v>0.36118959647544963</v>
          </cell>
          <cell r="AL167">
            <v>0.3412924480486571</v>
          </cell>
          <cell r="AM167">
            <v>0.35969774125161219</v>
          </cell>
          <cell r="AN167">
            <v>0.37992940562763866</v>
          </cell>
        </row>
        <row r="169">
          <cell r="B169">
            <v>1999</v>
          </cell>
          <cell r="G169">
            <v>2000</v>
          </cell>
          <cell r="L169">
            <v>2001</v>
          </cell>
          <cell r="Q169">
            <v>2002</v>
          </cell>
          <cell r="V169">
            <v>2003</v>
          </cell>
          <cell r="AK169">
            <v>2006</v>
          </cell>
        </row>
        <row r="170">
          <cell r="B170">
            <v>36250</v>
          </cell>
          <cell r="C170">
            <v>36341</v>
          </cell>
          <cell r="D170">
            <v>36433</v>
          </cell>
          <cell r="E170">
            <v>36525</v>
          </cell>
          <cell r="G170">
            <v>36616</v>
          </cell>
          <cell r="H170">
            <v>36707</v>
          </cell>
          <cell r="I170">
            <v>36799</v>
          </cell>
          <cell r="J170">
            <v>36891</v>
          </cell>
          <cell r="L170">
            <v>36981</v>
          </cell>
          <cell r="M170">
            <v>37072</v>
          </cell>
          <cell r="N170">
            <v>37164</v>
          </cell>
          <cell r="O170">
            <v>37256</v>
          </cell>
          <cell r="Q170">
            <v>37346</v>
          </cell>
          <cell r="R170">
            <v>37437</v>
          </cell>
          <cell r="S170">
            <v>37529</v>
          </cell>
          <cell r="T170">
            <v>37621</v>
          </cell>
          <cell r="V170">
            <v>37711</v>
          </cell>
          <cell r="W170">
            <v>37802</v>
          </cell>
          <cell r="X170">
            <v>37894</v>
          </cell>
          <cell r="Y170">
            <v>37986</v>
          </cell>
          <cell r="AK170" t="str">
            <v>Mar-06</v>
          </cell>
          <cell r="AL170" t="str">
            <v>Jun-06</v>
          </cell>
          <cell r="AM170" t="str">
            <v>Sep-06</v>
          </cell>
          <cell r="AN170" t="str">
            <v>Dec-06</v>
          </cell>
        </row>
        <row r="172">
          <cell r="L172">
            <v>267.89999999999998</v>
          </cell>
          <cell r="M172">
            <v>287.20000000000005</v>
          </cell>
          <cell r="N172">
            <v>296.19999999999993</v>
          </cell>
          <cell r="O172">
            <v>295.29999999999995</v>
          </cell>
          <cell r="Q172">
            <v>289.7</v>
          </cell>
          <cell r="R172">
            <v>327.00000000000006</v>
          </cell>
          <cell r="S172">
            <v>330.69999999999987</v>
          </cell>
          <cell r="T172">
            <v>340.90000000000015</v>
          </cell>
          <cell r="V172">
            <v>324</v>
          </cell>
          <cell r="W172">
            <v>359.79999999999995</v>
          </cell>
          <cell r="X172">
            <v>365.40000000000009</v>
          </cell>
          <cell r="Y172">
            <v>372.09999999999991</v>
          </cell>
          <cell r="AK172">
            <v>324.5</v>
          </cell>
          <cell r="AL172">
            <v>283.60000000000002</v>
          </cell>
          <cell r="AM172">
            <v>344.1</v>
          </cell>
          <cell r="AN172">
            <v>401.20000000000005</v>
          </cell>
        </row>
        <row r="173">
          <cell r="L173">
            <v>83.5</v>
          </cell>
          <cell r="M173">
            <v>83.699999999999989</v>
          </cell>
          <cell r="N173">
            <v>83</v>
          </cell>
          <cell r="O173">
            <v>86</v>
          </cell>
          <cell r="Q173">
            <v>71.7</v>
          </cell>
          <cell r="R173">
            <v>73.499999999999986</v>
          </cell>
          <cell r="S173">
            <v>73.499999999999986</v>
          </cell>
          <cell r="T173">
            <v>77.8</v>
          </cell>
          <cell r="V173">
            <v>75.7</v>
          </cell>
          <cell r="W173">
            <v>77.899999999999991</v>
          </cell>
          <cell r="X173">
            <v>76.999999999999986</v>
          </cell>
          <cell r="Y173">
            <v>84.90000000000002</v>
          </cell>
          <cell r="AK173">
            <v>80.2</v>
          </cell>
          <cell r="AL173">
            <v>82.2</v>
          </cell>
          <cell r="AM173">
            <v>81.100000000000009</v>
          </cell>
          <cell r="AN173">
            <v>85.199999999999989</v>
          </cell>
        </row>
        <row r="174">
          <cell r="L174">
            <v>-0.8</v>
          </cell>
          <cell r="M174">
            <v>-0.8</v>
          </cell>
          <cell r="N174">
            <v>-2.2000000000000002</v>
          </cell>
          <cell r="O174">
            <v>-102.7</v>
          </cell>
          <cell r="Q174">
            <v>-1.6</v>
          </cell>
          <cell r="R174">
            <v>1.6</v>
          </cell>
          <cell r="S174">
            <v>0</v>
          </cell>
          <cell r="T174">
            <v>0</v>
          </cell>
          <cell r="V174">
            <v>0</v>
          </cell>
          <cell r="W174">
            <v>0</v>
          </cell>
          <cell r="X174">
            <v>0</v>
          </cell>
          <cell r="Y174">
            <v>53.8</v>
          </cell>
          <cell r="AK174">
            <v>45.6</v>
          </cell>
          <cell r="AL174">
            <v>107.80000000000001</v>
          </cell>
          <cell r="AM174">
            <v>34.199999999999982</v>
          </cell>
          <cell r="AN174">
            <v>-42.199999999999989</v>
          </cell>
        </row>
        <row r="175">
          <cell r="L175">
            <v>82.8</v>
          </cell>
          <cell r="M175">
            <v>-9.2999999999999972</v>
          </cell>
          <cell r="N175">
            <v>47.399999999999991</v>
          </cell>
          <cell r="O175">
            <v>25.500000000000014</v>
          </cell>
          <cell r="Q175">
            <v>29.7</v>
          </cell>
          <cell r="R175">
            <v>-51.2</v>
          </cell>
          <cell r="S175">
            <v>37.600000000000009</v>
          </cell>
          <cell r="T175">
            <v>-96.000000000000014</v>
          </cell>
          <cell r="V175">
            <v>70.2</v>
          </cell>
          <cell r="W175">
            <v>-134.30000000000001</v>
          </cell>
          <cell r="X175">
            <v>81.500000000000014</v>
          </cell>
          <cell r="Y175">
            <v>-173.39999999999998</v>
          </cell>
          <cell r="AK175">
            <v>10.900000000000002</v>
          </cell>
          <cell r="AL175">
            <v>2.5999999999999979</v>
          </cell>
          <cell r="AM175">
            <v>53.7</v>
          </cell>
          <cell r="AN175">
            <v>-20</v>
          </cell>
        </row>
        <row r="176">
          <cell r="L176">
            <v>433.4</v>
          </cell>
          <cell r="M176">
            <v>360.8</v>
          </cell>
          <cell r="N176">
            <v>424.39999999999992</v>
          </cell>
          <cell r="O176">
            <v>304.09999999999997</v>
          </cell>
          <cell r="Q176">
            <v>389.49999999999994</v>
          </cell>
          <cell r="R176">
            <v>350.90000000000009</v>
          </cell>
          <cell r="S176">
            <v>441.7999999999999</v>
          </cell>
          <cell r="T176">
            <v>322.70000000000016</v>
          </cell>
          <cell r="V176">
            <v>469.9</v>
          </cell>
          <cell r="W176">
            <v>303.39999999999992</v>
          </cell>
          <cell r="X176">
            <v>523.90000000000009</v>
          </cell>
          <cell r="Y176">
            <v>337.4</v>
          </cell>
          <cell r="AK176">
            <v>461.2</v>
          </cell>
          <cell r="AL176">
            <v>476.20000000000005</v>
          </cell>
          <cell r="AM176">
            <v>513.1</v>
          </cell>
          <cell r="AN176">
            <v>424.20000000000005</v>
          </cell>
        </row>
        <row r="178">
          <cell r="L178">
            <v>-89.199999999999989</v>
          </cell>
          <cell r="M178">
            <v>-83.100000000000023</v>
          </cell>
          <cell r="N178">
            <v>51.5</v>
          </cell>
          <cell r="O178">
            <v>102.00000000000001</v>
          </cell>
          <cell r="Q178">
            <v>-65.399999999999991</v>
          </cell>
          <cell r="R178">
            <v>24.099999999999987</v>
          </cell>
          <cell r="S178">
            <v>112.6</v>
          </cell>
          <cell r="T178">
            <v>35.000000000000021</v>
          </cell>
          <cell r="V178">
            <v>-102.8</v>
          </cell>
          <cell r="W178">
            <v>59.800000000000011</v>
          </cell>
          <cell r="X178">
            <v>25.499999999999986</v>
          </cell>
          <cell r="Y178">
            <v>150.59999999999997</v>
          </cell>
          <cell r="AK178">
            <v>-78.699999999999989</v>
          </cell>
          <cell r="AL178">
            <v>-162.79999999999998</v>
          </cell>
          <cell r="AM178">
            <v>160.89999999999998</v>
          </cell>
          <cell r="AN178">
            <v>27.400000000000006</v>
          </cell>
        </row>
        <row r="179">
          <cell r="L179">
            <v>344.2</v>
          </cell>
          <cell r="M179">
            <v>277.7</v>
          </cell>
          <cell r="N179">
            <v>475.89999999999992</v>
          </cell>
          <cell r="O179">
            <v>406.09999999999997</v>
          </cell>
          <cell r="Q179">
            <v>324.09999999999997</v>
          </cell>
          <cell r="R179">
            <v>375.00000000000006</v>
          </cell>
          <cell r="S179">
            <v>554.39999999999986</v>
          </cell>
          <cell r="T179">
            <v>357.70000000000016</v>
          </cell>
          <cell r="V179">
            <v>367.09999999999997</v>
          </cell>
          <cell r="W179">
            <v>363.19999999999993</v>
          </cell>
          <cell r="X179">
            <v>549.40000000000009</v>
          </cell>
          <cell r="Y179">
            <v>487.99999999999994</v>
          </cell>
          <cell r="AK179">
            <v>382.5</v>
          </cell>
          <cell r="AL179">
            <v>313.40000000000009</v>
          </cell>
          <cell r="AM179">
            <v>674</v>
          </cell>
          <cell r="AN179">
            <v>451.6</v>
          </cell>
        </row>
        <row r="181">
          <cell r="L181">
            <v>-47</v>
          </cell>
          <cell r="M181">
            <v>-75.3</v>
          </cell>
          <cell r="N181">
            <v>-77.2</v>
          </cell>
          <cell r="O181">
            <v>-140.69999999999999</v>
          </cell>
          <cell r="Q181">
            <v>-50.3</v>
          </cell>
          <cell r="R181">
            <v>-71.3</v>
          </cell>
          <cell r="S181">
            <v>-92.399999999999991</v>
          </cell>
          <cell r="T181">
            <v>-129.69999999999999</v>
          </cell>
          <cell r="V181">
            <v>-48.2</v>
          </cell>
          <cell r="W181">
            <v>-73</v>
          </cell>
          <cell r="X181">
            <v>-65.899999999999991</v>
          </cell>
          <cell r="Y181">
            <v>-115.00000000000004</v>
          </cell>
          <cell r="AK181">
            <v>-51.7</v>
          </cell>
          <cell r="AL181">
            <v>-84.999999999999986</v>
          </cell>
          <cell r="AM181">
            <v>-115.10000000000001</v>
          </cell>
          <cell r="AN181">
            <v>-224.59999999999997</v>
          </cell>
        </row>
        <row r="182">
          <cell r="L182">
            <v>0</v>
          </cell>
          <cell r="M182">
            <v>-10.199999999999999</v>
          </cell>
          <cell r="N182">
            <v>0</v>
          </cell>
          <cell r="O182">
            <v>0</v>
          </cell>
          <cell r="Q182">
            <v>0</v>
          </cell>
          <cell r="R182">
            <v>0</v>
          </cell>
          <cell r="S182">
            <v>0</v>
          </cell>
          <cell r="T182">
            <v>0</v>
          </cell>
          <cell r="V182">
            <v>0</v>
          </cell>
          <cell r="W182">
            <v>0</v>
          </cell>
          <cell r="X182">
            <v>0</v>
          </cell>
          <cell r="Y182">
            <v>0</v>
          </cell>
          <cell r="AK182">
            <v>0</v>
          </cell>
          <cell r="AL182">
            <v>-104.2</v>
          </cell>
          <cell r="AM182">
            <v>-95.8</v>
          </cell>
          <cell r="AN182">
            <v>0</v>
          </cell>
        </row>
        <row r="183">
          <cell r="L183">
            <v>2.1</v>
          </cell>
          <cell r="M183">
            <v>-37.299999999999997</v>
          </cell>
          <cell r="N183">
            <v>-8.6</v>
          </cell>
          <cell r="O183">
            <v>70.7</v>
          </cell>
          <cell r="Q183">
            <v>-51.3</v>
          </cell>
          <cell r="R183">
            <v>-20.5</v>
          </cell>
          <cell r="S183">
            <v>8.7999999999999972</v>
          </cell>
          <cell r="T183">
            <v>49.5</v>
          </cell>
          <cell r="V183">
            <v>-14.5</v>
          </cell>
          <cell r="W183">
            <v>59.9</v>
          </cell>
          <cell r="X183">
            <v>5.1000000000000014</v>
          </cell>
          <cell r="Y183">
            <v>134</v>
          </cell>
          <cell r="AK183">
            <v>-3.8</v>
          </cell>
          <cell r="AL183">
            <v>-7.3</v>
          </cell>
          <cell r="AM183">
            <v>-7.3999999999999995</v>
          </cell>
          <cell r="AN183">
            <v>74.5</v>
          </cell>
        </row>
        <row r="184">
          <cell r="L184">
            <v>-44.9</v>
          </cell>
          <cell r="M184">
            <v>-122.8</v>
          </cell>
          <cell r="N184">
            <v>-85.8</v>
          </cell>
          <cell r="O184">
            <v>-69.999999999999986</v>
          </cell>
          <cell r="Q184">
            <v>-101.6</v>
          </cell>
          <cell r="R184">
            <v>-91.8</v>
          </cell>
          <cell r="S184">
            <v>-83.6</v>
          </cell>
          <cell r="T184">
            <v>-80.199999999999989</v>
          </cell>
          <cell r="V184">
            <v>-62.7</v>
          </cell>
          <cell r="W184">
            <v>-13.100000000000001</v>
          </cell>
          <cell r="X184">
            <v>-60.79999999999999</v>
          </cell>
          <cell r="Y184">
            <v>18.999999999999957</v>
          </cell>
          <cell r="AK184">
            <v>-55.5</v>
          </cell>
          <cell r="AL184">
            <v>-196.5</v>
          </cell>
          <cell r="AM184">
            <v>-218.3</v>
          </cell>
          <cell r="AN184">
            <v>-150.09999999999997</v>
          </cell>
        </row>
        <row r="186">
          <cell r="L186">
            <v>-89.8</v>
          </cell>
          <cell r="M186">
            <v>-97.3</v>
          </cell>
          <cell r="N186">
            <v>-100.59999999999998</v>
          </cell>
          <cell r="O186">
            <v>-109.00000000000001</v>
          </cell>
          <cell r="Q186">
            <v>-99.7</v>
          </cell>
          <cell r="R186">
            <v>-108.10000000000001</v>
          </cell>
          <cell r="S186">
            <v>-97.999999999999986</v>
          </cell>
          <cell r="T186">
            <v>-107.59999999999995</v>
          </cell>
          <cell r="V186">
            <v>-97.4</v>
          </cell>
          <cell r="W186">
            <v>-139.6</v>
          </cell>
          <cell r="X186">
            <v>-129.39999999999998</v>
          </cell>
          <cell r="Y186">
            <v>-140.40000000000003</v>
          </cell>
          <cell r="AK186">
            <v>-151.6</v>
          </cell>
          <cell r="AL186">
            <v>-178.29999999999998</v>
          </cell>
          <cell r="AM186">
            <v>-167.50000000000003</v>
          </cell>
          <cell r="AN186">
            <v>-180.39999999999998</v>
          </cell>
        </row>
        <row r="187">
          <cell r="L187">
            <v>167.4</v>
          </cell>
          <cell r="M187">
            <v>302</v>
          </cell>
          <cell r="N187">
            <v>96.899999999999949</v>
          </cell>
          <cell r="O187">
            <v>-184.59999999999994</v>
          </cell>
          <cell r="Q187">
            <v>191.9</v>
          </cell>
          <cell r="R187">
            <v>198.6</v>
          </cell>
          <cell r="S187">
            <v>-156.90000000000009</v>
          </cell>
          <cell r="T187">
            <v>-32.599999999999909</v>
          </cell>
          <cell r="V187">
            <v>-27.899999999999991</v>
          </cell>
          <cell r="W187">
            <v>-168.60000000000002</v>
          </cell>
          <cell r="X187">
            <v>-217.5</v>
          </cell>
          <cell r="Y187">
            <v>-160.79999999999995</v>
          </cell>
          <cell r="AK187">
            <v>46.800000000000068</v>
          </cell>
          <cell r="AL187">
            <v>65.199999999999932</v>
          </cell>
          <cell r="AM187">
            <v>-6.5999999999999091</v>
          </cell>
          <cell r="AN187">
            <v>33.699999999999818</v>
          </cell>
        </row>
        <row r="188">
          <cell r="L188">
            <v>-356.2</v>
          </cell>
          <cell r="M188">
            <v>-349.8</v>
          </cell>
          <cell r="N188">
            <v>-353.2000000000001</v>
          </cell>
          <cell r="O188">
            <v>-171.00000000000006</v>
          </cell>
          <cell r="Q188">
            <v>-295.5</v>
          </cell>
          <cell r="R188">
            <v>-336</v>
          </cell>
          <cell r="S188">
            <v>-272.39999999999998</v>
          </cell>
          <cell r="T188">
            <v>-179.00000000000011</v>
          </cell>
          <cell r="V188">
            <v>-87.3</v>
          </cell>
          <cell r="W188">
            <v>-148.5</v>
          </cell>
          <cell r="X188">
            <v>-112.89999999999999</v>
          </cell>
          <cell r="Y188">
            <v>-206.2</v>
          </cell>
          <cell r="AK188">
            <v>-214.6</v>
          </cell>
          <cell r="AL188">
            <v>-121.1</v>
          </cell>
          <cell r="AM188">
            <v>-265.59999999999991</v>
          </cell>
          <cell r="AN188">
            <v>-283.40000000000009</v>
          </cell>
        </row>
        <row r="189">
          <cell r="L189">
            <v>3.1</v>
          </cell>
          <cell r="M189">
            <v>14.299999999999999</v>
          </cell>
          <cell r="N189">
            <v>3.600000000000001</v>
          </cell>
          <cell r="O189">
            <v>13.500000000000002</v>
          </cell>
          <cell r="Q189">
            <v>-5.8</v>
          </cell>
          <cell r="R189">
            <v>22.6</v>
          </cell>
          <cell r="S189">
            <v>10.3</v>
          </cell>
          <cell r="T189">
            <v>8.1999999999999957</v>
          </cell>
          <cell r="V189">
            <v>-55.4</v>
          </cell>
          <cell r="W189">
            <v>119.1</v>
          </cell>
          <cell r="X189">
            <v>7.8000000000000043</v>
          </cell>
          <cell r="Y189">
            <v>7.8000000000000043</v>
          </cell>
          <cell r="AK189">
            <v>31.9</v>
          </cell>
          <cell r="AL189">
            <v>168.1</v>
          </cell>
          <cell r="AM189">
            <v>58.500000000000007</v>
          </cell>
          <cell r="AN189">
            <v>105.89999999999998</v>
          </cell>
        </row>
        <row r="190">
          <cell r="L190">
            <v>-275.49999999999994</v>
          </cell>
          <cell r="M190">
            <v>-130.80000000000001</v>
          </cell>
          <cell r="N190">
            <v>-353.30000000000013</v>
          </cell>
          <cell r="O190">
            <v>-451.1</v>
          </cell>
          <cell r="Q190">
            <v>-209.10000000000002</v>
          </cell>
          <cell r="R190">
            <v>-222.9</v>
          </cell>
          <cell r="S190">
            <v>-517.00000000000011</v>
          </cell>
          <cell r="T190">
            <v>-311</v>
          </cell>
          <cell r="V190">
            <v>-268</v>
          </cell>
          <cell r="W190">
            <v>-337.6</v>
          </cell>
          <cell r="X190">
            <v>-451.99999999999994</v>
          </cell>
          <cell r="Y190">
            <v>-499.59999999999997</v>
          </cell>
          <cell r="AK190">
            <v>-287.49999999999994</v>
          </cell>
          <cell r="AL190">
            <v>-66.100000000000051</v>
          </cell>
          <cell r="AM190">
            <v>-381.19999999999982</v>
          </cell>
          <cell r="AN190">
            <v>-324.20000000000027</v>
          </cell>
        </row>
        <row r="192">
          <cell r="L192">
            <v>-2.5</v>
          </cell>
          <cell r="M192">
            <v>-0.89999999999999991</v>
          </cell>
          <cell r="N192">
            <v>1.7</v>
          </cell>
          <cell r="O192">
            <v>-1.9000000000000004</v>
          </cell>
          <cell r="Q192">
            <v>-1.3</v>
          </cell>
          <cell r="R192">
            <v>2.2999999999999998</v>
          </cell>
          <cell r="S192">
            <v>-0.49999999999999978</v>
          </cell>
          <cell r="T192">
            <v>0.7</v>
          </cell>
          <cell r="V192">
            <v>1.5</v>
          </cell>
          <cell r="W192">
            <v>0.89999999999999991</v>
          </cell>
          <cell r="X192">
            <v>0.30000000000000027</v>
          </cell>
          <cell r="Y192">
            <v>1.7999999999999994</v>
          </cell>
          <cell r="AK192">
            <v>2.6</v>
          </cell>
          <cell r="AL192">
            <v>-3.2</v>
          </cell>
          <cell r="AM192">
            <v>-2</v>
          </cell>
          <cell r="AN192">
            <v>9.3000000000000007</v>
          </cell>
        </row>
        <row r="194">
          <cell r="L194">
            <v>21.300000000000068</v>
          </cell>
          <cell r="M194">
            <v>23.199999999999967</v>
          </cell>
          <cell r="N194">
            <v>38.499999999999787</v>
          </cell>
          <cell r="O194">
            <v>-116.90000000000006</v>
          </cell>
          <cell r="Q194">
            <v>12.09999999999992</v>
          </cell>
          <cell r="R194">
            <v>62.600000000000065</v>
          </cell>
          <cell r="S194">
            <v>-46.700000000000273</v>
          </cell>
          <cell r="T194">
            <v>-32.799999999999827</v>
          </cell>
          <cell r="V194">
            <v>37.899999999999977</v>
          </cell>
          <cell r="W194">
            <v>13.399999999999887</v>
          </cell>
          <cell r="X194">
            <v>36.900000000000134</v>
          </cell>
          <cell r="Y194">
            <v>9.1999999999999194</v>
          </cell>
          <cell r="AK194">
            <v>42.100000000000058</v>
          </cell>
          <cell r="AL194">
            <v>47.600000000000065</v>
          </cell>
          <cell r="AM194">
            <v>72.500000000000227</v>
          </cell>
          <cell r="AN194">
            <v>-13.400000000000215</v>
          </cell>
        </row>
        <row r="196">
          <cell r="L196">
            <v>206.6</v>
          </cell>
          <cell r="M196">
            <v>227.9</v>
          </cell>
          <cell r="N196">
            <v>251.1</v>
          </cell>
          <cell r="O196">
            <v>289.60000000000002</v>
          </cell>
          <cell r="Q196">
            <v>172.7</v>
          </cell>
          <cell r="R196">
            <v>184.8</v>
          </cell>
          <cell r="S196">
            <v>247.4</v>
          </cell>
          <cell r="T196">
            <v>200.7</v>
          </cell>
          <cell r="V196">
            <v>167.9</v>
          </cell>
          <cell r="W196">
            <v>205.8</v>
          </cell>
          <cell r="X196">
            <v>219.2</v>
          </cell>
          <cell r="Y196">
            <v>256.10000000000002</v>
          </cell>
          <cell r="AK196">
            <v>340.7</v>
          </cell>
          <cell r="AL196">
            <v>382.8</v>
          </cell>
          <cell r="AM196">
            <v>430.4</v>
          </cell>
          <cell r="AN196">
            <v>502.9</v>
          </cell>
        </row>
        <row r="197">
          <cell r="L197">
            <v>227.9</v>
          </cell>
          <cell r="M197">
            <v>251.1</v>
          </cell>
          <cell r="N197">
            <v>289.60000000000002</v>
          </cell>
          <cell r="O197">
            <v>172.7</v>
          </cell>
          <cell r="Q197">
            <v>184.8</v>
          </cell>
          <cell r="R197">
            <v>247.4</v>
          </cell>
          <cell r="S197">
            <v>200.7</v>
          </cell>
          <cell r="T197">
            <v>167.9</v>
          </cell>
          <cell r="V197">
            <v>205.8</v>
          </cell>
          <cell r="W197">
            <v>219.2</v>
          </cell>
          <cell r="X197">
            <v>256.10000000000002</v>
          </cell>
          <cell r="Y197">
            <v>265.3</v>
          </cell>
          <cell r="AK197">
            <v>382.8</v>
          </cell>
          <cell r="AL197">
            <v>430.4</v>
          </cell>
          <cell r="AM197">
            <v>502.9</v>
          </cell>
          <cell r="AN197">
            <v>489.5</v>
          </cell>
        </row>
        <row r="199">
          <cell r="L199" t="str">
            <v>OK</v>
          </cell>
          <cell r="M199" t="str">
            <v>OK</v>
          </cell>
          <cell r="N199" t="str">
            <v>OK</v>
          </cell>
          <cell r="O199" t="str">
            <v>OK</v>
          </cell>
          <cell r="Q199" t="str">
            <v>OK</v>
          </cell>
          <cell r="R199" t="str">
            <v>OK</v>
          </cell>
          <cell r="S199" t="str">
            <v>OK</v>
          </cell>
          <cell r="T199" t="str">
            <v>OK</v>
          </cell>
          <cell r="V199" t="str">
            <v>OK</v>
          </cell>
          <cell r="W199" t="str">
            <v>OK</v>
          </cell>
          <cell r="X199" t="str">
            <v>OK</v>
          </cell>
          <cell r="Y199" t="str">
            <v>OK</v>
          </cell>
          <cell r="AK199" t="str">
            <v>OK</v>
          </cell>
          <cell r="AL199" t="str">
            <v>OK</v>
          </cell>
          <cell r="AM199" t="str">
            <v>OK</v>
          </cell>
          <cell r="AN199" t="str">
            <v>OK</v>
          </cell>
        </row>
        <row r="201">
          <cell r="B201">
            <v>1999</v>
          </cell>
          <cell r="G201">
            <v>2000</v>
          </cell>
          <cell r="L201">
            <v>2001</v>
          </cell>
          <cell r="Q201">
            <v>2002</v>
          </cell>
          <cell r="V201">
            <v>2003</v>
          </cell>
          <cell r="AK201">
            <v>2006</v>
          </cell>
        </row>
        <row r="202">
          <cell r="B202">
            <v>36250</v>
          </cell>
          <cell r="C202">
            <v>36341</v>
          </cell>
          <cell r="D202">
            <v>36433</v>
          </cell>
          <cell r="E202">
            <v>36525</v>
          </cell>
          <cell r="G202">
            <v>36616</v>
          </cell>
          <cell r="H202">
            <v>36707</v>
          </cell>
          <cell r="I202">
            <v>36799</v>
          </cell>
          <cell r="J202">
            <v>36891</v>
          </cell>
          <cell r="L202">
            <v>36981</v>
          </cell>
          <cell r="M202">
            <v>37072</v>
          </cell>
          <cell r="N202">
            <v>37164</v>
          </cell>
          <cell r="O202">
            <v>37256</v>
          </cell>
          <cell r="Q202">
            <v>37346</v>
          </cell>
          <cell r="R202">
            <v>37437</v>
          </cell>
          <cell r="S202">
            <v>37529</v>
          </cell>
          <cell r="T202">
            <v>37621</v>
          </cell>
          <cell r="V202">
            <v>37711</v>
          </cell>
          <cell r="W202">
            <v>37802</v>
          </cell>
          <cell r="X202">
            <v>37894</v>
          </cell>
          <cell r="Y202">
            <v>37986</v>
          </cell>
          <cell r="AK202" t="str">
            <v>Mar-06</v>
          </cell>
          <cell r="AL202" t="str">
            <v>Jun-06</v>
          </cell>
          <cell r="AM202" t="str">
            <v>Sep-06</v>
          </cell>
          <cell r="AN202" t="str">
            <v>Dec-06</v>
          </cell>
        </row>
        <row r="204">
          <cell r="L204">
            <v>69.5</v>
          </cell>
          <cell r="M204">
            <v>69.699999999999989</v>
          </cell>
          <cell r="N204">
            <v>69</v>
          </cell>
          <cell r="O204">
            <v>72</v>
          </cell>
          <cell r="Q204">
            <v>68.600000000000009</v>
          </cell>
          <cell r="R204">
            <v>70.400000000000006</v>
          </cell>
          <cell r="S204">
            <v>70.400000000000006</v>
          </cell>
          <cell r="T204">
            <v>74.59999999999998</v>
          </cell>
          <cell r="V204">
            <v>72.600000000000009</v>
          </cell>
          <cell r="W204">
            <v>80.999999999999986</v>
          </cell>
          <cell r="X204">
            <v>77.000000000000014</v>
          </cell>
          <cell r="Y204">
            <v>84.899999999999991</v>
          </cell>
          <cell r="AK204">
            <v>80.2</v>
          </cell>
          <cell r="AL204">
            <v>82.2</v>
          </cell>
          <cell r="AM204">
            <v>81.100000000000009</v>
          </cell>
          <cell r="AN204">
            <v>85.199999999999989</v>
          </cell>
        </row>
        <row r="205">
          <cell r="L205">
            <v>0.10995530593679546</v>
          </cell>
          <cell r="M205">
            <v>0.11369382595220617</v>
          </cell>
          <cell r="N205">
            <v>0.11238700219887612</v>
          </cell>
          <cell r="O205">
            <v>0.11737854581023802</v>
          </cell>
          <cell r="Q205">
            <v>0.11111995225780784</v>
          </cell>
          <cell r="R205">
            <v>0.11297611362169141</v>
          </cell>
          <cell r="S205">
            <v>0.11454390035413362</v>
          </cell>
          <cell r="T205">
            <v>0.11770069211322474</v>
          </cell>
          <cell r="V205">
            <v>0.11560229599004535</v>
          </cell>
          <cell r="W205">
            <v>0.1211653952280474</v>
          </cell>
          <cell r="X205">
            <v>0.12123138033763654</v>
          </cell>
          <cell r="Y205">
            <v>0.12587775295244175</v>
          </cell>
          <cell r="AK205">
            <v>0.12825753704649975</v>
          </cell>
          <cell r="AL205">
            <v>0.12958406096205746</v>
          </cell>
          <cell r="AM205">
            <v>0.12992613296067079</v>
          </cell>
          <cell r="AN205">
            <v>0.13010607979734007</v>
          </cell>
        </row>
        <row r="207">
          <cell r="L207">
            <v>2528.3000000000002</v>
          </cell>
          <cell r="M207">
            <v>2452.1999999999998</v>
          </cell>
          <cell r="N207">
            <v>2455.8000000000002</v>
          </cell>
          <cell r="O207">
            <v>2453.6</v>
          </cell>
          <cell r="Q207">
            <v>2513.5</v>
          </cell>
          <cell r="R207">
            <v>2478.4</v>
          </cell>
          <cell r="S207">
            <v>2456.6999999999998</v>
          </cell>
          <cell r="T207">
            <v>2412.9</v>
          </cell>
          <cell r="V207">
            <v>2491.3000000000002</v>
          </cell>
          <cell r="W207">
            <v>2464.4</v>
          </cell>
          <cell r="X207">
            <v>2517.5</v>
          </cell>
          <cell r="Y207">
            <v>2506.4</v>
          </cell>
          <cell r="AK207">
            <v>2544.1</v>
          </cell>
          <cell r="AL207">
            <v>2519.6</v>
          </cell>
          <cell r="AM207">
            <v>2504.5</v>
          </cell>
          <cell r="AN207">
            <v>2526.4</v>
          </cell>
        </row>
        <row r="208">
          <cell r="L208">
            <v>47</v>
          </cell>
          <cell r="M208">
            <v>75.3</v>
          </cell>
          <cell r="N208">
            <v>77.2</v>
          </cell>
          <cell r="O208">
            <v>140.69999999999999</v>
          </cell>
          <cell r="Q208">
            <v>50.3</v>
          </cell>
          <cell r="R208">
            <v>71.3</v>
          </cell>
          <cell r="S208">
            <v>92.399999999999991</v>
          </cell>
          <cell r="T208">
            <v>129.69999999999999</v>
          </cell>
          <cell r="V208">
            <v>48.2</v>
          </cell>
          <cell r="W208">
            <v>73</v>
          </cell>
          <cell r="X208">
            <v>65.899999999999991</v>
          </cell>
          <cell r="Y208">
            <v>115.00000000000004</v>
          </cell>
          <cell r="AK208">
            <v>51.7</v>
          </cell>
          <cell r="AL208">
            <v>84.999999999999986</v>
          </cell>
          <cell r="AM208">
            <v>115.10000000000001</v>
          </cell>
          <cell r="AN208">
            <v>224.59999999999997</v>
          </cell>
        </row>
        <row r="209">
          <cell r="L209">
            <v>-69.5</v>
          </cell>
          <cell r="M209">
            <v>-69.699999999999989</v>
          </cell>
          <cell r="N209">
            <v>-69</v>
          </cell>
          <cell r="O209">
            <v>-72</v>
          </cell>
          <cell r="Q209">
            <v>-68.600000000000009</v>
          </cell>
          <cell r="R209">
            <v>-70.400000000000006</v>
          </cell>
          <cell r="S209">
            <v>-70.400000000000006</v>
          </cell>
          <cell r="T209">
            <v>-74.59999999999998</v>
          </cell>
          <cell r="V209">
            <v>-72.600000000000009</v>
          </cell>
          <cell r="W209">
            <v>-79.399999999999991</v>
          </cell>
          <cell r="X209">
            <v>-77.000000000000014</v>
          </cell>
          <cell r="Y209">
            <v>-86.500000000000014</v>
          </cell>
          <cell r="AK209">
            <v>-80.2</v>
          </cell>
          <cell r="AL209">
            <v>-82.2</v>
          </cell>
          <cell r="AM209">
            <v>-81.100000000000009</v>
          </cell>
          <cell r="AN209">
            <v>-85.199999999999989</v>
          </cell>
        </row>
        <row r="210">
          <cell r="AK210">
            <v>-28.001198044009779</v>
          </cell>
          <cell r="AL210">
            <v>-73.831091458153594</v>
          </cell>
          <cell r="AM210">
            <v>-35.287179487179493</v>
          </cell>
          <cell r="AN210">
            <v>-31.497741935483862</v>
          </cell>
        </row>
        <row r="211">
          <cell r="L211">
            <v>-53.600000000000364</v>
          </cell>
          <cell r="M211">
            <v>-2</v>
          </cell>
          <cell r="N211">
            <v>-10.400000000000091</v>
          </cell>
          <cell r="O211">
            <v>-8.7999999999997272</v>
          </cell>
          <cell r="Q211">
            <v>-16.800000000000182</v>
          </cell>
          <cell r="R211">
            <v>-22.600000000000364</v>
          </cell>
          <cell r="S211">
            <v>-65.799999999999727</v>
          </cell>
          <cell r="T211">
            <v>23.300000000000182</v>
          </cell>
          <cell r="V211">
            <v>-2.5</v>
          </cell>
          <cell r="W211">
            <v>59.5</v>
          </cell>
          <cell r="X211">
            <v>0</v>
          </cell>
          <cell r="Y211">
            <v>7.3</v>
          </cell>
          <cell r="AK211">
            <v>4</v>
          </cell>
          <cell r="AL211">
            <v>-17.900000000000091</v>
          </cell>
          <cell r="AM211">
            <v>-12.099999999999909</v>
          </cell>
          <cell r="AN211">
            <v>30.299999999999727</v>
          </cell>
        </row>
        <row r="212">
          <cell r="L212">
            <v>2452.1999999999998</v>
          </cell>
          <cell r="M212">
            <v>2455.8000000000002</v>
          </cell>
          <cell r="N212">
            <v>2453.6</v>
          </cell>
          <cell r="O212">
            <v>2513.5</v>
          </cell>
          <cell r="Q212">
            <v>2478.4</v>
          </cell>
          <cell r="R212">
            <v>2456.6999999999998</v>
          </cell>
          <cell r="S212">
            <v>2412.9</v>
          </cell>
          <cell r="T212">
            <v>2491.3000000000002</v>
          </cell>
          <cell r="V212">
            <v>2464.4</v>
          </cell>
          <cell r="W212">
            <v>2517.5</v>
          </cell>
          <cell r="X212">
            <v>2506.4</v>
          </cell>
          <cell r="Y212">
            <v>2542.2000000000003</v>
          </cell>
          <cell r="AK212">
            <v>2519.6</v>
          </cell>
          <cell r="AL212">
            <v>2504.5</v>
          </cell>
          <cell r="AM212">
            <v>2526.4</v>
          </cell>
          <cell r="AN212">
            <v>2696.1</v>
          </cell>
        </row>
        <row r="213">
          <cell r="V213">
            <v>0</v>
          </cell>
        </row>
        <row r="215">
          <cell r="L215">
            <v>2096.4</v>
          </cell>
          <cell r="M215">
            <v>2023.7</v>
          </cell>
          <cell r="N215">
            <v>1984</v>
          </cell>
          <cell r="O215">
            <v>1930</v>
          </cell>
          <cell r="Q215">
            <v>1904</v>
          </cell>
          <cell r="R215">
            <v>1875.8</v>
          </cell>
          <cell r="S215">
            <v>1837.1</v>
          </cell>
          <cell r="T215">
            <v>1757.2</v>
          </cell>
          <cell r="V215">
            <v>1791.3</v>
          </cell>
          <cell r="W215">
            <v>1817.9</v>
          </cell>
          <cell r="X215">
            <v>1874.4</v>
          </cell>
          <cell r="Y215">
            <v>1836.8999999999999</v>
          </cell>
          <cell r="AK215">
            <v>2628.9</v>
          </cell>
          <cell r="AL215">
            <v>2660.9</v>
          </cell>
          <cell r="AM215">
            <v>2830</v>
          </cell>
          <cell r="AN215">
            <v>2884.5</v>
          </cell>
        </row>
        <row r="216">
          <cell r="L216">
            <v>-14</v>
          </cell>
          <cell r="M216">
            <v>-14</v>
          </cell>
          <cell r="N216">
            <v>-14</v>
          </cell>
          <cell r="O216">
            <v>-14</v>
          </cell>
          <cell r="Q216">
            <v>-3.125</v>
          </cell>
          <cell r="R216">
            <v>-3.125</v>
          </cell>
          <cell r="S216">
            <v>-3.125</v>
          </cell>
          <cell r="T216">
            <v>-3.125</v>
          </cell>
          <cell r="V216">
            <v>-3.125</v>
          </cell>
          <cell r="W216">
            <v>-1.6</v>
          </cell>
          <cell r="X216">
            <v>-3</v>
          </cell>
          <cell r="Y216">
            <v>-4.5750000000000011</v>
          </cell>
          <cell r="AK216">
            <v>-4</v>
          </cell>
          <cell r="AL216">
            <v>-4</v>
          </cell>
          <cell r="AM216">
            <v>-4.3</v>
          </cell>
          <cell r="AN216">
            <v>-4</v>
          </cell>
        </row>
        <row r="217">
          <cell r="L217">
            <v>-58.700000000000045</v>
          </cell>
          <cell r="M217">
            <v>-25.700000000000045</v>
          </cell>
          <cell r="N217">
            <v>-40</v>
          </cell>
          <cell r="O217">
            <v>-12</v>
          </cell>
          <cell r="Q217">
            <v>-25.075000000000045</v>
          </cell>
          <cell r="R217">
            <v>-35.575000000000045</v>
          </cell>
          <cell r="S217">
            <v>-76.774999999999864</v>
          </cell>
          <cell r="T217">
            <v>37.224999999999909</v>
          </cell>
          <cell r="V217">
            <v>29.725000000000136</v>
          </cell>
          <cell r="W217">
            <v>58.1</v>
          </cell>
          <cell r="X217">
            <v>-34.500000000000227</v>
          </cell>
          <cell r="Y217">
            <v>64.675000000000139</v>
          </cell>
          <cell r="AK217">
            <v>36</v>
          </cell>
          <cell r="AL217">
            <v>173.09999999999991</v>
          </cell>
          <cell r="AM217">
            <v>58.8</v>
          </cell>
          <cell r="AN217">
            <v>32.400000000000091</v>
          </cell>
        </row>
        <row r="218">
          <cell r="L218">
            <v>2023.7</v>
          </cell>
          <cell r="M218">
            <v>1984</v>
          </cell>
          <cell r="N218">
            <v>1930</v>
          </cell>
          <cell r="O218">
            <v>1904</v>
          </cell>
          <cell r="Q218">
            <v>1875.8</v>
          </cell>
          <cell r="R218">
            <v>1837.1</v>
          </cell>
          <cell r="S218">
            <v>1757.2</v>
          </cell>
          <cell r="T218">
            <v>1791.3</v>
          </cell>
          <cell r="V218">
            <v>1817.9</v>
          </cell>
          <cell r="W218">
            <v>1874.4</v>
          </cell>
          <cell r="X218">
            <v>1836.8999999999999</v>
          </cell>
          <cell r="Y218">
            <v>1897</v>
          </cell>
          <cell r="AK218">
            <v>2660.9</v>
          </cell>
          <cell r="AL218">
            <v>2830</v>
          </cell>
          <cell r="AM218">
            <v>2884.5</v>
          </cell>
          <cell r="AN218">
            <v>2912.9</v>
          </cell>
        </row>
        <row r="221">
          <cell r="L221">
            <v>2536.9</v>
          </cell>
          <cell r="M221">
            <v>2530.4</v>
          </cell>
          <cell r="N221">
            <v>2958.2</v>
          </cell>
          <cell r="O221">
            <v>3083.3</v>
          </cell>
          <cell r="Q221">
            <v>2812</v>
          </cell>
          <cell r="R221">
            <v>2950.3</v>
          </cell>
          <cell r="S221">
            <v>3283.7</v>
          </cell>
          <cell r="T221">
            <v>3072.1</v>
          </cell>
          <cell r="V221">
            <v>3210.7999999999997</v>
          </cell>
          <cell r="W221">
            <v>3165.4</v>
          </cell>
          <cell r="X221">
            <v>2995.8</v>
          </cell>
          <cell r="Y221">
            <v>2731.9</v>
          </cell>
          <cell r="AK221">
            <v>2918</v>
          </cell>
          <cell r="AL221">
            <v>3201.2</v>
          </cell>
          <cell r="AM221">
            <v>3156</v>
          </cell>
          <cell r="AN221">
            <v>3126.2</v>
          </cell>
        </row>
        <row r="222">
          <cell r="L222">
            <v>-6.5</v>
          </cell>
          <cell r="M222">
            <v>427.79999999999973</v>
          </cell>
          <cell r="N222">
            <v>125.10000000000036</v>
          </cell>
          <cell r="O222">
            <v>-271.30000000000018</v>
          </cell>
          <cell r="Q222">
            <v>138.30000000000018</v>
          </cell>
          <cell r="R222">
            <v>333.39999999999964</v>
          </cell>
          <cell r="S222">
            <v>-211.59999999999991</v>
          </cell>
          <cell r="T222">
            <v>138.69999999999982</v>
          </cell>
          <cell r="V222">
            <v>-45.399999999999636</v>
          </cell>
          <cell r="W222">
            <v>-169.59999999999991</v>
          </cell>
          <cell r="X222">
            <v>-263.90000000000009</v>
          </cell>
          <cell r="Y222">
            <v>-47</v>
          </cell>
          <cell r="AK222">
            <v>283.19999999999982</v>
          </cell>
          <cell r="AL222">
            <v>-45.199999999999818</v>
          </cell>
          <cell r="AM222">
            <v>-29.800000000000182</v>
          </cell>
          <cell r="AN222">
            <v>-405.79999999999973</v>
          </cell>
        </row>
        <row r="223">
          <cell r="L223">
            <v>2530.4</v>
          </cell>
          <cell r="M223">
            <v>2958.2</v>
          </cell>
          <cell r="N223">
            <v>3083.3</v>
          </cell>
          <cell r="O223">
            <v>2812</v>
          </cell>
          <cell r="Q223">
            <v>2950.3</v>
          </cell>
          <cell r="R223">
            <v>3283.7</v>
          </cell>
          <cell r="S223">
            <v>3072.1</v>
          </cell>
          <cell r="T223">
            <v>3210.7999999999997</v>
          </cell>
          <cell r="V223">
            <v>3165.4</v>
          </cell>
          <cell r="W223">
            <v>2995.8</v>
          </cell>
          <cell r="X223">
            <v>2731.9</v>
          </cell>
          <cell r="Y223">
            <v>2684.9</v>
          </cell>
          <cell r="AK223">
            <v>3201.2</v>
          </cell>
          <cell r="AL223">
            <v>3156</v>
          </cell>
          <cell r="AM223">
            <v>3126.2</v>
          </cell>
          <cell r="AN223">
            <v>2720.4</v>
          </cell>
        </row>
        <row r="225">
          <cell r="L225">
            <v>524.99999999999989</v>
          </cell>
          <cell r="M225">
            <v>553.30000000000018</v>
          </cell>
          <cell r="N225">
            <v>558.40000000000009</v>
          </cell>
          <cell r="O225">
            <v>550.30000000000007</v>
          </cell>
          <cell r="Q225">
            <v>532.39999999999975</v>
          </cell>
          <cell r="R225">
            <v>591.29999999999995</v>
          </cell>
          <cell r="S225">
            <v>587.59999999999991</v>
          </cell>
          <cell r="T225">
            <v>598.29999999999995</v>
          </cell>
          <cell r="V225">
            <v>586.20000000000005</v>
          </cell>
          <cell r="W225">
            <v>635.4</v>
          </cell>
          <cell r="X225">
            <v>612.30000000000018</v>
          </cell>
          <cell r="Y225">
            <v>607.6</v>
          </cell>
          <cell r="AK225">
            <v>663.50000000000034</v>
          </cell>
          <cell r="AL225">
            <v>711.00000000000023</v>
          </cell>
          <cell r="AM225">
            <v>714.49999999999989</v>
          </cell>
          <cell r="AN225">
            <v>749.10000000000014</v>
          </cell>
        </row>
        <row r="226">
          <cell r="Q226">
            <v>1.4095238095237939E-2</v>
          </cell>
          <cell r="R226">
            <v>6.8678836074461902E-2</v>
          </cell>
          <cell r="S226">
            <v>5.2292263610314915E-2</v>
          </cell>
          <cell r="T226">
            <v>8.7225149918226164E-2</v>
          </cell>
          <cell r="V226">
            <v>0.10105184072126283</v>
          </cell>
          <cell r="W226">
            <v>7.4581430745814359E-2</v>
          </cell>
          <cell r="X226">
            <v>4.2035398230088949E-2</v>
          </cell>
          <cell r="Y226">
            <v>1.5544041450777257E-2</v>
          </cell>
          <cell r="AK226">
            <v>6.075139888089498E-2</v>
          </cell>
          <cell r="AL226">
            <v>7.8743741465635564E-2</v>
          </cell>
          <cell r="AM226">
            <v>8.5866261398175769E-2</v>
          </cell>
          <cell r="AN226">
            <v>0.11705934983596844</v>
          </cell>
        </row>
        <row r="228">
          <cell r="L228">
            <v>297.2</v>
          </cell>
          <cell r="M228">
            <v>202.39999999999998</v>
          </cell>
          <cell r="N228">
            <v>398.69999999999993</v>
          </cell>
          <cell r="O228">
            <v>265.39999999999998</v>
          </cell>
          <cell r="Q228">
            <v>273.79999999999995</v>
          </cell>
          <cell r="R228">
            <v>303.70000000000005</v>
          </cell>
          <cell r="S228">
            <v>461.99999999999989</v>
          </cell>
          <cell r="T228">
            <v>228.00000000000017</v>
          </cell>
          <cell r="V228">
            <v>318.89999999999998</v>
          </cell>
          <cell r="W228">
            <v>290.19999999999993</v>
          </cell>
          <cell r="X228">
            <v>483.50000000000011</v>
          </cell>
          <cell r="Y228">
            <v>372.99999999999989</v>
          </cell>
          <cell r="AK228">
            <v>330.8</v>
          </cell>
          <cell r="AL228">
            <v>228.40000000000009</v>
          </cell>
          <cell r="AM228">
            <v>558.9</v>
          </cell>
          <cell r="AN228">
            <v>227.00000000000006</v>
          </cell>
        </row>
        <row r="229">
          <cell r="Q229">
            <v>-7.8734858681023034E-2</v>
          </cell>
          <cell r="R229">
            <v>0.50049407114624556</v>
          </cell>
          <cell r="S229">
            <v>0.15876598946576359</v>
          </cell>
          <cell r="T229">
            <v>-0.14091936699321705</v>
          </cell>
          <cell r="V229">
            <v>0.16471877282688108</v>
          </cell>
          <cell r="W229">
            <v>-4.4451761606849272E-2</v>
          </cell>
          <cell r="X229">
            <v>4.6536796536797098E-2</v>
          </cell>
          <cell r="Y229">
            <v>0.63596491228070007</v>
          </cell>
          <cell r="AK229">
            <v>-9.2455418381344412E-2</v>
          </cell>
          <cell r="AL229">
            <v>0.11577918905715734</v>
          </cell>
          <cell r="AM229">
            <v>0.16826923076923039</v>
          </cell>
          <cell r="AN229">
            <v>-0.34695051783659359</v>
          </cell>
        </row>
        <row r="230">
          <cell r="L230">
            <v>0.48285946385052803</v>
          </cell>
          <cell r="M230">
            <v>0.33142295726215809</v>
          </cell>
          <cell r="N230">
            <v>0.66031798608810854</v>
          </cell>
          <cell r="O230">
            <v>0.44174434087882825</v>
          </cell>
          <cell r="Q230">
            <v>0.45847287340924303</v>
          </cell>
          <cell r="R230">
            <v>0.51318012842176419</v>
          </cell>
          <cell r="S230">
            <v>0.7897435897435896</v>
          </cell>
          <cell r="T230">
            <v>0.3913491246138005</v>
          </cell>
          <cell r="V230">
            <v>0.55011212696222178</v>
          </cell>
          <cell r="W230">
            <v>0.49982776438167398</v>
          </cell>
          <cell r="X230">
            <v>0.83491624935244357</v>
          </cell>
          <cell r="Y230">
            <v>0.64745703870855731</v>
          </cell>
          <cell r="AK230">
            <v>0.60167333575845772</v>
          </cell>
          <cell r="AL230">
            <v>0.41421835328255369</v>
          </cell>
          <cell r="AM230">
            <v>1.0154433139534884</v>
          </cell>
          <cell r="AN230">
            <v>0.41302765647743822</v>
          </cell>
        </row>
        <row r="231">
          <cell r="L231">
            <v>0.13434590000904079</v>
          </cell>
          <cell r="M231">
            <v>9.0409612721668808E-2</v>
          </cell>
          <cell r="N231">
            <v>0.17297930495900035</v>
          </cell>
          <cell r="O231">
            <v>0.1139789564097058</v>
          </cell>
          <cell r="Q231">
            <v>0.12472667638483964</v>
          </cell>
          <cell r="R231">
            <v>0.13221593382673053</v>
          </cell>
          <cell r="S231">
            <v>0.19397909056556237</v>
          </cell>
          <cell r="T231">
            <v>9.4199305899851329E-2</v>
          </cell>
          <cell r="V231">
            <v>0.13579458354624424</v>
          </cell>
          <cell r="W231">
            <v>0.11803465386805496</v>
          </cell>
          <cell r="X231">
            <v>0.19157619462714956</v>
          </cell>
          <cell r="Y231">
            <v>0.14498950478115522</v>
          </cell>
          <cell r="AK231">
            <v>0.11523723263429247</v>
          </cell>
          <cell r="AL231">
            <v>7.5772152738612639E-2</v>
          </cell>
          <cell r="AM231">
            <v>0.1777841397079874</v>
          </cell>
          <cell r="AN231">
            <v>7.073634352310619E-2</v>
          </cell>
        </row>
        <row r="232">
          <cell r="L232">
            <v>0.67315968289920736</v>
          </cell>
          <cell r="M232">
            <v>0.43100511073253805</v>
          </cell>
          <cell r="N232">
            <v>0.83866217921750075</v>
          </cell>
          <cell r="O232">
            <v>0.57161318113288806</v>
          </cell>
          <cell r="Q232">
            <v>0.59431300195354919</v>
          </cell>
          <cell r="R232">
            <v>0.58651989185013531</v>
          </cell>
          <cell r="S232">
            <v>0.89865784866757437</v>
          </cell>
          <cell r="T232">
            <v>0.43804034582132595</v>
          </cell>
          <cell r="V232">
            <v>0.62468168462291862</v>
          </cell>
          <cell r="W232">
            <v>0.52053811659192817</v>
          </cell>
          <cell r="X232">
            <v>0.90323183261722384</v>
          </cell>
          <cell r="Y232">
            <v>0.71360244882341661</v>
          </cell>
          <cell r="AK232">
            <v>0.56711812103548742</v>
          </cell>
          <cell r="AL232">
            <v>0.36323155216284991</v>
          </cell>
          <cell r="AM232">
            <v>0.88238080202084002</v>
          </cell>
          <cell r="AN232">
            <v>0.34191896369935232</v>
          </cell>
        </row>
        <row r="233">
          <cell r="L233">
            <v>2.1245818642075764E-2</v>
          </cell>
          <cell r="M233">
            <v>3.3635592084692002E-2</v>
          </cell>
          <cell r="N233">
            <v>3.3493860905028421E-2</v>
          </cell>
          <cell r="O233">
            <v>6.042516641614773E-2</v>
          </cell>
          <cell r="Q233">
            <v>2.2913629737609329E-2</v>
          </cell>
          <cell r="R233">
            <v>3.1040487592511972E-2</v>
          </cell>
          <cell r="S233">
            <v>3.879581811311248E-2</v>
          </cell>
          <cell r="T233">
            <v>5.3586184101801347E-2</v>
          </cell>
          <cell r="V233">
            <v>2.052461250212911E-2</v>
          </cell>
          <cell r="W233">
            <v>2.9691694460261937E-2</v>
          </cell>
          <cell r="X233">
            <v>2.6111419288374668E-2</v>
          </cell>
          <cell r="Y233">
            <v>4.4701858042447348E-2</v>
          </cell>
          <cell r="AK233">
            <v>1.801017208945865E-2</v>
          </cell>
          <cell r="AL233">
            <v>2.8198918488537963E-2</v>
          </cell>
          <cell r="AM233">
            <v>3.6612908356395336E-2</v>
          </cell>
          <cell r="AN233">
            <v>6.9988470287619578E-2</v>
          </cell>
        </row>
        <row r="234">
          <cell r="L234">
            <v>0.33519970138111244</v>
          </cell>
          <cell r="M234">
            <v>0.3387883008356542</v>
          </cell>
          <cell r="N234">
            <v>0.33963538149898698</v>
          </cell>
          <cell r="O234">
            <v>0.35014455509155157</v>
          </cell>
          <cell r="Q234">
            <v>0.34414911977908219</v>
          </cell>
          <cell r="R234">
            <v>0.33058103975535175</v>
          </cell>
          <cell r="S234">
            <v>0.29634109464771702</v>
          </cell>
          <cell r="T234">
            <v>0.3156350836022293</v>
          </cell>
          <cell r="V234">
            <v>0.30061728395061726</v>
          </cell>
          <cell r="W234">
            <v>0.38799332962757077</v>
          </cell>
          <cell r="X234">
            <v>0.35413245758073314</v>
          </cell>
          <cell r="Y234">
            <v>0.40333237575409364</v>
          </cell>
          <cell r="AK234">
            <v>0.40829517910045743</v>
          </cell>
          <cell r="AL234">
            <v>0.44630788485606981</v>
          </cell>
          <cell r="AM234">
            <v>0.41604570293094911</v>
          </cell>
          <cell r="AN234">
            <v>0.42139686989021224</v>
          </cell>
        </row>
        <row r="235">
          <cell r="L235">
            <v>0.15749764419171405</v>
          </cell>
          <cell r="M235">
            <v>0.15752536433600783</v>
          </cell>
          <cell r="N235">
            <v>0.18001146074859223</v>
          </cell>
          <cell r="O235">
            <v>0.18002476697736355</v>
          </cell>
          <cell r="Q235">
            <v>0.17694574681848627</v>
          </cell>
          <cell r="R235">
            <v>0.18266306184521799</v>
          </cell>
          <cell r="S235">
            <v>0.17752136752136752</v>
          </cell>
          <cell r="T235">
            <v>0.18468932372124949</v>
          </cell>
          <cell r="V235">
            <v>0.17801794031395549</v>
          </cell>
          <cell r="W235">
            <v>0.24044092318291421</v>
          </cell>
          <cell r="X235">
            <v>0.24345018131583485</v>
          </cell>
          <cell r="Y235">
            <v>0.24370768963721581</v>
          </cell>
          <cell r="AK235">
            <v>0.2857366315023645</v>
          </cell>
          <cell r="AL235">
            <v>0.32335872324990933</v>
          </cell>
          <cell r="AM235">
            <v>0.32432412790697684</v>
          </cell>
          <cell r="AN235">
            <v>0.32023871906841334</v>
          </cell>
        </row>
        <row r="237">
          <cell r="Y237">
            <v>255.52203539823009</v>
          </cell>
          <cell r="AK237">
            <v>297.10000000000002</v>
          </cell>
          <cell r="AL237">
            <v>319.39999999999998</v>
          </cell>
          <cell r="AM237">
            <v>366.7</v>
          </cell>
          <cell r="AN237">
            <v>337.09999999999991</v>
          </cell>
        </row>
        <row r="238">
          <cell r="AK238">
            <v>0.11273408239700422</v>
          </cell>
          <cell r="AL238">
            <v>9.271296613068758E-2</v>
          </cell>
          <cell r="AM238">
            <v>0.11832875876791715</v>
          </cell>
          <cell r="AN238">
            <v>0.1001958224543078</v>
          </cell>
        </row>
        <row r="240">
          <cell r="Y240">
            <v>9.9324432635555501E-2</v>
          </cell>
          <cell r="AK240">
            <v>0.10349752664948093</v>
          </cell>
          <cell r="AL240">
            <v>0.10596158312045913</v>
          </cell>
          <cell r="AM240">
            <v>0.11664599039348539</v>
          </cell>
          <cell r="AN240">
            <v>0.10504502820105323</v>
          </cell>
        </row>
      </sheetData>
      <sheetData sheetId="3" refreshError="1">
        <row r="3">
          <cell r="B3">
            <v>1999</v>
          </cell>
          <cell r="G3" t="str">
            <v>2000</v>
          </cell>
          <cell r="L3" t="str">
            <v>2001</v>
          </cell>
          <cell r="Q3">
            <v>2000</v>
          </cell>
          <cell r="V3">
            <v>2001</v>
          </cell>
          <cell r="AA3">
            <v>2002</v>
          </cell>
          <cell r="AF3">
            <v>2003</v>
          </cell>
          <cell r="AU3">
            <v>2006</v>
          </cell>
        </row>
        <row r="4">
          <cell r="B4" t="str">
            <v>Mar</v>
          </cell>
          <cell r="C4" t="str">
            <v>June</v>
          </cell>
          <cell r="D4" t="str">
            <v>Sept</v>
          </cell>
          <cell r="E4" t="str">
            <v>Dec</v>
          </cell>
          <cell r="F4">
            <v>1999</v>
          </cell>
          <cell r="G4" t="str">
            <v>Mar</v>
          </cell>
          <cell r="H4" t="str">
            <v>June</v>
          </cell>
          <cell r="I4" t="str">
            <v>Sept</v>
          </cell>
          <cell r="J4" t="str">
            <v>Dec</v>
          </cell>
          <cell r="K4" t="str">
            <v>2000</v>
          </cell>
          <cell r="L4" t="str">
            <v>Mar</v>
          </cell>
          <cell r="M4" t="str">
            <v>June</v>
          </cell>
          <cell r="N4" t="str">
            <v>Sept</v>
          </cell>
          <cell r="O4" t="str">
            <v xml:space="preserve">Dec </v>
          </cell>
          <cell r="P4" t="str">
            <v>2001</v>
          </cell>
          <cell r="Q4">
            <v>36616</v>
          </cell>
          <cell r="R4">
            <v>36707</v>
          </cell>
          <cell r="S4">
            <v>36799</v>
          </cell>
          <cell r="T4">
            <v>36891</v>
          </cell>
          <cell r="V4">
            <v>36981</v>
          </cell>
          <cell r="W4">
            <v>37072</v>
          </cell>
          <cell r="X4">
            <v>37164</v>
          </cell>
          <cell r="Y4">
            <v>37256</v>
          </cell>
          <cell r="AA4">
            <v>37346</v>
          </cell>
          <cell r="AB4">
            <v>37437</v>
          </cell>
          <cell r="AC4">
            <v>37529</v>
          </cell>
          <cell r="AD4">
            <v>37621</v>
          </cell>
          <cell r="AF4">
            <v>37711</v>
          </cell>
          <cell r="AG4">
            <v>37802</v>
          </cell>
          <cell r="AH4">
            <v>37894</v>
          </cell>
          <cell r="AI4">
            <v>37986</v>
          </cell>
          <cell r="AU4" t="str">
            <v>Mar-06</v>
          </cell>
          <cell r="AV4" t="str">
            <v>Jun-06</v>
          </cell>
          <cell r="AW4" t="str">
            <v>Sep-06</v>
          </cell>
          <cell r="AX4" t="str">
            <v>Dec-06</v>
          </cell>
        </row>
        <row r="6">
          <cell r="B6">
            <v>533.29999999999995</v>
          </cell>
          <cell r="C6">
            <v>534.9</v>
          </cell>
          <cell r="D6">
            <v>538.1</v>
          </cell>
          <cell r="E6">
            <v>537.4</v>
          </cell>
          <cell r="F6">
            <v>2143.6999999999998</v>
          </cell>
          <cell r="G6">
            <v>547.9</v>
          </cell>
          <cell r="H6">
            <v>567.4</v>
          </cell>
          <cell r="I6">
            <v>597.5</v>
          </cell>
          <cell r="J6">
            <v>597.19999999999993</v>
          </cell>
          <cell r="K6">
            <v>2310</v>
          </cell>
          <cell r="L6">
            <v>580.5</v>
          </cell>
          <cell r="M6">
            <v>584.20000000000005</v>
          </cell>
          <cell r="N6">
            <v>617.4</v>
          </cell>
          <cell r="O6">
            <v>609.14399999999989</v>
          </cell>
          <cell r="P6">
            <v>2391.2439999999997</v>
          </cell>
          <cell r="Q6">
            <v>521.4</v>
          </cell>
          <cell r="R6">
            <v>539.9</v>
          </cell>
          <cell r="S6">
            <v>578.70000000000005</v>
          </cell>
          <cell r="T6">
            <v>576.5</v>
          </cell>
          <cell r="V6">
            <v>556.9</v>
          </cell>
          <cell r="W6">
            <v>560.6</v>
          </cell>
          <cell r="X6">
            <v>593.70000000000005</v>
          </cell>
          <cell r="Y6">
            <v>588.70000000000005</v>
          </cell>
          <cell r="AA6">
            <v>576.70000000000005</v>
          </cell>
          <cell r="AB6">
            <v>553</v>
          </cell>
          <cell r="AC6">
            <v>623.5</v>
          </cell>
          <cell r="AD6">
            <v>620.9</v>
          </cell>
          <cell r="AF6">
            <v>588.5</v>
          </cell>
          <cell r="AG6">
            <v>593.6</v>
          </cell>
          <cell r="AH6">
            <v>600.29999999999995</v>
          </cell>
          <cell r="AI6">
            <v>573.79999999999995</v>
          </cell>
          <cell r="AU6">
            <v>617.6</v>
          </cell>
          <cell r="AV6">
            <v>647.4</v>
          </cell>
          <cell r="AW6">
            <v>668.1</v>
          </cell>
          <cell r="AX6">
            <v>657.7</v>
          </cell>
        </row>
        <row r="7">
          <cell r="B7">
            <v>534.5</v>
          </cell>
          <cell r="C7">
            <v>613.6</v>
          </cell>
          <cell r="D7">
            <v>593.79999999999995</v>
          </cell>
          <cell r="E7">
            <v>614.82350000000019</v>
          </cell>
          <cell r="F7">
            <v>2356.7235000000001</v>
          </cell>
          <cell r="G7">
            <v>588.4</v>
          </cell>
          <cell r="H7">
            <v>635.79999999999995</v>
          </cell>
          <cell r="I7">
            <v>620.9</v>
          </cell>
          <cell r="J7">
            <v>662.4</v>
          </cell>
          <cell r="K7">
            <v>2507.5</v>
          </cell>
          <cell r="L7">
            <v>584.5</v>
          </cell>
          <cell r="M7">
            <v>613.70000000000005</v>
          </cell>
          <cell r="N7">
            <v>617.79999999999995</v>
          </cell>
          <cell r="O7">
            <v>624.85199999999998</v>
          </cell>
          <cell r="P7">
            <v>2440.8519999999999</v>
          </cell>
          <cell r="Q7">
            <v>566.29999999999995</v>
          </cell>
          <cell r="R7">
            <v>609.6</v>
          </cell>
          <cell r="S7">
            <v>597.5</v>
          </cell>
          <cell r="T7">
            <v>633.20000000000005</v>
          </cell>
          <cell r="V7">
            <v>565.1</v>
          </cell>
          <cell r="W7">
            <v>591.1</v>
          </cell>
          <cell r="X7">
            <v>596.70000000000005</v>
          </cell>
          <cell r="Y7">
            <v>603.1</v>
          </cell>
          <cell r="AA7">
            <v>535.29999999999995</v>
          </cell>
          <cell r="AB7">
            <v>587</v>
          </cell>
          <cell r="AC7">
            <v>533.9</v>
          </cell>
          <cell r="AD7">
            <v>550.6</v>
          </cell>
          <cell r="AF7">
            <v>498.5</v>
          </cell>
          <cell r="AG7">
            <v>544.29999999999995</v>
          </cell>
          <cell r="AH7">
            <v>549</v>
          </cell>
          <cell r="AI7">
            <v>587.70000000000005</v>
          </cell>
          <cell r="AU7">
            <v>692.7</v>
          </cell>
          <cell r="AV7">
            <v>741.1</v>
          </cell>
          <cell r="AW7">
            <v>769.3</v>
          </cell>
          <cell r="AX7">
            <v>816.4</v>
          </cell>
        </row>
        <row r="8">
          <cell r="B8">
            <v>501.5</v>
          </cell>
          <cell r="C8">
            <v>495.4</v>
          </cell>
          <cell r="D8">
            <v>529</v>
          </cell>
          <cell r="E8">
            <v>502.92</v>
          </cell>
          <cell r="F8">
            <v>2028.82</v>
          </cell>
          <cell r="G8">
            <v>462.4</v>
          </cell>
          <cell r="H8">
            <v>480</v>
          </cell>
          <cell r="I8">
            <v>483.8</v>
          </cell>
          <cell r="J8">
            <v>463.9</v>
          </cell>
          <cell r="K8">
            <v>1890.1</v>
          </cell>
          <cell r="L8">
            <v>463.8</v>
          </cell>
          <cell r="M8">
            <v>472</v>
          </cell>
          <cell r="N8">
            <v>483.6</v>
          </cell>
          <cell r="O8">
            <v>484.77549999999997</v>
          </cell>
          <cell r="P8">
            <v>1904.1755000000001</v>
          </cell>
          <cell r="Q8">
            <v>449.7</v>
          </cell>
          <cell r="R8">
            <v>464.8</v>
          </cell>
          <cell r="S8">
            <v>466.5</v>
          </cell>
          <cell r="T8">
            <v>444.8</v>
          </cell>
          <cell r="V8">
            <v>448.2</v>
          </cell>
          <cell r="W8">
            <v>453</v>
          </cell>
          <cell r="X8">
            <v>466.5</v>
          </cell>
          <cell r="Y8">
            <v>467.3</v>
          </cell>
          <cell r="AA8">
            <v>444.7</v>
          </cell>
          <cell r="AB8">
            <v>489.8</v>
          </cell>
          <cell r="AC8">
            <v>532.29999999999995</v>
          </cell>
          <cell r="AD8">
            <v>517.5</v>
          </cell>
          <cell r="AF8">
            <v>530.9</v>
          </cell>
          <cell r="AG8">
            <v>577.70000000000005</v>
          </cell>
          <cell r="AH8">
            <v>601.5</v>
          </cell>
          <cell r="AI8">
            <v>594</v>
          </cell>
          <cell r="AU8">
            <v>691.7</v>
          </cell>
          <cell r="AV8">
            <v>721.2</v>
          </cell>
          <cell r="AW8">
            <v>779.8</v>
          </cell>
          <cell r="AX8">
            <v>759.6</v>
          </cell>
        </row>
        <row r="9">
          <cell r="B9">
            <v>361</v>
          </cell>
          <cell r="C9">
            <v>377.8</v>
          </cell>
          <cell r="D9">
            <v>386.8</v>
          </cell>
          <cell r="E9">
            <v>394.06</v>
          </cell>
          <cell r="F9">
            <v>1519.66</v>
          </cell>
          <cell r="G9">
            <v>375.5</v>
          </cell>
          <cell r="H9">
            <v>378.8</v>
          </cell>
          <cell r="I9">
            <v>396.6</v>
          </cell>
          <cell r="J9">
            <v>381.1</v>
          </cell>
          <cell r="K9">
            <v>1532</v>
          </cell>
          <cell r="L9">
            <v>386.4</v>
          </cell>
          <cell r="M9">
            <v>371.8</v>
          </cell>
          <cell r="N9">
            <v>380.8</v>
          </cell>
          <cell r="O9">
            <v>373.47800000000001</v>
          </cell>
          <cell r="P9">
            <v>1512.4780000000001</v>
          </cell>
          <cell r="Q9">
            <v>367.3</v>
          </cell>
          <cell r="R9">
            <v>370.4</v>
          </cell>
          <cell r="S9">
            <v>387.1</v>
          </cell>
          <cell r="T9">
            <v>371.8</v>
          </cell>
          <cell r="V9">
            <v>378.8</v>
          </cell>
          <cell r="W9">
            <v>364.1</v>
          </cell>
          <cell r="X9">
            <v>373.8</v>
          </cell>
          <cell r="Y9">
            <v>367.6</v>
          </cell>
          <cell r="AA9">
            <v>368.5</v>
          </cell>
          <cell r="AB9">
            <v>375</v>
          </cell>
          <cell r="AC9">
            <v>396</v>
          </cell>
          <cell r="AD9">
            <v>402.5</v>
          </cell>
          <cell r="AF9">
            <v>421.1</v>
          </cell>
          <cell r="AG9">
            <v>417.4</v>
          </cell>
          <cell r="AH9">
            <v>451</v>
          </cell>
          <cell r="AI9">
            <v>458</v>
          </cell>
          <cell r="AU9">
            <v>483.3</v>
          </cell>
          <cell r="AV9">
            <v>493.8</v>
          </cell>
          <cell r="AW9">
            <v>512.5</v>
          </cell>
          <cell r="AX9">
            <v>516.4</v>
          </cell>
        </row>
        <row r="10">
          <cell r="B10">
            <v>1397</v>
          </cell>
          <cell r="C10">
            <v>1486.8</v>
          </cell>
          <cell r="D10">
            <v>1509.6</v>
          </cell>
          <cell r="E10">
            <v>1511.8035</v>
          </cell>
          <cell r="F10">
            <v>5905.2034999999996</v>
          </cell>
          <cell r="G10">
            <v>1426.3</v>
          </cell>
          <cell r="H10">
            <v>1494.6</v>
          </cell>
          <cell r="I10">
            <v>1501.3000000000002</v>
          </cell>
          <cell r="J10">
            <v>1507.4</v>
          </cell>
          <cell r="K10">
            <v>5929.6</v>
          </cell>
          <cell r="L10">
            <v>1434.7</v>
          </cell>
          <cell r="M10">
            <v>1457.5</v>
          </cell>
          <cell r="N10">
            <v>1482.2</v>
          </cell>
          <cell r="O10">
            <v>1483.1055000000001</v>
          </cell>
          <cell r="P10">
            <v>5857.5055000000002</v>
          </cell>
          <cell r="Q10">
            <v>1383.3</v>
          </cell>
          <cell r="R10">
            <v>1444.8000000000002</v>
          </cell>
          <cell r="S10">
            <v>1451.1</v>
          </cell>
          <cell r="T10">
            <v>1449.8000000000002</v>
          </cell>
          <cell r="V10">
            <v>1392.1</v>
          </cell>
          <cell r="W10">
            <v>1408.2</v>
          </cell>
          <cell r="X10">
            <v>1437</v>
          </cell>
          <cell r="Y10">
            <v>1438</v>
          </cell>
          <cell r="AA10">
            <v>1348.5</v>
          </cell>
          <cell r="AB10">
            <v>1451.8</v>
          </cell>
          <cell r="AC10">
            <v>1462.1999999999998</v>
          </cell>
          <cell r="AD10">
            <v>1470.6</v>
          </cell>
          <cell r="AF10">
            <v>1450.5</v>
          </cell>
          <cell r="AG10">
            <v>1539.4</v>
          </cell>
          <cell r="AH10">
            <v>1601.5</v>
          </cell>
          <cell r="AI10">
            <v>1639.7</v>
          </cell>
          <cell r="AU10">
            <v>1867.7</v>
          </cell>
          <cell r="AV10">
            <v>1956.1</v>
          </cell>
          <cell r="AW10">
            <v>2061.6</v>
          </cell>
          <cell r="AX10">
            <v>2092.4</v>
          </cell>
        </row>
        <row r="12">
          <cell r="B12">
            <v>1930.3</v>
          </cell>
          <cell r="C12">
            <v>2021.7</v>
          </cell>
          <cell r="D12">
            <v>2047.7</v>
          </cell>
          <cell r="E12">
            <v>2049.2034999999996</v>
          </cell>
          <cell r="F12">
            <v>8048.9034999999994</v>
          </cell>
          <cell r="G12">
            <v>1974.1999999999998</v>
          </cell>
          <cell r="H12">
            <v>2062</v>
          </cell>
          <cell r="I12">
            <v>2098.8000000000002</v>
          </cell>
          <cell r="J12">
            <v>2104.6</v>
          </cell>
          <cell r="K12">
            <v>8239.6</v>
          </cell>
          <cell r="L12">
            <v>2015.2</v>
          </cell>
          <cell r="M12">
            <v>2041.7</v>
          </cell>
          <cell r="N12">
            <v>2099.6</v>
          </cell>
          <cell r="O12">
            <v>2092.2494999999999</v>
          </cell>
          <cell r="P12">
            <v>8248.7494999999999</v>
          </cell>
          <cell r="Q12">
            <v>1904.6999999999998</v>
          </cell>
          <cell r="R12">
            <v>1984.7000000000003</v>
          </cell>
          <cell r="S12">
            <v>2029.8</v>
          </cell>
          <cell r="T12">
            <v>2026.3000000000002</v>
          </cell>
          <cell r="V12">
            <v>1949</v>
          </cell>
          <cell r="W12">
            <v>1968.8000000000002</v>
          </cell>
          <cell r="X12">
            <v>2030.7</v>
          </cell>
          <cell r="Y12">
            <v>2026.7</v>
          </cell>
          <cell r="AA12">
            <v>1925.2</v>
          </cell>
          <cell r="AB12">
            <v>2004.8</v>
          </cell>
          <cell r="AC12">
            <v>2085.6999999999998</v>
          </cell>
          <cell r="AD12">
            <v>2091.5</v>
          </cell>
          <cell r="AF12">
            <v>2039</v>
          </cell>
          <cell r="AG12">
            <v>2133</v>
          </cell>
          <cell r="AH12">
            <v>2201.8000000000002</v>
          </cell>
          <cell r="AI12">
            <v>2213.5</v>
          </cell>
          <cell r="AU12">
            <v>2485.3000000000002</v>
          </cell>
          <cell r="AV12">
            <v>2603.5</v>
          </cell>
          <cell r="AW12">
            <v>2729.7</v>
          </cell>
          <cell r="AX12">
            <v>2750.1000000000004</v>
          </cell>
        </row>
        <row r="13">
          <cell r="B13">
            <v>245</v>
          </cell>
          <cell r="C13">
            <v>263.3</v>
          </cell>
          <cell r="D13">
            <v>266.3</v>
          </cell>
          <cell r="E13">
            <v>294.64649999999989</v>
          </cell>
          <cell r="F13">
            <v>1069.2465</v>
          </cell>
          <cell r="G13">
            <v>267.60000000000002</v>
          </cell>
          <cell r="H13">
            <v>274.7</v>
          </cell>
          <cell r="I13">
            <v>267.7</v>
          </cell>
          <cell r="J13">
            <v>308.29999999999984</v>
          </cell>
          <cell r="K13">
            <v>1118.2999999999997</v>
          </cell>
          <cell r="L13">
            <v>277.39999999999998</v>
          </cell>
          <cell r="M13">
            <v>287.89999999999998</v>
          </cell>
          <cell r="N13">
            <v>291.60000000000002</v>
          </cell>
          <cell r="O13">
            <v>322.17349999999982</v>
          </cell>
          <cell r="P13">
            <v>1179.0734999999997</v>
          </cell>
          <cell r="Q13">
            <v>253.3</v>
          </cell>
          <cell r="R13">
            <v>260.5</v>
          </cell>
          <cell r="S13">
            <v>256.39999999999998</v>
          </cell>
          <cell r="T13">
            <v>288.7</v>
          </cell>
          <cell r="V13">
            <v>263.2</v>
          </cell>
          <cell r="W13">
            <v>269.89999999999998</v>
          </cell>
          <cell r="X13">
            <v>274.2</v>
          </cell>
          <cell r="Y13">
            <v>301.8</v>
          </cell>
          <cell r="AA13">
            <v>270</v>
          </cell>
          <cell r="AB13">
            <v>292.2</v>
          </cell>
          <cell r="AC13">
            <v>296</v>
          </cell>
          <cell r="AD13">
            <v>328.9</v>
          </cell>
          <cell r="AF13">
            <v>309.39999999999998</v>
          </cell>
          <cell r="AG13">
            <v>325.60000000000002</v>
          </cell>
          <cell r="AH13">
            <v>322</v>
          </cell>
          <cell r="AI13">
            <v>359.1</v>
          </cell>
          <cell r="AU13">
            <v>385.3</v>
          </cell>
          <cell r="AV13">
            <v>410.8</v>
          </cell>
          <cell r="AW13">
            <v>414</v>
          </cell>
          <cell r="AX13">
            <v>459</v>
          </cell>
        </row>
        <row r="14">
          <cell r="B14">
            <v>2175.3000000000002</v>
          </cell>
          <cell r="C14">
            <v>2285</v>
          </cell>
          <cell r="D14">
            <v>2314</v>
          </cell>
          <cell r="E14">
            <v>2343.85</v>
          </cell>
          <cell r="F14">
            <v>9118.15</v>
          </cell>
          <cell r="G14">
            <v>2241.7999999999997</v>
          </cell>
          <cell r="H14">
            <v>2336.6999999999998</v>
          </cell>
          <cell r="I14">
            <v>2366.5</v>
          </cell>
          <cell r="J14">
            <v>2412.8999999999996</v>
          </cell>
          <cell r="K14">
            <v>9357.9</v>
          </cell>
          <cell r="L14">
            <v>2292.6</v>
          </cell>
          <cell r="M14">
            <v>2329.6</v>
          </cell>
          <cell r="N14">
            <v>2391.1999999999998</v>
          </cell>
          <cell r="O14">
            <v>2414.4229999999998</v>
          </cell>
          <cell r="P14">
            <v>9427.8230000000003</v>
          </cell>
          <cell r="Q14">
            <v>2158</v>
          </cell>
          <cell r="R14">
            <v>2245.2000000000003</v>
          </cell>
          <cell r="S14">
            <v>2286.1999999999998</v>
          </cell>
          <cell r="T14">
            <v>2315</v>
          </cell>
          <cell r="V14">
            <v>2212.1999999999998</v>
          </cell>
          <cell r="W14">
            <v>2238.7000000000003</v>
          </cell>
          <cell r="X14">
            <v>2304.9</v>
          </cell>
          <cell r="Y14">
            <v>2328.5</v>
          </cell>
          <cell r="AA14">
            <v>2195.1999999999998</v>
          </cell>
          <cell r="AB14">
            <v>2297</v>
          </cell>
          <cell r="AC14">
            <v>2381.6999999999998</v>
          </cell>
          <cell r="AD14">
            <v>2420.4</v>
          </cell>
          <cell r="AF14">
            <v>2348.4</v>
          </cell>
          <cell r="AG14">
            <v>2458.6</v>
          </cell>
          <cell r="AH14">
            <v>2523.8000000000002</v>
          </cell>
          <cell r="AI14">
            <v>2572.6</v>
          </cell>
          <cell r="AU14">
            <v>2870.6000000000004</v>
          </cell>
          <cell r="AV14">
            <v>3014.3</v>
          </cell>
          <cell r="AW14">
            <v>3143.7</v>
          </cell>
          <cell r="AX14">
            <v>3209.1000000000004</v>
          </cell>
        </row>
        <row r="17">
          <cell r="B17">
            <v>0.105</v>
          </cell>
          <cell r="C17">
            <v>3.5000000000000003E-2</v>
          </cell>
          <cell r="D17">
            <v>3.5000000000000003E-2</v>
          </cell>
          <cell r="E17">
            <v>0.08</v>
          </cell>
          <cell r="F17">
            <v>4.6984126984126906E-2</v>
          </cell>
          <cell r="G17">
            <v>4.9999999999999996E-2</v>
          </cell>
          <cell r="H17">
            <v>0.08</v>
          </cell>
          <cell r="I17">
            <v>0.11</v>
          </cell>
          <cell r="J17">
            <v>0.11</v>
          </cell>
          <cell r="K17">
            <v>7.7576153379670831E-2</v>
          </cell>
          <cell r="L17">
            <v>6.0000000000000005E-2</v>
          </cell>
          <cell r="M17">
            <v>3.0000000000000002E-2</v>
          </cell>
          <cell r="N17">
            <v>3.5000000000000003E-2</v>
          </cell>
          <cell r="O17">
            <v>0.02</v>
          </cell>
          <cell r="P17">
            <v>3.5170562770562741E-2</v>
          </cell>
          <cell r="Q17">
            <v>4.9999999999999996E-2</v>
          </cell>
          <cell r="R17">
            <v>0.08</v>
          </cell>
          <cell r="S17">
            <v>0.11</v>
          </cell>
          <cell r="T17">
            <v>0.11</v>
          </cell>
          <cell r="V17">
            <v>6.0000000000000005E-2</v>
          </cell>
          <cell r="W17">
            <v>3.0000000000000002E-2</v>
          </cell>
          <cell r="X17">
            <v>3.5000000000000003E-2</v>
          </cell>
          <cell r="Y17">
            <v>0.02</v>
          </cell>
          <cell r="AA17">
            <v>3.4999999999999996E-2</v>
          </cell>
          <cell r="AB17">
            <v>-1.5000000000000003E-2</v>
          </cell>
          <cell r="AC17">
            <v>0.05</v>
          </cell>
          <cell r="AD17">
            <v>5.4999999999999993E-2</v>
          </cell>
          <cell r="AF17">
            <v>1.9999999999999997E-2</v>
          </cell>
          <cell r="AG17">
            <v>7.4999999999999997E-2</v>
          </cell>
          <cell r="AH17">
            <v>-3.5000000000000003E-2</v>
          </cell>
          <cell r="AI17">
            <v>-7.4999999999999997E-2</v>
          </cell>
          <cell r="AU17">
            <v>1.4999999999999999E-2</v>
          </cell>
          <cell r="AV17">
            <v>2.5000000000000001E-2</v>
          </cell>
          <cell r="AW17">
            <v>0.02</v>
          </cell>
          <cell r="AX17">
            <v>7.0000000000000007E-2</v>
          </cell>
        </row>
        <row r="18">
          <cell r="B18">
            <v>0.13</v>
          </cell>
          <cell r="C18">
            <v>0.05</v>
          </cell>
          <cell r="D18">
            <v>5.5E-2</v>
          </cell>
          <cell r="E18">
            <v>7.4999999999999997E-2</v>
          </cell>
          <cell r="F18">
            <v>7.6479609279609284E-2</v>
          </cell>
          <cell r="G18">
            <v>4.4999999999999998E-2</v>
          </cell>
          <cell r="H18">
            <v>6.5000000000000002E-2</v>
          </cell>
          <cell r="I18">
            <v>9.5000000000000001E-2</v>
          </cell>
          <cell r="J18">
            <v>0.1</v>
          </cell>
          <cell r="K18">
            <v>7.7064502164502155E-2</v>
          </cell>
          <cell r="L18">
            <v>7.0000000000000007E-2</v>
          </cell>
          <cell r="M18">
            <v>0.04</v>
          </cell>
          <cell r="N18">
            <v>4.4999999999999998E-2</v>
          </cell>
          <cell r="O18">
            <v>0.04</v>
          </cell>
          <cell r="P18">
            <v>4.8573780007393645E-2</v>
          </cell>
          <cell r="Q18">
            <v>4.4999999999999998E-2</v>
          </cell>
          <cell r="R18">
            <v>6.5000000000000002E-2</v>
          </cell>
          <cell r="S18">
            <v>9.5000000000000001E-2</v>
          </cell>
          <cell r="T18">
            <v>0.1</v>
          </cell>
          <cell r="V18">
            <v>7.0000000000000007E-2</v>
          </cell>
          <cell r="W18">
            <v>0.04</v>
          </cell>
          <cell r="X18">
            <v>4.4999999999999998E-2</v>
          </cell>
          <cell r="Y18">
            <v>0.04</v>
          </cell>
          <cell r="AA18">
            <v>0.03</v>
          </cell>
          <cell r="AB18">
            <v>2.5000000000000001E-2</v>
          </cell>
          <cell r="AC18">
            <v>8.5000000000000006E-2</v>
          </cell>
          <cell r="AD18">
            <v>0.105</v>
          </cell>
          <cell r="AF18">
            <v>0.06</v>
          </cell>
          <cell r="AG18">
            <v>7.4999999999999997E-2</v>
          </cell>
          <cell r="AH18">
            <v>-0.03</v>
          </cell>
          <cell r="AI18">
            <v>-0.06</v>
          </cell>
          <cell r="AU18">
            <v>0.01</v>
          </cell>
          <cell r="AV18">
            <v>0.02</v>
          </cell>
          <cell r="AW18">
            <v>2.5000000000000001E-2</v>
          </cell>
          <cell r="AX18">
            <v>8.5000000000000006E-2</v>
          </cell>
        </row>
        <row r="19">
          <cell r="B19">
            <v>-1.4999999999999999E-2</v>
          </cell>
          <cell r="C19">
            <v>-1.4999999999999999E-2</v>
          </cell>
          <cell r="D19">
            <v>-0.02</v>
          </cell>
          <cell r="E19">
            <v>0</v>
          </cell>
          <cell r="F19">
            <v>-1.258192918192918E-2</v>
          </cell>
          <cell r="G19">
            <v>0</v>
          </cell>
          <cell r="H19">
            <v>1.4999999999999999E-2</v>
          </cell>
          <cell r="I19">
            <v>1.4999999999999999E-2</v>
          </cell>
          <cell r="J19">
            <v>1.4999999999999999E-2</v>
          </cell>
          <cell r="K19">
            <v>1.1442207792207792E-2</v>
          </cell>
          <cell r="L19">
            <v>-5.0000000000000001E-3</v>
          </cell>
          <cell r="M19">
            <v>-5.0000000000000001E-3</v>
          </cell>
          <cell r="N19">
            <v>-5.0000000000000001E-3</v>
          </cell>
          <cell r="O19">
            <v>-1.4999999999999999E-2</v>
          </cell>
          <cell r="P19">
            <v>-7.5473937415002409E-3</v>
          </cell>
          <cell r="Q19">
            <v>0</v>
          </cell>
          <cell r="R19">
            <v>1.4999999999999999E-2</v>
          </cell>
          <cell r="S19">
            <v>1.4999999999999999E-2</v>
          </cell>
          <cell r="T19">
            <v>1.4999999999999999E-2</v>
          </cell>
          <cell r="V19">
            <v>-5.0000000000000001E-3</v>
          </cell>
          <cell r="W19">
            <v>-5.0000000000000001E-3</v>
          </cell>
          <cell r="X19">
            <v>-5.0000000000000001E-3</v>
          </cell>
          <cell r="Y19">
            <v>-1.4999999999999999E-2</v>
          </cell>
          <cell r="AA19">
            <v>5.0000000000000001E-3</v>
          </cell>
          <cell r="AB19">
            <v>-3.5000000000000003E-2</v>
          </cell>
          <cell r="AC19">
            <v>-3.5000000000000003E-2</v>
          </cell>
          <cell r="AD19">
            <v>-0.05</v>
          </cell>
          <cell r="AF19">
            <v>-0.04</v>
          </cell>
          <cell r="AG19">
            <v>-0.01</v>
          </cell>
          <cell r="AH19">
            <v>-0.02</v>
          </cell>
          <cell r="AI19">
            <v>-0.03</v>
          </cell>
          <cell r="AU19">
            <v>0</v>
          </cell>
          <cell r="AV19">
            <v>0</v>
          </cell>
          <cell r="AW19">
            <v>-0.01</v>
          </cell>
          <cell r="AX19">
            <v>-0.02</v>
          </cell>
        </row>
        <row r="20">
          <cell r="B20">
            <v>-0.01</v>
          </cell>
          <cell r="C20">
            <v>0</v>
          </cell>
          <cell r="D20">
            <v>0</v>
          </cell>
          <cell r="E20">
            <v>5.0000000000000001E-3</v>
          </cell>
          <cell r="F20">
            <v>-1.1360195360195363E-3</v>
          </cell>
          <cell r="G20">
            <v>5.0000000000000001E-3</v>
          </cell>
          <cell r="H20">
            <v>0</v>
          </cell>
          <cell r="I20">
            <v>0</v>
          </cell>
          <cell r="J20">
            <v>-5.0000000000000001E-3</v>
          </cell>
          <cell r="K20">
            <v>-1.0670995670995667E-4</v>
          </cell>
          <cell r="L20">
            <v>-5.0000000000000001E-3</v>
          </cell>
          <cell r="M20">
            <v>-5.0000000000000001E-3</v>
          </cell>
          <cell r="N20">
            <v>-5.0000000000000001E-3</v>
          </cell>
          <cell r="O20">
            <v>-5.0000000000000001E-3</v>
          </cell>
          <cell r="P20">
            <v>-5.000000000000001E-3</v>
          </cell>
          <cell r="Q20">
            <v>5.0000000000000001E-3</v>
          </cell>
          <cell r="R20">
            <v>0</v>
          </cell>
          <cell r="S20">
            <v>0</v>
          </cell>
          <cell r="T20">
            <v>-5.0000000000000001E-3</v>
          </cell>
          <cell r="V20">
            <v>-5.0000000000000001E-3</v>
          </cell>
          <cell r="W20">
            <v>-5.0000000000000001E-3</v>
          </cell>
          <cell r="X20">
            <v>-5.0000000000000001E-3</v>
          </cell>
          <cell r="Y20">
            <v>-5.0000000000000001E-3</v>
          </cell>
          <cell r="AA20">
            <v>0</v>
          </cell>
          <cell r="AB20">
            <v>-5.0000000000000001E-3</v>
          </cell>
          <cell r="AC20">
            <v>0</v>
          </cell>
          <cell r="AD20">
            <v>0</v>
          </cell>
          <cell r="AF20">
            <v>0</v>
          </cell>
          <cell r="AG20">
            <v>0.01</v>
          </cell>
          <cell r="AH20">
            <v>1.4999999999999999E-2</v>
          </cell>
          <cell r="AI20">
            <v>1.4999999999999999E-2</v>
          </cell>
          <cell r="AU20">
            <v>5.0000000000000001E-3</v>
          </cell>
          <cell r="AV20">
            <v>5.0000000000000001E-3</v>
          </cell>
          <cell r="AW20">
            <v>5.0000000000000001E-3</v>
          </cell>
          <cell r="AX20">
            <v>5.0000000000000001E-3</v>
          </cell>
        </row>
        <row r="22">
          <cell r="B22">
            <v>-7.4999999999999997E-2</v>
          </cell>
          <cell r="C22">
            <v>5.0000000000000001E-3</v>
          </cell>
          <cell r="D22">
            <v>-5.0000000000000001E-3</v>
          </cell>
          <cell r="E22">
            <v>-1.4999999999999999E-2</v>
          </cell>
          <cell r="F22">
            <v>-2.125358195938376E-2</v>
          </cell>
          <cell r="G22">
            <v>0.1</v>
          </cell>
          <cell r="H22">
            <v>3.4999999999999996E-2</v>
          </cell>
          <cell r="I22">
            <v>4.5000000000000005E-2</v>
          </cell>
          <cell r="J22">
            <v>7.4999999999999997E-2</v>
          </cell>
          <cell r="K22">
            <v>6.3977169998941319E-2</v>
          </cell>
          <cell r="L22">
            <v>2.5000000000000008E-2</v>
          </cell>
          <cell r="M22">
            <v>-1.0000000000000002E-2</v>
          </cell>
          <cell r="N22">
            <v>2.5000000000000001E-2</v>
          </cell>
          <cell r="O22">
            <v>-1.9999999999999997E-2</v>
          </cell>
          <cell r="P22">
            <v>-2.6579461615154565E-2</v>
          </cell>
          <cell r="Q22">
            <v>0.1</v>
          </cell>
          <cell r="R22">
            <v>3.4999999999999996E-2</v>
          </cell>
          <cell r="S22">
            <v>4.5000000000000005E-2</v>
          </cell>
          <cell r="T22">
            <v>7.4999999999999997E-2</v>
          </cell>
          <cell r="V22">
            <v>2.5000000000000008E-2</v>
          </cell>
          <cell r="W22">
            <v>-1.0000000000000002E-2</v>
          </cell>
          <cell r="X22">
            <v>2.5000000000000001E-2</v>
          </cell>
          <cell r="Y22">
            <v>-1.9999999999999997E-2</v>
          </cell>
          <cell r="AA22">
            <v>-4.9999999999999996E-2</v>
          </cell>
          <cell r="AB22">
            <v>0</v>
          </cell>
          <cell r="AC22">
            <v>-0.1</v>
          </cell>
          <cell r="AD22">
            <v>-7.9999999999999988E-2</v>
          </cell>
          <cell r="AF22">
            <v>-6.9999999999999979E-2</v>
          </cell>
          <cell r="AG22">
            <v>-7.4999999999999983E-2</v>
          </cell>
          <cell r="AH22">
            <v>3.0000000000000006E-2</v>
          </cell>
          <cell r="AI22">
            <v>6.9999999999999993E-2</v>
          </cell>
          <cell r="AU22">
            <v>0.17500000000000002</v>
          </cell>
          <cell r="AV22">
            <v>0.14000000000000001</v>
          </cell>
          <cell r="AW22">
            <v>0.15</v>
          </cell>
          <cell r="AX22">
            <v>0.13999999999999999</v>
          </cell>
        </row>
        <row r="23">
          <cell r="B23">
            <v>-0.03</v>
          </cell>
          <cell r="C23">
            <v>0.04</v>
          </cell>
          <cell r="D23">
            <v>4.4999999999999998E-2</v>
          </cell>
          <cell r="E23">
            <v>4.4999999999999998E-2</v>
          </cell>
          <cell r="F23">
            <v>2.5731757963370572E-2</v>
          </cell>
          <cell r="G23">
            <v>0.105</v>
          </cell>
          <cell r="H23">
            <v>6.5000000000000002E-2</v>
          </cell>
          <cell r="I23">
            <v>0.02</v>
          </cell>
          <cell r="J23">
            <v>0.04</v>
          </cell>
          <cell r="K23">
            <v>5.6639282153539375E-2</v>
          </cell>
          <cell r="L23">
            <v>0.05</v>
          </cell>
          <cell r="M23">
            <v>3.5000000000000003E-2</v>
          </cell>
          <cell r="N23">
            <v>7.4999999999999997E-2</v>
          </cell>
          <cell r="O23">
            <v>3.5000000000000003E-2</v>
          </cell>
          <cell r="P23">
            <v>4.8716317089278663E-2</v>
          </cell>
          <cell r="Q23">
            <v>0.105</v>
          </cell>
          <cell r="R23">
            <v>6.5000000000000002E-2</v>
          </cell>
          <cell r="S23">
            <v>0.02</v>
          </cell>
          <cell r="T23">
            <v>0.04</v>
          </cell>
          <cell r="V23">
            <v>0.05</v>
          </cell>
          <cell r="W23">
            <v>3.5000000000000003E-2</v>
          </cell>
          <cell r="X23">
            <v>7.4999999999999997E-2</v>
          </cell>
          <cell r="Y23">
            <v>3.5000000000000003E-2</v>
          </cell>
          <cell r="AA23">
            <v>-0.01</v>
          </cell>
          <cell r="AB23">
            <v>3.5000000000000003E-2</v>
          </cell>
          <cell r="AC23">
            <v>3.5000000000000003E-2</v>
          </cell>
          <cell r="AD23">
            <v>0.04</v>
          </cell>
          <cell r="AF23">
            <v>6.5000000000000002E-2</v>
          </cell>
          <cell r="AG23">
            <v>0.02</v>
          </cell>
          <cell r="AH23">
            <v>1.4999999999999999E-2</v>
          </cell>
          <cell r="AI23">
            <v>5.5E-2</v>
          </cell>
          <cell r="AU23">
            <v>7.0000000000000007E-2</v>
          </cell>
          <cell r="AV23">
            <v>7.4999999999999997E-2</v>
          </cell>
          <cell r="AW23">
            <v>0.12</v>
          </cell>
          <cell r="AX23">
            <v>0.12</v>
          </cell>
        </row>
        <row r="24">
          <cell r="B24">
            <v>0.11</v>
          </cell>
          <cell r="C24">
            <v>0.13</v>
          </cell>
          <cell r="D24">
            <v>8.5000000000000006E-2</v>
          </cell>
          <cell r="E24">
            <v>0.06</v>
          </cell>
          <cell r="F24">
            <v>9.5896008970472194E-2</v>
          </cell>
          <cell r="G24">
            <v>2.5000000000000001E-2</v>
          </cell>
          <cell r="H24">
            <v>0.01</v>
          </cell>
          <cell r="I24">
            <v>0.05</v>
          </cell>
          <cell r="J24">
            <v>0.05</v>
          </cell>
          <cell r="K24">
            <v>3.3991226321036891E-2</v>
          </cell>
          <cell r="L24">
            <v>3.5000000000000003E-2</v>
          </cell>
          <cell r="M24">
            <v>5.0000000000000001E-3</v>
          </cell>
          <cell r="N24">
            <v>5.0000000000000001E-3</v>
          </cell>
          <cell r="O24">
            <v>0.01</v>
          </cell>
          <cell r="P24">
            <v>1.3463954389696713E-2</v>
          </cell>
          <cell r="Q24">
            <v>2.5000000000000001E-2</v>
          </cell>
          <cell r="R24">
            <v>0.01</v>
          </cell>
          <cell r="S24">
            <v>0.05</v>
          </cell>
          <cell r="T24">
            <v>0.05</v>
          </cell>
          <cell r="V24">
            <v>3.5000000000000003E-2</v>
          </cell>
          <cell r="W24">
            <v>5.0000000000000001E-3</v>
          </cell>
          <cell r="X24">
            <v>5.0000000000000001E-3</v>
          </cell>
          <cell r="Y24">
            <v>0.01</v>
          </cell>
          <cell r="AA24">
            <v>0.02</v>
          </cell>
          <cell r="AB24">
            <v>7.0000000000000007E-2</v>
          </cell>
          <cell r="AC24">
            <v>3.5000000000000003E-2</v>
          </cell>
          <cell r="AD24">
            <v>7.0000000000000007E-2</v>
          </cell>
          <cell r="AF24">
            <v>0.1</v>
          </cell>
          <cell r="AG24">
            <v>0.08</v>
          </cell>
          <cell r="AH24">
            <v>7.0000000000000007E-2</v>
          </cell>
          <cell r="AI24">
            <v>0.06</v>
          </cell>
          <cell r="AU24">
            <v>6.5000000000000002E-2</v>
          </cell>
          <cell r="AV24">
            <v>0.05</v>
          </cell>
          <cell r="AW24">
            <v>0.04</v>
          </cell>
          <cell r="AX24">
            <v>0.02</v>
          </cell>
        </row>
        <row r="25">
          <cell r="B25">
            <v>-0.155</v>
          </cell>
          <cell r="C25">
            <v>-0.16500000000000001</v>
          </cell>
          <cell r="D25">
            <v>-0.13500000000000001</v>
          </cell>
          <cell r="E25">
            <v>-0.12</v>
          </cell>
          <cell r="F25">
            <v>-0.14349682295776403</v>
          </cell>
          <cell r="G25">
            <v>-0.03</v>
          </cell>
          <cell r="H25">
            <v>-0.04</v>
          </cell>
          <cell r="I25">
            <v>-2.5000000000000001E-2</v>
          </cell>
          <cell r="J25">
            <v>-1.4999999999999999E-2</v>
          </cell>
          <cell r="K25">
            <v>-2.7334995014955135E-2</v>
          </cell>
          <cell r="L25">
            <v>-0.06</v>
          </cell>
          <cell r="M25">
            <v>-0.05</v>
          </cell>
          <cell r="N25">
            <v>-5.5E-2</v>
          </cell>
          <cell r="O25">
            <v>-6.5000000000000002E-2</v>
          </cell>
          <cell r="P25">
            <v>-5.7500159780273452E-2</v>
          </cell>
          <cell r="Q25">
            <v>-0.03</v>
          </cell>
          <cell r="R25">
            <v>-0.04</v>
          </cell>
          <cell r="S25">
            <v>-2.5000000000000001E-2</v>
          </cell>
          <cell r="T25">
            <v>-1.4999999999999999E-2</v>
          </cell>
          <cell r="V25">
            <v>-0.06</v>
          </cell>
          <cell r="W25">
            <v>-0.05</v>
          </cell>
          <cell r="X25">
            <v>-5.5E-2</v>
          </cell>
          <cell r="Y25">
            <v>-6.5000000000000002E-2</v>
          </cell>
          <cell r="AA25">
            <v>-0.06</v>
          </cell>
          <cell r="AB25">
            <v>-0.105</v>
          </cell>
          <cell r="AC25">
            <v>-0.17</v>
          </cell>
          <cell r="AD25">
            <v>-0.19</v>
          </cell>
          <cell r="AF25">
            <v>-0.23499999999999999</v>
          </cell>
          <cell r="AG25">
            <v>-0.17499999999999999</v>
          </cell>
          <cell r="AH25">
            <v>-5.5E-2</v>
          </cell>
          <cell r="AI25">
            <v>-4.4999999999999998E-2</v>
          </cell>
          <cell r="AU25">
            <v>0.04</v>
          </cell>
          <cell r="AV25">
            <v>1.4999999999999999E-2</v>
          </cell>
          <cell r="AW25">
            <v>-0.01</v>
          </cell>
          <cell r="AX25">
            <v>0</v>
          </cell>
        </row>
        <row r="27">
          <cell r="B27">
            <v>-5.0000000000000001E-3</v>
          </cell>
          <cell r="C27">
            <v>-0.04</v>
          </cell>
          <cell r="D27">
            <v>-5.0000000000000001E-3</v>
          </cell>
          <cell r="E27">
            <v>-0.02</v>
          </cell>
          <cell r="F27">
            <v>-1.8803501475068818E-2</v>
          </cell>
          <cell r="G27">
            <v>-0.08</v>
          </cell>
          <cell r="H27">
            <v>-0.03</v>
          </cell>
          <cell r="I27">
            <v>-8.4999999999999992E-2</v>
          </cell>
          <cell r="J27">
            <v>-7.9999999999999988E-2</v>
          </cell>
          <cell r="K27">
            <v>-6.8374720280754309E-2</v>
          </cell>
          <cell r="L27">
            <v>1.0000000000000009E-2</v>
          </cell>
          <cell r="M27">
            <v>-1.4999999999999999E-2</v>
          </cell>
          <cell r="N27">
            <v>5.0000000000000044E-3</v>
          </cell>
          <cell r="O27">
            <v>4.5000000000000005E-2</v>
          </cell>
          <cell r="P27">
            <v>7.446960478281639E-3</v>
          </cell>
          <cell r="Q27">
            <v>-0.08</v>
          </cell>
          <cell r="R27">
            <v>-0.03</v>
          </cell>
          <cell r="S27">
            <v>-8.4999999999999992E-2</v>
          </cell>
          <cell r="T27">
            <v>-7.9999999999999988E-2</v>
          </cell>
          <cell r="V27">
            <v>1.0000000000000009E-2</v>
          </cell>
          <cell r="W27">
            <v>-1.4999999999999999E-2</v>
          </cell>
          <cell r="X27">
            <v>5.0000000000000044E-3</v>
          </cell>
          <cell r="Y27">
            <v>4.5000000000000005E-2</v>
          </cell>
          <cell r="AA27">
            <v>-1.0000000000000002E-2</v>
          </cell>
          <cell r="AB27">
            <v>7.9999999999999988E-2</v>
          </cell>
          <cell r="AC27">
            <v>0.14000000000000001</v>
          </cell>
          <cell r="AD27">
            <v>0.10460000000000001</v>
          </cell>
          <cell r="AF27">
            <v>0.19500000000000001</v>
          </cell>
          <cell r="AG27">
            <v>0.18</v>
          </cell>
          <cell r="AH27">
            <v>0.13</v>
          </cell>
          <cell r="AI27">
            <v>0.15</v>
          </cell>
          <cell r="AU27">
            <v>-0.04</v>
          </cell>
          <cell r="AV27">
            <v>0</v>
          </cell>
          <cell r="AW27">
            <v>7.0000000000000007E-2</v>
          </cell>
          <cell r="AX27">
            <v>0.125</v>
          </cell>
        </row>
        <row r="28">
          <cell r="B28">
            <v>-0.02</v>
          </cell>
          <cell r="C28">
            <v>-1.4999999999999999E-2</v>
          </cell>
          <cell r="D28">
            <v>5.5E-2</v>
          </cell>
          <cell r="E28">
            <v>7.4999999999999997E-2</v>
          </cell>
          <cell r="F28">
            <v>2.4184601247763213E-2</v>
          </cell>
          <cell r="G28">
            <v>0.03</v>
          </cell>
          <cell r="H28">
            <v>0.06</v>
          </cell>
          <cell r="I28">
            <v>2.5000000000000001E-2</v>
          </cell>
          <cell r="J28">
            <v>0.05</v>
          </cell>
          <cell r="K28">
            <v>4.1247553039521725E-2</v>
          </cell>
          <cell r="L28">
            <v>7.0000000000000007E-2</v>
          </cell>
          <cell r="M28">
            <v>0.06</v>
          </cell>
          <cell r="N28">
            <v>0.04</v>
          </cell>
          <cell r="O28">
            <v>0.04</v>
          </cell>
          <cell r="P28">
            <v>5.2264625818366002E-2</v>
          </cell>
          <cell r="Q28">
            <v>0.03</v>
          </cell>
          <cell r="R28">
            <v>0.06</v>
          </cell>
          <cell r="S28">
            <v>2.5000000000000001E-2</v>
          </cell>
          <cell r="T28">
            <v>0.05</v>
          </cell>
          <cell r="V28">
            <v>7.0000000000000007E-2</v>
          </cell>
          <cell r="W28">
            <v>0.06</v>
          </cell>
          <cell r="X28">
            <v>0.04</v>
          </cell>
          <cell r="Y28">
            <v>0.04</v>
          </cell>
          <cell r="AA28">
            <v>0.04</v>
          </cell>
          <cell r="AB28">
            <v>4.4999999999999998E-2</v>
          </cell>
          <cell r="AC28">
            <v>7.0000000000000007E-2</v>
          </cell>
          <cell r="AD28">
            <v>3.5000000000000003E-2</v>
          </cell>
          <cell r="AF28">
            <v>0.03</v>
          </cell>
          <cell r="AG28">
            <v>0.02</v>
          </cell>
          <cell r="AH28">
            <v>3.5000000000000003E-2</v>
          </cell>
          <cell r="AI28">
            <v>0.03</v>
          </cell>
          <cell r="AU28">
            <v>7.4999999999999997E-2</v>
          </cell>
          <cell r="AV28">
            <v>1.4999999999999999E-2</v>
          </cell>
          <cell r="AW28">
            <v>0.03</v>
          </cell>
          <cell r="AX28">
            <v>3.5000000000000003E-2</v>
          </cell>
        </row>
        <row r="29">
          <cell r="B29">
            <v>-0.01</v>
          </cell>
          <cell r="C29">
            <v>0</v>
          </cell>
          <cell r="D29">
            <v>-1.4999999999999999E-2</v>
          </cell>
          <cell r="E29">
            <v>0.01</v>
          </cell>
          <cell r="F29">
            <v>-3.8153503893214691E-3</v>
          </cell>
          <cell r="G29">
            <v>0</v>
          </cell>
          <cell r="H29">
            <v>5.0000000000000001E-3</v>
          </cell>
          <cell r="I29">
            <v>1.4999999999999999E-2</v>
          </cell>
          <cell r="J29">
            <v>-5.0000000000000001E-3</v>
          </cell>
          <cell r="K29">
            <v>3.8820697317602242E-3</v>
          </cell>
          <cell r="L29">
            <v>0</v>
          </cell>
          <cell r="M29">
            <v>5.0000000000000001E-3</v>
          </cell>
          <cell r="N29">
            <v>-5.0000000000000001E-3</v>
          </cell>
          <cell r="O29">
            <v>-5.0000000000000001E-3</v>
          </cell>
          <cell r="P29">
            <v>-1.3033869514653452E-3</v>
          </cell>
          <cell r="Q29">
            <v>0</v>
          </cell>
          <cell r="R29">
            <v>5.0000000000000001E-3</v>
          </cell>
          <cell r="S29">
            <v>1.4999999999999999E-2</v>
          </cell>
          <cell r="T29">
            <v>-5.0000000000000001E-3</v>
          </cell>
          <cell r="V29">
            <v>0</v>
          </cell>
          <cell r="W29">
            <v>5.0000000000000001E-3</v>
          </cell>
          <cell r="X29">
            <v>-5.0000000000000001E-3</v>
          </cell>
          <cell r="Y29">
            <v>-5.0000000000000001E-3</v>
          </cell>
          <cell r="AA29">
            <v>-0.01</v>
          </cell>
          <cell r="AB29">
            <v>-2.5000000000000001E-2</v>
          </cell>
          <cell r="AC29">
            <v>-2.5000000000000001E-2</v>
          </cell>
          <cell r="AD29">
            <v>-3.04E-2</v>
          </cell>
          <cell r="AF29">
            <v>-0.02</v>
          </cell>
          <cell r="AG29">
            <v>-0.02</v>
          </cell>
          <cell r="AH29">
            <v>-0.02</v>
          </cell>
          <cell r="AI29">
            <v>-0.03</v>
          </cell>
          <cell r="AU29">
            <v>-2.5000000000000001E-2</v>
          </cell>
          <cell r="AV29">
            <v>-0.01</v>
          </cell>
          <cell r="AW29">
            <v>0</v>
          </cell>
          <cell r="AX29">
            <v>5.0000000000000001E-3</v>
          </cell>
        </row>
        <row r="30">
          <cell r="B30">
            <v>2.5000000000000001E-2</v>
          </cell>
          <cell r="C30">
            <v>-2.5000000000000001E-2</v>
          </cell>
          <cell r="D30">
            <v>-4.4999999999999998E-2</v>
          </cell>
          <cell r="E30">
            <v>-0.105</v>
          </cell>
          <cell r="F30">
            <v>-3.785099385790975E-2</v>
          </cell>
          <cell r="G30">
            <v>-0.11</v>
          </cell>
          <cell r="H30">
            <v>-9.5000000000000001E-2</v>
          </cell>
          <cell r="I30">
            <v>-0.125</v>
          </cell>
          <cell r="J30">
            <v>-0.125</v>
          </cell>
          <cell r="K30">
            <v>-0.11371170837521824</v>
          </cell>
          <cell r="L30">
            <v>-0.06</v>
          </cell>
          <cell r="M30">
            <v>-0.08</v>
          </cell>
          <cell r="N30">
            <v>-0.03</v>
          </cell>
          <cell r="O30">
            <v>0.01</v>
          </cell>
          <cell r="P30">
            <v>-3.9517494579675037E-2</v>
          </cell>
          <cell r="Q30">
            <v>-0.11</v>
          </cell>
          <cell r="R30">
            <v>-9.5000000000000001E-2</v>
          </cell>
          <cell r="S30">
            <v>-0.125</v>
          </cell>
          <cell r="T30">
            <v>-0.125</v>
          </cell>
          <cell r="V30">
            <v>-0.06</v>
          </cell>
          <cell r="W30">
            <v>-0.08</v>
          </cell>
          <cell r="X30">
            <v>-0.03</v>
          </cell>
          <cell r="Y30">
            <v>0.01</v>
          </cell>
          <cell r="AA30">
            <v>-0.04</v>
          </cell>
          <cell r="AB30">
            <v>0.06</v>
          </cell>
          <cell r="AC30">
            <v>9.5000000000000001E-2</v>
          </cell>
          <cell r="AD30">
            <v>0.1</v>
          </cell>
          <cell r="AF30">
            <v>0.185</v>
          </cell>
          <cell r="AG30">
            <v>0.18</v>
          </cell>
          <cell r="AH30">
            <v>0.115</v>
          </cell>
          <cell r="AI30">
            <v>0.15</v>
          </cell>
          <cell r="AU30">
            <v>-0.09</v>
          </cell>
          <cell r="AV30">
            <v>-5.0000000000000001E-3</v>
          </cell>
          <cell r="AW30">
            <v>0.04</v>
          </cell>
          <cell r="AX30">
            <v>8.5000000000000006E-2</v>
          </cell>
        </row>
        <row r="32">
          <cell r="B32">
            <v>0</v>
          </cell>
          <cell r="C32">
            <v>0.03</v>
          </cell>
          <cell r="D32">
            <v>7.0000000000000007E-2</v>
          </cell>
          <cell r="E32">
            <v>7.0000000000000007E-2</v>
          </cell>
          <cell r="F32">
            <v>4.6165496351370017E-2</v>
          </cell>
          <cell r="G32">
            <v>0.04</v>
          </cell>
          <cell r="H32">
            <v>1.4999999999999999E-2</v>
          </cell>
          <cell r="I32">
            <v>3.5000000000000003E-2</v>
          </cell>
          <cell r="J32">
            <v>-1.999999999999999E-2</v>
          </cell>
          <cell r="K32">
            <v>8.1202374215283424E-3</v>
          </cell>
          <cell r="L32">
            <v>4.0000000000000008E-2</v>
          </cell>
          <cell r="M32">
            <v>-2.0000000000000004E-2</v>
          </cell>
          <cell r="N32">
            <v>-3.4999999999999996E-2</v>
          </cell>
          <cell r="O32">
            <v>-1.9999999999999997E-2</v>
          </cell>
          <cell r="P32">
            <v>-1.2742819843342024E-2</v>
          </cell>
          <cell r="Q32">
            <v>0.04</v>
          </cell>
          <cell r="R32">
            <v>1.4999999999999999E-2</v>
          </cell>
          <cell r="S32">
            <v>3.5000000000000003E-2</v>
          </cell>
          <cell r="T32">
            <v>-1.999999999999999E-2</v>
          </cell>
          <cell r="V32">
            <v>4.0000000000000008E-2</v>
          </cell>
          <cell r="W32">
            <v>-2.0000000000000004E-2</v>
          </cell>
          <cell r="X32">
            <v>-3.4999999999999996E-2</v>
          </cell>
          <cell r="Y32">
            <v>-1.9999999999999997E-2</v>
          </cell>
          <cell r="AA32">
            <v>-0.03</v>
          </cell>
          <cell r="AB32">
            <v>0.03</v>
          </cell>
          <cell r="AC32">
            <v>0.06</v>
          </cell>
          <cell r="AD32">
            <v>9.5000000000000001E-2</v>
          </cell>
          <cell r="AF32">
            <v>0.14500000000000002</v>
          </cell>
          <cell r="AG32">
            <v>0.11499999999999999</v>
          </cell>
          <cell r="AH32">
            <v>0.14000000000000001</v>
          </cell>
          <cell r="AI32">
            <v>0.14000000000000001</v>
          </cell>
          <cell r="AU32">
            <v>0.04</v>
          </cell>
          <cell r="AV32">
            <v>0.08</v>
          </cell>
          <cell r="AW32">
            <v>5.5E-2</v>
          </cell>
          <cell r="AX32">
            <v>5.5000000000000007E-2</v>
          </cell>
        </row>
        <row r="33">
          <cell r="B33">
            <v>1.4999999999999999E-2</v>
          </cell>
          <cell r="C33">
            <v>5.5E-2</v>
          </cell>
          <cell r="D33">
            <v>0.09</v>
          </cell>
          <cell r="E33">
            <v>0.09</v>
          </cell>
          <cell r="F33">
            <v>6.2631144155307739E-2</v>
          </cell>
          <cell r="G33">
            <v>8.5000000000000006E-2</v>
          </cell>
          <cell r="H33">
            <v>0.06</v>
          </cell>
          <cell r="I33">
            <v>8.5000000000000006E-2</v>
          </cell>
          <cell r="J33">
            <v>6.5000000000000002E-2</v>
          </cell>
          <cell r="K33">
            <v>7.3843342036553516E-2</v>
          </cell>
          <cell r="L33">
            <v>0.105</v>
          </cell>
          <cell r="M33">
            <v>7.0000000000000007E-2</v>
          </cell>
          <cell r="N33">
            <v>0.04</v>
          </cell>
          <cell r="O33">
            <v>0.04</v>
          </cell>
          <cell r="P33">
            <v>6.398051409673397E-2</v>
          </cell>
          <cell r="Q33">
            <v>8.5000000000000006E-2</v>
          </cell>
          <cell r="R33">
            <v>0.06</v>
          </cell>
          <cell r="S33">
            <v>8.5000000000000006E-2</v>
          </cell>
          <cell r="T33">
            <v>6.5000000000000002E-2</v>
          </cell>
          <cell r="V33">
            <v>0.105</v>
          </cell>
          <cell r="W33">
            <v>7.0000000000000007E-2</v>
          </cell>
          <cell r="X33">
            <v>0.04</v>
          </cell>
          <cell r="Y33">
            <v>0.04</v>
          </cell>
          <cell r="AA33">
            <v>3.5000000000000003E-2</v>
          </cell>
          <cell r="AB33">
            <v>4.4999999999999998E-2</v>
          </cell>
          <cell r="AC33">
            <v>4.4999999999999998E-2</v>
          </cell>
          <cell r="AD33">
            <v>0.05</v>
          </cell>
          <cell r="AF33">
            <v>8.5000000000000006E-2</v>
          </cell>
          <cell r="AG33">
            <v>0.06</v>
          </cell>
          <cell r="AH33">
            <v>9.5000000000000001E-2</v>
          </cell>
          <cell r="AI33">
            <v>0.06</v>
          </cell>
          <cell r="AU33">
            <v>2.5000000000000001E-2</v>
          </cell>
          <cell r="AV33">
            <v>4.4999999999999998E-2</v>
          </cell>
          <cell r="AW33">
            <v>2.5000000000000001E-2</v>
          </cell>
          <cell r="AX33">
            <v>2.5000000000000001E-2</v>
          </cell>
        </row>
        <row r="34">
          <cell r="B34">
            <v>5.0000000000000001E-3</v>
          </cell>
          <cell r="C34">
            <v>-0.02</v>
          </cell>
          <cell r="D34">
            <v>-3.5000000000000003E-2</v>
          </cell>
          <cell r="E34">
            <v>-0.01</v>
          </cell>
          <cell r="F34">
            <v>-1.4987608426270138E-2</v>
          </cell>
          <cell r="G34">
            <v>-0.02</v>
          </cell>
          <cell r="H34">
            <v>5.0000000000000001E-3</v>
          </cell>
          <cell r="I34">
            <v>1.4999999999999999E-2</v>
          </cell>
          <cell r="J34">
            <v>5.0000000000000001E-3</v>
          </cell>
          <cell r="K34">
            <v>1.4611618798955619E-3</v>
          </cell>
          <cell r="L34">
            <v>2.5000000000000001E-2</v>
          </cell>
          <cell r="M34">
            <v>-5.0000000000000001E-3</v>
          </cell>
          <cell r="N34">
            <v>-1.4999999999999999E-2</v>
          </cell>
          <cell r="O34">
            <v>-1.4999999999999999E-2</v>
          </cell>
          <cell r="P34">
            <v>-2.3227908108415466E-3</v>
          </cell>
          <cell r="Q34">
            <v>-0.02</v>
          </cell>
          <cell r="R34">
            <v>5.0000000000000001E-3</v>
          </cell>
          <cell r="S34">
            <v>1.4999999999999999E-2</v>
          </cell>
          <cell r="T34">
            <v>5.0000000000000001E-3</v>
          </cell>
          <cell r="V34">
            <v>2.5000000000000001E-2</v>
          </cell>
          <cell r="W34">
            <v>-5.0000000000000001E-3</v>
          </cell>
          <cell r="X34">
            <v>-1.4999999999999999E-2</v>
          </cell>
          <cell r="Y34">
            <v>-1.4999999999999999E-2</v>
          </cell>
          <cell r="AA34">
            <v>-1.4999999999999999E-2</v>
          </cell>
          <cell r="AB34">
            <v>-1.4999999999999999E-2</v>
          </cell>
          <cell r="AC34">
            <v>0.01</v>
          </cell>
          <cell r="AD34">
            <v>0.01</v>
          </cell>
          <cell r="AF34">
            <v>-0.01</v>
          </cell>
          <cell r="AG34">
            <v>-0.02</v>
          </cell>
          <cell r="AH34">
            <v>-0.04</v>
          </cell>
          <cell r="AI34">
            <v>-0.03</v>
          </cell>
          <cell r="AU34">
            <v>2.5000000000000001E-2</v>
          </cell>
          <cell r="AV34">
            <v>0.02</v>
          </cell>
          <cell r="AW34">
            <v>0.03</v>
          </cell>
          <cell r="AX34">
            <v>0.01</v>
          </cell>
        </row>
        <row r="35">
          <cell r="B35">
            <v>-0.02</v>
          </cell>
          <cell r="C35">
            <v>-5.0000000000000001E-3</v>
          </cell>
          <cell r="D35">
            <v>1.4999999999999999E-2</v>
          </cell>
          <cell r="E35">
            <v>-0.01</v>
          </cell>
          <cell r="F35">
            <v>-5.0234063059341879E-3</v>
          </cell>
          <cell r="G35">
            <v>-2.5000000000000001E-2</v>
          </cell>
          <cell r="H35">
            <v>-0.05</v>
          </cell>
          <cell r="I35">
            <v>-6.5000000000000002E-2</v>
          </cell>
          <cell r="J35">
            <v>-0.09</v>
          </cell>
          <cell r="K35">
            <v>-5.7705939947780685E-2</v>
          </cell>
          <cell r="L35">
            <v>-0.09</v>
          </cell>
          <cell r="M35">
            <v>-8.5000000000000006E-2</v>
          </cell>
          <cell r="N35">
            <v>-0.06</v>
          </cell>
          <cell r="O35">
            <v>-4.4999999999999998E-2</v>
          </cell>
          <cell r="P35">
            <v>-7.0105819721014123E-2</v>
          </cell>
          <cell r="Q35">
            <v>-2.5000000000000001E-2</v>
          </cell>
          <cell r="R35">
            <v>-0.05</v>
          </cell>
          <cell r="S35">
            <v>-6.5000000000000002E-2</v>
          </cell>
          <cell r="T35">
            <v>-0.09</v>
          </cell>
          <cell r="V35">
            <v>-0.09</v>
          </cell>
          <cell r="W35">
            <v>-8.5000000000000006E-2</v>
          </cell>
          <cell r="X35">
            <v>-0.06</v>
          </cell>
          <cell r="Y35">
            <v>-4.4999999999999998E-2</v>
          </cell>
          <cell r="AA35">
            <v>-0.05</v>
          </cell>
          <cell r="AB35">
            <v>0</v>
          </cell>
          <cell r="AC35">
            <v>5.0000000000000001E-3</v>
          </cell>
          <cell r="AD35">
            <v>3.5000000000000003E-2</v>
          </cell>
          <cell r="AF35">
            <v>7.0000000000000007E-2</v>
          </cell>
          <cell r="AG35">
            <v>7.4999999999999997E-2</v>
          </cell>
          <cell r="AH35">
            <v>8.5000000000000006E-2</v>
          </cell>
          <cell r="AI35">
            <v>0.11</v>
          </cell>
          <cell r="AU35">
            <v>-0.01</v>
          </cell>
          <cell r="AV35">
            <v>1.4999999999999999E-2</v>
          </cell>
          <cell r="AW35">
            <v>0</v>
          </cell>
          <cell r="AX35">
            <v>0.02</v>
          </cell>
        </row>
        <row r="37">
          <cell r="B37">
            <v>-3.1475318912922989E-2</v>
          </cell>
          <cell r="C37">
            <v>-2.0806765554735041E-3</v>
          </cell>
          <cell r="D37">
            <v>1.3970983342288967E-2</v>
          </cell>
          <cell r="E37">
            <v>3.1208944330169963E-3</v>
          </cell>
          <cell r="F37">
            <v>-3.8791707432273004E-3</v>
          </cell>
          <cell r="G37">
            <v>2.0973514674301974E-2</v>
          </cell>
          <cell r="H37">
            <v>5.2461662631153594E-3</v>
          </cell>
          <cell r="I37">
            <v>-5.4981452040273604E-3</v>
          </cell>
          <cell r="J37">
            <v>-2.9127462662971171E-3</v>
          </cell>
          <cell r="K37">
            <v>4.1313563537650477E-3</v>
          </cell>
          <cell r="L37">
            <v>5.8893640889015053E-3</v>
          </cell>
          <cell r="M37">
            <v>-2.4822695035460973E-2</v>
          </cell>
          <cell r="N37">
            <v>-1.2722307333644212E-2</v>
          </cell>
          <cell r="O37">
            <v>-1.6116823669895197E-2</v>
          </cell>
          <cell r="P37">
            <v>-1.215840866162976E-2</v>
          </cell>
          <cell r="Q37">
            <v>2.0973514674301974E-2</v>
          </cell>
          <cell r="R37">
            <v>5.2461662631153594E-3</v>
          </cell>
          <cell r="S37">
            <v>-5.4981452040273604E-3</v>
          </cell>
          <cell r="T37">
            <v>-2.9127462662971171E-3</v>
          </cell>
          <cell r="V37">
            <v>6.3615990746763718E-3</v>
          </cell>
          <cell r="W37">
            <v>-2.5332225913621387E-2</v>
          </cell>
          <cell r="X37">
            <v>-9.7167665908620693E-3</v>
          </cell>
          <cell r="Y37">
            <v>-8.1390536625742804E-3</v>
          </cell>
          <cell r="AA37">
            <v>-3.1343715239154614E-2</v>
          </cell>
          <cell r="AB37">
            <v>3.4738944758231166E-2</v>
          </cell>
          <cell r="AC37">
            <v>3.0701682396388999E-2</v>
          </cell>
          <cell r="AD37">
            <v>3.2857337141302873E-2</v>
          </cell>
          <cell r="AF37">
            <v>8.9410548086866604E-2</v>
          </cell>
          <cell r="AG37">
            <v>7.2212875146160843E-2</v>
          </cell>
          <cell r="AH37">
            <v>9.8535747736497037E-2</v>
          </cell>
          <cell r="AI37">
            <v>0.11853326828078306</v>
          </cell>
          <cell r="AU37">
            <v>5.5E-2</v>
          </cell>
          <cell r="AV37">
            <v>7.0000000000000007E-2</v>
          </cell>
          <cell r="AW37">
            <v>9.5000000000000001E-2</v>
          </cell>
          <cell r="AX37">
            <v>0.115</v>
          </cell>
        </row>
        <row r="38">
          <cell r="AA38">
            <v>1.8785687801260661E-2</v>
          </cell>
          <cell r="AB38">
            <v>4.0956743353078938E-2</v>
          </cell>
          <cell r="AC38">
            <v>5.0449664888524148E-2</v>
          </cell>
          <cell r="AD38">
            <v>4.0977492180062566E-2</v>
          </cell>
          <cell r="AF38">
            <v>5.7995863495346425E-2</v>
          </cell>
          <cell r="AG38">
            <v>3.0845784071716249E-2</v>
          </cell>
          <cell r="AH38">
            <v>4.5040586949734625E-2</v>
          </cell>
          <cell r="AI38">
            <v>4.7340062206501186E-2</v>
          </cell>
          <cell r="AU38">
            <v>0.06</v>
          </cell>
          <cell r="AV38">
            <v>4.4999999999999998E-2</v>
          </cell>
          <cell r="AW38">
            <v>0.06</v>
          </cell>
          <cell r="AX38">
            <v>6.5000000000000002E-2</v>
          </cell>
        </row>
        <row r="39">
          <cell r="AA39">
            <v>5.4245457916203207E-4</v>
          </cell>
          <cell r="AB39">
            <v>1.5993938559030176E-2</v>
          </cell>
          <cell r="AC39">
            <v>6.3869511694706633E-3</v>
          </cell>
          <cell r="AD39">
            <v>1.8247654018767854E-2</v>
          </cell>
          <cell r="AF39">
            <v>2.4144088245432609E-2</v>
          </cell>
          <cell r="AG39">
            <v>1.5357931661686369E-2</v>
          </cell>
          <cell r="AH39">
            <v>5.2201061504839209E-3</v>
          </cell>
          <cell r="AI39">
            <v>2.2577300725742551E-3</v>
          </cell>
          <cell r="AU39">
            <v>0.02</v>
          </cell>
          <cell r="AV39">
            <v>0.02</v>
          </cell>
          <cell r="AW39">
            <v>0.02</v>
          </cell>
          <cell r="AX39">
            <v>1.4999999999999999E-2</v>
          </cell>
        </row>
        <row r="40">
          <cell r="AA40">
            <v>-5.0671857619577307E-2</v>
          </cell>
          <cell r="AB40">
            <v>-2.2211737153877944E-2</v>
          </cell>
          <cell r="AC40">
            <v>-2.6134933661605811E-2</v>
          </cell>
          <cell r="AD40">
            <v>-2.6367809057527544E-2</v>
          </cell>
          <cell r="AF40">
            <v>7.2705963460875621E-3</v>
          </cell>
          <cell r="AG40">
            <v>2.6009159412758227E-2</v>
          </cell>
          <cell r="AH40">
            <v>4.82750546362785E-2</v>
          </cell>
          <cell r="AI40">
            <v>6.8935476001707616E-2</v>
          </cell>
          <cell r="AU40">
            <v>-2.5000000000000001E-2</v>
          </cell>
          <cell r="AV40">
            <v>5.0000000000000001E-3</v>
          </cell>
          <cell r="AW40">
            <v>1.4999999999999999E-2</v>
          </cell>
          <cell r="AX40">
            <v>3.5000000000000003E-2</v>
          </cell>
        </row>
        <row r="42">
          <cell r="B42">
            <v>8.8146842269010151E-4</v>
          </cell>
          <cell r="C42">
            <v>4.0725105537622319E-3</v>
          </cell>
          <cell r="D42">
            <v>1.3913646266587198E-2</v>
          </cell>
          <cell r="E42">
            <v>1.7428876421230255E-2</v>
          </cell>
          <cell r="F42">
            <v>9.1783166367842561E-3</v>
          </cell>
          <cell r="G42">
            <v>2.2742578873750086E-2</v>
          </cell>
          <cell r="H42">
            <v>1.9933719147252393E-2</v>
          </cell>
          <cell r="I42">
            <v>2.4954827367290155E-2</v>
          </cell>
          <cell r="J42">
            <v>2.7033186308729418E-2</v>
          </cell>
          <cell r="K42">
            <v>2.3692233358245662E-2</v>
          </cell>
          <cell r="L42">
            <v>2.0767905987235435E-2</v>
          </cell>
          <cell r="M42">
            <v>-9.844810863239517E-3</v>
          </cell>
          <cell r="N42">
            <v>3.8117019249073181E-4</v>
          </cell>
          <cell r="O42">
            <v>-5.868336025848131E-3</v>
          </cell>
          <cell r="P42">
            <v>1.1104301179667431E-3</v>
          </cell>
          <cell r="Q42">
            <v>2.2742578873750086E-2</v>
          </cell>
          <cell r="R42">
            <v>1.9933719147252393E-2</v>
          </cell>
          <cell r="S42">
            <v>2.4954827367290155E-2</v>
          </cell>
          <cell r="T42">
            <v>2.7033186308729418E-2</v>
          </cell>
          <cell r="V42">
            <v>2.3258255893316537E-2</v>
          </cell>
          <cell r="W42">
            <v>-8.0112863405048529E-3</v>
          </cell>
          <cell r="X42">
            <v>4.4339343777721751E-4</v>
          </cell>
          <cell r="Y42">
            <v>1.9740413561653014E-4</v>
          </cell>
          <cell r="AA42">
            <v>-0.01</v>
          </cell>
          <cell r="AB42">
            <v>0.02</v>
          </cell>
          <cell r="AC42">
            <v>0.03</v>
          </cell>
          <cell r="AD42">
            <v>3.9430791298111403E-2</v>
          </cell>
          <cell r="AF42">
            <v>0.06</v>
          </cell>
          <cell r="AG42">
            <v>6.5000000000000002E-2</v>
          </cell>
          <cell r="AH42">
            <v>5.5000000000000007E-2</v>
          </cell>
          <cell r="AI42">
            <v>6.8364129207138011E-2</v>
          </cell>
          <cell r="AU42">
            <v>4.4999999999999998E-2</v>
          </cell>
          <cell r="AV42">
            <v>5.5E-2</v>
          </cell>
          <cell r="AW42">
            <v>7.4999999999999997E-2</v>
          </cell>
          <cell r="AX42">
            <v>0.105</v>
          </cell>
        </row>
        <row r="43">
          <cell r="AA43">
            <v>2.5000000000000001E-2</v>
          </cell>
          <cell r="AB43">
            <v>3.5000000000000003E-2</v>
          </cell>
          <cell r="AC43">
            <v>0.06</v>
          </cell>
          <cell r="AD43">
            <v>5.9983743724599567E-2</v>
          </cell>
          <cell r="AF43">
            <v>5.8574301128003922E-2</v>
          </cell>
          <cell r="AG43">
            <v>4.4999999999999998E-2</v>
          </cell>
          <cell r="AH43">
            <v>0.02</v>
          </cell>
          <cell r="AI43">
            <v>1.951456968601762E-2</v>
          </cell>
          <cell r="AU43">
            <v>4.4999999999999998E-2</v>
          </cell>
          <cell r="AV43">
            <v>3.5000000000000003E-2</v>
          </cell>
          <cell r="AW43">
            <v>0.05</v>
          </cell>
          <cell r="AX43">
            <v>6.9999999999999993E-2</v>
          </cell>
        </row>
        <row r="44">
          <cell r="AA44">
            <v>1.8777269894036986E-3</v>
          </cell>
          <cell r="AB44">
            <v>1.9278731045490848E-3</v>
          </cell>
          <cell r="AC44">
            <v>-5.9852807211008292E-3</v>
          </cell>
          <cell r="AD44">
            <v>-2.0129093951709292E-3</v>
          </cell>
          <cell r="AF44">
            <v>5.6307013241785175E-3</v>
          </cell>
          <cell r="AG44">
            <v>8.3009845288326278E-3</v>
          </cell>
          <cell r="AH44">
            <v>0</v>
          </cell>
          <cell r="AI44">
            <v>-6.1043596114750357E-3</v>
          </cell>
          <cell r="AU44">
            <v>1.4999999999999999E-2</v>
          </cell>
          <cell r="AV44">
            <v>1.4999999999999999E-2</v>
          </cell>
          <cell r="AW44">
            <v>1.4999999999999999E-2</v>
          </cell>
          <cell r="AX44">
            <v>5.0000000000000001E-3</v>
          </cell>
        </row>
        <row r="45">
          <cell r="AA45">
            <v>-3.5492935798878036E-2</v>
          </cell>
          <cell r="AB45">
            <v>-1.7464086193136472E-2</v>
          </cell>
          <cell r="AC45">
            <v>-1.8322146042096185E-2</v>
          </cell>
          <cell r="AD45">
            <v>-1.8540043031317236E-2</v>
          </cell>
          <cell r="AF45">
            <v>5.1721432074546391E-3</v>
          </cell>
          <cell r="AG45">
            <v>2.1553914674167847E-2</v>
          </cell>
          <cell r="AH45">
            <v>3.5000000000000003E-2</v>
          </cell>
          <cell r="AI45">
            <v>5.4953919132595425E-2</v>
          </cell>
          <cell r="AU45">
            <v>-1.4999999999999999E-2</v>
          </cell>
          <cell r="AV45">
            <v>5.0000000000000001E-3</v>
          </cell>
          <cell r="AW45">
            <v>0.01</v>
          </cell>
          <cell r="AX45">
            <v>0.03</v>
          </cell>
        </row>
        <row r="47">
          <cell r="B47">
            <v>0.06</v>
          </cell>
          <cell r="C47">
            <v>8.5000000000000006E-2</v>
          </cell>
          <cell r="D47">
            <v>8.5000000000000006E-2</v>
          </cell>
          <cell r="E47">
            <v>6.5000000000000002E-2</v>
          </cell>
          <cell r="F47">
            <v>7.3656491615624056E-2</v>
          </cell>
          <cell r="G47">
            <v>0.09</v>
          </cell>
          <cell r="H47">
            <v>4.4999999999999998E-2</v>
          </cell>
          <cell r="I47">
            <v>5.000000000000001E-3</v>
          </cell>
          <cell r="J47">
            <v>4.4999999999999998E-2</v>
          </cell>
          <cell r="K47">
            <v>4.587669915215975E-2</v>
          </cell>
          <cell r="L47">
            <v>3.5000000000000003E-2</v>
          </cell>
          <cell r="M47">
            <v>0.05</v>
          </cell>
          <cell r="N47">
            <v>0.09</v>
          </cell>
          <cell r="O47">
            <v>4.4999999999999998E-2</v>
          </cell>
          <cell r="P47">
            <v>5.4997256320322686E-2</v>
          </cell>
          <cell r="Q47">
            <v>0.09</v>
          </cell>
          <cell r="R47">
            <v>4.4999999999999998E-2</v>
          </cell>
          <cell r="S47">
            <v>5.000000000000001E-3</v>
          </cell>
          <cell r="T47">
            <v>4.4999999999999998E-2</v>
          </cell>
          <cell r="V47">
            <v>3.5000000000000003E-2</v>
          </cell>
          <cell r="W47">
            <v>0.05</v>
          </cell>
          <cell r="X47">
            <v>0.09</v>
          </cell>
          <cell r="Y47">
            <v>4.4999999999999998E-2</v>
          </cell>
          <cell r="AA47">
            <v>2.5000000000000001E-2</v>
          </cell>
          <cell r="AB47">
            <v>8.4999999999999992E-2</v>
          </cell>
          <cell r="AC47">
            <v>0.08</v>
          </cell>
          <cell r="AD47">
            <v>0.09</v>
          </cell>
          <cell r="AF47">
            <v>0.14500000000000002</v>
          </cell>
          <cell r="AG47">
            <v>0.115</v>
          </cell>
          <cell r="AH47">
            <v>0.09</v>
          </cell>
          <cell r="AI47">
            <v>0.09</v>
          </cell>
          <cell r="AU47">
            <v>7.0000000000000007E-2</v>
          </cell>
          <cell r="AV47">
            <v>9.5000000000000001E-2</v>
          </cell>
          <cell r="AW47">
            <v>0.105</v>
          </cell>
          <cell r="AX47">
            <v>0.115</v>
          </cell>
        </row>
        <row r="48">
          <cell r="B48">
            <v>7.4999999999999997E-2</v>
          </cell>
          <cell r="C48">
            <v>0.08</v>
          </cell>
          <cell r="D48">
            <v>0.09</v>
          </cell>
          <cell r="E48">
            <v>0.09</v>
          </cell>
          <cell r="F48">
            <v>8.4080730997088057E-2</v>
          </cell>
          <cell r="G48">
            <v>0.09</v>
          </cell>
          <cell r="H48">
            <v>0.06</v>
          </cell>
          <cell r="I48">
            <v>0.02</v>
          </cell>
          <cell r="J48">
            <v>5.5E-2</v>
          </cell>
          <cell r="K48">
            <v>5.6225073772690697E-2</v>
          </cell>
          <cell r="L48">
            <v>4.4999999999999998E-2</v>
          </cell>
          <cell r="M48">
            <v>0.05</v>
          </cell>
          <cell r="N48">
            <v>0.08</v>
          </cell>
          <cell r="O48">
            <v>4.4999999999999998E-2</v>
          </cell>
          <cell r="P48">
            <v>5.4876822776527501E-2</v>
          </cell>
          <cell r="Q48">
            <v>0.09</v>
          </cell>
          <cell r="R48">
            <v>0.06</v>
          </cell>
          <cell r="S48">
            <v>0.02</v>
          </cell>
          <cell r="T48">
            <v>5.5E-2</v>
          </cell>
          <cell r="V48">
            <v>4.4999999999999998E-2</v>
          </cell>
          <cell r="W48">
            <v>0.05</v>
          </cell>
          <cell r="X48">
            <v>0.08</v>
          </cell>
          <cell r="Y48">
            <v>4.4999999999999998E-2</v>
          </cell>
          <cell r="AA48">
            <v>0.04</v>
          </cell>
          <cell r="AB48">
            <v>0.06</v>
          </cell>
          <cell r="AC48">
            <v>6.5000000000000002E-2</v>
          </cell>
          <cell r="AD48">
            <v>0.05</v>
          </cell>
          <cell r="AF48">
            <v>7.0000000000000007E-2</v>
          </cell>
          <cell r="AG48">
            <v>4.4999999999999998E-2</v>
          </cell>
          <cell r="AH48">
            <v>3.5000000000000003E-2</v>
          </cell>
          <cell r="AI48">
            <v>2.5000000000000001E-2</v>
          </cell>
          <cell r="AU48">
            <v>5.5E-2</v>
          </cell>
          <cell r="AV48">
            <v>5.5E-2</v>
          </cell>
          <cell r="AW48">
            <v>5.5E-2</v>
          </cell>
          <cell r="AX48">
            <v>6.5000000000000002E-2</v>
          </cell>
        </row>
        <row r="49">
          <cell r="B49">
            <v>-0.01</v>
          </cell>
          <cell r="C49">
            <v>5.0000000000000001E-3</v>
          </cell>
          <cell r="D49">
            <v>-0.01</v>
          </cell>
          <cell r="E49">
            <v>-5.0000000000000001E-3</v>
          </cell>
          <cell r="F49">
            <v>-4.9538106235565817E-3</v>
          </cell>
          <cell r="G49">
            <v>0</v>
          </cell>
          <cell r="H49">
            <v>-5.0000000000000001E-3</v>
          </cell>
          <cell r="I49">
            <v>5.0000000000000001E-3</v>
          </cell>
          <cell r="J49">
            <v>0.01</v>
          </cell>
          <cell r="K49">
            <v>2.725565590628632E-3</v>
          </cell>
          <cell r="L49">
            <v>0.02</v>
          </cell>
          <cell r="M49">
            <v>0.02</v>
          </cell>
          <cell r="N49">
            <v>1.4999999999999999E-2</v>
          </cell>
          <cell r="O49">
            <v>0.02</v>
          </cell>
          <cell r="P49">
            <v>1.8763435867229651E-2</v>
          </cell>
          <cell r="Q49">
            <v>0</v>
          </cell>
          <cell r="R49">
            <v>-5.0000000000000001E-3</v>
          </cell>
          <cell r="S49">
            <v>5.0000000000000001E-3</v>
          </cell>
          <cell r="T49">
            <v>0.01</v>
          </cell>
          <cell r="V49">
            <v>0.02</v>
          </cell>
          <cell r="W49">
            <v>0.02</v>
          </cell>
          <cell r="X49">
            <v>1.4999999999999999E-2</v>
          </cell>
          <cell r="Y49">
            <v>0.02</v>
          </cell>
          <cell r="AA49">
            <v>1.4999999999999999E-2</v>
          </cell>
          <cell r="AB49">
            <v>2.5000000000000001E-2</v>
          </cell>
          <cell r="AC49">
            <v>2.5000000000000001E-2</v>
          </cell>
          <cell r="AD49">
            <v>0.03</v>
          </cell>
          <cell r="AF49">
            <v>0.02</v>
          </cell>
          <cell r="AG49">
            <v>0.02</v>
          </cell>
          <cell r="AH49">
            <v>0.01</v>
          </cell>
          <cell r="AI49">
            <v>0.01</v>
          </cell>
          <cell r="AU49">
            <v>4.4999999999999998E-2</v>
          </cell>
          <cell r="AV49">
            <v>0.04</v>
          </cell>
          <cell r="AW49">
            <v>5.5E-2</v>
          </cell>
          <cell r="AX49">
            <v>3.5000000000000003E-2</v>
          </cell>
        </row>
        <row r="50">
          <cell r="B50">
            <v>-5.0000000000000001E-3</v>
          </cell>
          <cell r="C50">
            <v>0</v>
          </cell>
          <cell r="D50">
            <v>5.0000000000000001E-3</v>
          </cell>
          <cell r="E50">
            <v>-0.02</v>
          </cell>
          <cell r="F50">
            <v>-5.4704287579074194E-3</v>
          </cell>
          <cell r="G50">
            <v>0</v>
          </cell>
          <cell r="H50">
            <v>-0.01</v>
          </cell>
          <cell r="I50">
            <v>-0.02</v>
          </cell>
          <cell r="J50">
            <v>-0.02</v>
          </cell>
          <cell r="K50">
            <v>-1.2757757310202986E-2</v>
          </cell>
          <cell r="L50">
            <v>-0.03</v>
          </cell>
          <cell r="M50">
            <v>-0.02</v>
          </cell>
          <cell r="N50">
            <v>-5.0000000000000001E-3</v>
          </cell>
          <cell r="O50">
            <v>-0.02</v>
          </cell>
          <cell r="P50">
            <v>-1.8643002323434459E-2</v>
          </cell>
          <cell r="Q50">
            <v>0</v>
          </cell>
          <cell r="R50">
            <v>-0.01</v>
          </cell>
          <cell r="S50">
            <v>-0.02</v>
          </cell>
          <cell r="T50">
            <v>-0.02</v>
          </cell>
          <cell r="V50">
            <v>-0.03</v>
          </cell>
          <cell r="W50">
            <v>-0.02</v>
          </cell>
          <cell r="X50">
            <v>-5.0000000000000001E-3</v>
          </cell>
          <cell r="Y50">
            <v>-0.02</v>
          </cell>
          <cell r="AA50">
            <v>-0.03</v>
          </cell>
          <cell r="AB50">
            <v>0</v>
          </cell>
          <cell r="AC50">
            <v>-0.01</v>
          </cell>
          <cell r="AD50">
            <v>0.01</v>
          </cell>
          <cell r="AF50">
            <v>5.5E-2</v>
          </cell>
          <cell r="AG50">
            <v>0.05</v>
          </cell>
          <cell r="AH50">
            <v>4.4999999999999998E-2</v>
          </cell>
          <cell r="AI50">
            <v>5.5E-2</v>
          </cell>
          <cell r="AU50">
            <v>-0.03</v>
          </cell>
          <cell r="AV50">
            <v>0</v>
          </cell>
          <cell r="AW50">
            <v>-5.0000000000000001E-3</v>
          </cell>
          <cell r="AX50">
            <v>1.4999999999999999E-2</v>
          </cell>
        </row>
        <row r="52">
          <cell r="B52">
            <v>7.3165084510304901E-3</v>
          </cell>
          <cell r="C52">
            <v>1.2630179481498027E-2</v>
          </cell>
          <cell r="D52">
            <v>2.1498256301593521E-2</v>
          </cell>
          <cell r="E52">
            <v>2.3425901667976534E-2</v>
          </cell>
          <cell r="F52">
            <v>1.6334878951357545E-2</v>
          </cell>
          <cell r="G52">
            <v>3.0570496023536675E-2</v>
          </cell>
          <cell r="H52">
            <v>2.2625820568927812E-2</v>
          </cell>
          <cell r="I52">
            <v>2.2687986171132213E-2</v>
          </cell>
          <cell r="J52">
            <v>2.946007637007475E-2</v>
          </cell>
          <cell r="K52">
            <v>2.6293710895302302E-2</v>
          </cell>
          <cell r="L52">
            <v>2.2660362208939411E-2</v>
          </cell>
          <cell r="M52">
            <v>-3.0384730602986965E-3</v>
          </cell>
          <cell r="N52">
            <v>1.043735474329166E-2</v>
          </cell>
          <cell r="O52">
            <v>6.3119068340999895E-4</v>
          </cell>
          <cell r="P52">
            <v>7.4720824116523143E-3</v>
          </cell>
          <cell r="Q52">
            <v>3.0570496023536675E-2</v>
          </cell>
          <cell r="R52">
            <v>2.2625820568927812E-2</v>
          </cell>
          <cell r="S52">
            <v>2.2687986171132213E-2</v>
          </cell>
          <cell r="T52">
            <v>2.946007637007475E-2</v>
          </cell>
          <cell r="V52">
            <v>2.5115848007414288E-2</v>
          </cell>
          <cell r="W52">
            <v>-2.8950650276144962E-3</v>
          </cell>
          <cell r="X52">
            <v>8.179511853731114E-3</v>
          </cell>
          <cell r="Y52">
            <v>5.8315334773217931E-3</v>
          </cell>
          <cell r="AA52">
            <v>-5.0000000000000001E-3</v>
          </cell>
          <cell r="AB52">
            <v>0.03</v>
          </cell>
          <cell r="AC52">
            <v>3.5000000000000003E-2</v>
          </cell>
          <cell r="AD52">
            <v>0.04</v>
          </cell>
          <cell r="AF52">
            <v>7.0000000000000007E-2</v>
          </cell>
          <cell r="AG52">
            <v>6.9999999999999993E-2</v>
          </cell>
          <cell r="AH52">
            <v>6.0000000000000005E-2</v>
          </cell>
          <cell r="AI52">
            <v>6.5000000000000002E-2</v>
          </cell>
          <cell r="AU52">
            <v>4.4999999999999998E-2</v>
          </cell>
          <cell r="AV52">
            <v>0.06</v>
          </cell>
          <cell r="AW52">
            <v>0.08</v>
          </cell>
          <cell r="AX52">
            <v>0.10499999999999998</v>
          </cell>
        </row>
        <row r="53">
          <cell r="AA53">
            <v>2.5000000000000001E-2</v>
          </cell>
          <cell r="AB53">
            <v>0.04</v>
          </cell>
          <cell r="AC53">
            <v>0.06</v>
          </cell>
          <cell r="AD53">
            <v>0.06</v>
          </cell>
          <cell r="AF53">
            <v>0.06</v>
          </cell>
          <cell r="AG53">
            <v>4.4999999999999998E-2</v>
          </cell>
          <cell r="AH53">
            <v>2.5000000000000001E-2</v>
          </cell>
          <cell r="AI53">
            <v>2.0280261214335696E-2</v>
          </cell>
          <cell r="AU53">
            <v>4.4999999999999998E-2</v>
          </cell>
          <cell r="AV53">
            <v>0.04</v>
          </cell>
          <cell r="AW53">
            <v>5.5E-2</v>
          </cell>
          <cell r="AX53">
            <v>6.9999999999999993E-2</v>
          </cell>
        </row>
        <row r="54">
          <cell r="AA54">
            <v>3.4917091836734701E-3</v>
          </cell>
          <cell r="AB54">
            <v>4.8628646060078383E-3</v>
          </cell>
          <cell r="AC54">
            <v>0</v>
          </cell>
          <cell r="AD54">
            <v>5.0000000000000001E-3</v>
          </cell>
          <cell r="AF54">
            <v>0.01</v>
          </cell>
          <cell r="AG54">
            <v>1.4999999999999999E-2</v>
          </cell>
          <cell r="AH54">
            <v>0</v>
          </cell>
          <cell r="AI54">
            <v>-5.0000000000000001E-3</v>
          </cell>
          <cell r="AU54">
            <v>1.4999999999999999E-2</v>
          </cell>
          <cell r="AV54">
            <v>1.4999999999999999E-2</v>
          </cell>
          <cell r="AW54">
            <v>1.4999999999999999E-2</v>
          </cell>
          <cell r="AX54">
            <v>0.01</v>
          </cell>
        </row>
        <row r="55">
          <cell r="AA55">
            <v>-3.4817328717201168E-2</v>
          </cell>
          <cell r="AB55">
            <v>-1.5242490204614715E-2</v>
          </cell>
          <cell r="AC55">
            <v>-2.5000000000000001E-2</v>
          </cell>
          <cell r="AD55">
            <v>-2.5000000000000001E-2</v>
          </cell>
          <cell r="AF55">
            <v>0</v>
          </cell>
          <cell r="AG55">
            <v>0.01</v>
          </cell>
          <cell r="AH55">
            <v>3.5000000000000003E-2</v>
          </cell>
          <cell r="AI55">
            <v>0.05</v>
          </cell>
          <cell r="AU55">
            <v>-1.4999999999999999E-2</v>
          </cell>
          <cell r="AV55">
            <v>5.0000000000000001E-3</v>
          </cell>
          <cell r="AW55">
            <v>0.01</v>
          </cell>
          <cell r="AX55">
            <v>2.5000000000000001E-2</v>
          </cell>
        </row>
        <row r="57">
          <cell r="AU57">
            <v>8.5000000000000006E-2</v>
          </cell>
          <cell r="AV57">
            <v>7.7499999999999999E-2</v>
          </cell>
          <cell r="AW57">
            <v>8.1000000000000003E-2</v>
          </cell>
          <cell r="AX57">
            <v>8.5999999999999993E-2</v>
          </cell>
        </row>
        <row r="58">
          <cell r="AU58">
            <v>7.0000000000000007E-2</v>
          </cell>
          <cell r="AV58">
            <v>6.25E-2</v>
          </cell>
          <cell r="AW58">
            <v>6.6000000000000003E-2</v>
          </cell>
          <cell r="AX58">
            <v>7.5999999999999998E-2</v>
          </cell>
        </row>
        <row r="60">
          <cell r="B60">
            <v>1999</v>
          </cell>
          <cell r="G60" t="str">
            <v>2000</v>
          </cell>
          <cell r="L60" t="str">
            <v>2001</v>
          </cell>
          <cell r="Q60">
            <v>2000</v>
          </cell>
          <cell r="V60">
            <v>2001</v>
          </cell>
          <cell r="AA60">
            <v>2002</v>
          </cell>
          <cell r="AF60">
            <v>2003</v>
          </cell>
          <cell r="AU60">
            <v>2006</v>
          </cell>
        </row>
        <row r="61">
          <cell r="B61" t="str">
            <v>Mar</v>
          </cell>
          <cell r="C61" t="str">
            <v>June</v>
          </cell>
          <cell r="D61" t="str">
            <v>Sept</v>
          </cell>
          <cell r="E61" t="str">
            <v>Dec</v>
          </cell>
          <cell r="F61">
            <v>1999</v>
          </cell>
          <cell r="G61" t="str">
            <v>Mar</v>
          </cell>
          <cell r="H61" t="str">
            <v>June</v>
          </cell>
          <cell r="I61" t="str">
            <v>Sept</v>
          </cell>
          <cell r="J61" t="str">
            <v>Dec</v>
          </cell>
          <cell r="K61" t="str">
            <v>2000</v>
          </cell>
          <cell r="L61" t="str">
            <v>Mar</v>
          </cell>
          <cell r="M61" t="str">
            <v>June</v>
          </cell>
          <cell r="N61" t="str">
            <v>Sept</v>
          </cell>
          <cell r="O61" t="str">
            <v xml:space="preserve">Dec </v>
          </cell>
          <cell r="P61" t="str">
            <v>2001</v>
          </cell>
          <cell r="Q61">
            <v>36616</v>
          </cell>
          <cell r="R61">
            <v>36707</v>
          </cell>
          <cell r="S61">
            <v>36799</v>
          </cell>
          <cell r="T61">
            <v>36891</v>
          </cell>
          <cell r="V61">
            <v>36981</v>
          </cell>
          <cell r="W61">
            <v>37072</v>
          </cell>
          <cell r="X61">
            <v>37164</v>
          </cell>
          <cell r="Y61">
            <v>37256</v>
          </cell>
          <cell r="AA61">
            <v>37346</v>
          </cell>
          <cell r="AB61">
            <v>37437</v>
          </cell>
          <cell r="AC61">
            <v>37529</v>
          </cell>
          <cell r="AD61">
            <v>37621</v>
          </cell>
          <cell r="AF61">
            <v>37711</v>
          </cell>
          <cell r="AG61">
            <v>37802</v>
          </cell>
          <cell r="AH61">
            <v>37894</v>
          </cell>
          <cell r="AI61">
            <v>37986</v>
          </cell>
          <cell r="AU61" t="str">
            <v>Mar-06</v>
          </cell>
          <cell r="AV61" t="str">
            <v>Jun-06</v>
          </cell>
          <cell r="AW61" t="str">
            <v>Sep-06</v>
          </cell>
          <cell r="AX61" t="str">
            <v>Dec-06</v>
          </cell>
        </row>
        <row r="63">
          <cell r="B63">
            <v>113</v>
          </cell>
          <cell r="C63">
            <v>103.1</v>
          </cell>
          <cell r="D63">
            <v>100.9</v>
          </cell>
          <cell r="E63">
            <v>96.000000000000028</v>
          </cell>
          <cell r="F63">
            <v>413</v>
          </cell>
          <cell r="G63">
            <v>114.3</v>
          </cell>
          <cell r="H63">
            <v>127.32850000000001</v>
          </cell>
          <cell r="I63">
            <v>125.1</v>
          </cell>
          <cell r="J63">
            <v>115.67149999999994</v>
          </cell>
          <cell r="K63">
            <v>482.4</v>
          </cell>
          <cell r="L63">
            <v>126.5</v>
          </cell>
          <cell r="M63">
            <v>136.1</v>
          </cell>
          <cell r="N63">
            <v>133.80000000000001</v>
          </cell>
          <cell r="O63">
            <v>115.20000000000002</v>
          </cell>
          <cell r="P63">
            <v>511.6</v>
          </cell>
          <cell r="Q63">
            <v>114.3</v>
          </cell>
          <cell r="R63">
            <v>127.3</v>
          </cell>
          <cell r="S63">
            <v>125.1</v>
          </cell>
          <cell r="T63">
            <v>115.7</v>
          </cell>
          <cell r="V63">
            <v>126.5</v>
          </cell>
          <cell r="W63">
            <v>136.1</v>
          </cell>
          <cell r="X63">
            <v>135.30000000000001</v>
          </cell>
          <cell r="Y63">
            <v>113.7</v>
          </cell>
          <cell r="AA63">
            <v>142.94499999999999</v>
          </cell>
          <cell r="AB63">
            <v>136.19999999999999</v>
          </cell>
          <cell r="AC63">
            <v>150.1</v>
          </cell>
          <cell r="AD63">
            <v>148.80000000000001</v>
          </cell>
          <cell r="AF63">
            <v>147.80000000000001</v>
          </cell>
          <cell r="AG63">
            <v>154.9</v>
          </cell>
          <cell r="AH63">
            <v>131</v>
          </cell>
          <cell r="AI63">
            <v>113.7</v>
          </cell>
          <cell r="AU63">
            <v>132.30000000000001</v>
          </cell>
          <cell r="AV63">
            <v>142.9</v>
          </cell>
          <cell r="AW63">
            <v>143.5</v>
          </cell>
          <cell r="AX63">
            <v>131.4</v>
          </cell>
        </row>
        <row r="64">
          <cell r="B64">
            <v>128.19999999999999</v>
          </cell>
          <cell r="C64">
            <v>129.80000000000001</v>
          </cell>
          <cell r="D64">
            <v>135.80000000000001</v>
          </cell>
          <cell r="E64">
            <v>141.90000000000003</v>
          </cell>
          <cell r="F64">
            <v>535.70000000000005</v>
          </cell>
          <cell r="G64">
            <v>141.6</v>
          </cell>
          <cell r="H64">
            <v>144.07800000000003</v>
          </cell>
          <cell r="I64">
            <v>151.69999999999999</v>
          </cell>
          <cell r="J64">
            <v>165.72200000000001</v>
          </cell>
          <cell r="K64">
            <v>603.1</v>
          </cell>
          <cell r="L64">
            <v>159.6</v>
          </cell>
          <cell r="M64">
            <v>163.69999999999999</v>
          </cell>
          <cell r="N64">
            <v>175</v>
          </cell>
          <cell r="O64">
            <v>169.90000000000006</v>
          </cell>
          <cell r="P64">
            <v>668.2</v>
          </cell>
          <cell r="Q64">
            <v>141.6</v>
          </cell>
          <cell r="R64">
            <v>144.1</v>
          </cell>
          <cell r="S64">
            <v>151.69999999999999</v>
          </cell>
          <cell r="T64">
            <v>165.7</v>
          </cell>
          <cell r="V64">
            <v>159.6</v>
          </cell>
          <cell r="W64">
            <v>163.69999999999999</v>
          </cell>
          <cell r="X64">
            <v>173.5</v>
          </cell>
          <cell r="Y64">
            <v>171.4</v>
          </cell>
          <cell r="AA64">
            <v>159.6</v>
          </cell>
          <cell r="AB64">
            <v>171.1</v>
          </cell>
          <cell r="AC64">
            <v>160.5</v>
          </cell>
          <cell r="AD64">
            <v>157.69999999999999</v>
          </cell>
          <cell r="AF64">
            <v>148.69999999999999</v>
          </cell>
          <cell r="AG64">
            <v>151.6</v>
          </cell>
          <cell r="AH64">
            <v>153.1</v>
          </cell>
          <cell r="AI64">
            <v>159.9</v>
          </cell>
          <cell r="AU64">
            <v>211.2</v>
          </cell>
          <cell r="AV64">
            <v>219.9</v>
          </cell>
          <cell r="AW64">
            <v>220.8</v>
          </cell>
          <cell r="AX64">
            <v>221</v>
          </cell>
        </row>
        <row r="65">
          <cell r="B65">
            <v>89.6</v>
          </cell>
          <cell r="C65">
            <v>82.4</v>
          </cell>
          <cell r="D65">
            <v>97</v>
          </cell>
          <cell r="E65">
            <v>73</v>
          </cell>
          <cell r="F65">
            <v>342</v>
          </cell>
          <cell r="G65">
            <v>84.2</v>
          </cell>
          <cell r="H65">
            <v>83</v>
          </cell>
          <cell r="I65">
            <v>82.8</v>
          </cell>
          <cell r="J65">
            <v>69.999999999999986</v>
          </cell>
          <cell r="K65">
            <v>320</v>
          </cell>
          <cell r="L65">
            <v>85.2</v>
          </cell>
          <cell r="M65">
            <v>86.7</v>
          </cell>
          <cell r="N65">
            <v>88</v>
          </cell>
          <cell r="O65">
            <v>82.700000000000031</v>
          </cell>
          <cell r="P65">
            <v>342.6</v>
          </cell>
          <cell r="Q65">
            <v>84.2</v>
          </cell>
          <cell r="R65">
            <v>83</v>
          </cell>
          <cell r="S65">
            <v>82.8</v>
          </cell>
          <cell r="T65">
            <v>70</v>
          </cell>
          <cell r="V65">
            <v>85.2</v>
          </cell>
          <cell r="W65">
            <v>86.7</v>
          </cell>
          <cell r="X65">
            <v>88</v>
          </cell>
          <cell r="Y65">
            <v>82.7</v>
          </cell>
          <cell r="AA65">
            <v>95.424000000000007</v>
          </cell>
          <cell r="AB65">
            <v>99.3</v>
          </cell>
          <cell r="AC65">
            <v>110.9</v>
          </cell>
          <cell r="AD65">
            <v>103.3</v>
          </cell>
          <cell r="AF65">
            <v>113.9</v>
          </cell>
          <cell r="AG65">
            <v>127.7</v>
          </cell>
          <cell r="AH65">
            <v>128</v>
          </cell>
          <cell r="AI65">
            <v>118.6</v>
          </cell>
          <cell r="AU65">
            <v>152.5</v>
          </cell>
          <cell r="AV65">
            <v>163.1</v>
          </cell>
          <cell r="AW65">
            <v>179.5</v>
          </cell>
          <cell r="AX65">
            <v>186.1</v>
          </cell>
        </row>
        <row r="66">
          <cell r="B66">
            <v>42.4</v>
          </cell>
          <cell r="C66">
            <v>42.9</v>
          </cell>
          <cell r="D66">
            <v>41.1</v>
          </cell>
          <cell r="E66">
            <v>40.29999999999999</v>
          </cell>
          <cell r="F66">
            <v>166.7</v>
          </cell>
          <cell r="G66">
            <v>47.5</v>
          </cell>
          <cell r="H66">
            <v>46.1175</v>
          </cell>
          <cell r="I66">
            <v>50.963999999999999</v>
          </cell>
          <cell r="J66">
            <v>49.418499999999995</v>
          </cell>
          <cell r="K66">
            <v>194</v>
          </cell>
          <cell r="L66">
            <v>55.5</v>
          </cell>
          <cell r="M66">
            <v>49.2</v>
          </cell>
          <cell r="N66">
            <v>44</v>
          </cell>
          <cell r="O66">
            <v>47.2</v>
          </cell>
          <cell r="P66">
            <v>195.9</v>
          </cell>
          <cell r="Q66">
            <v>47.5</v>
          </cell>
          <cell r="R66">
            <v>46.1</v>
          </cell>
          <cell r="S66">
            <v>51</v>
          </cell>
          <cell r="T66">
            <v>49.4</v>
          </cell>
          <cell r="V66">
            <v>55.5</v>
          </cell>
          <cell r="W66">
            <v>49.2</v>
          </cell>
          <cell r="X66">
            <v>44</v>
          </cell>
          <cell r="Y66">
            <v>47.2</v>
          </cell>
          <cell r="AA66">
            <v>54.945</v>
          </cell>
          <cell r="AB66">
            <v>57.5</v>
          </cell>
          <cell r="AC66">
            <v>58</v>
          </cell>
          <cell r="AD66">
            <v>62.1</v>
          </cell>
          <cell r="AF66">
            <v>65.900000000000006</v>
          </cell>
          <cell r="AG66">
            <v>69.7</v>
          </cell>
          <cell r="AH66">
            <v>72.400000000000006</v>
          </cell>
          <cell r="AI66">
            <v>72.7</v>
          </cell>
          <cell r="AU66">
            <v>65.400000000000006</v>
          </cell>
          <cell r="AV66">
            <v>68</v>
          </cell>
          <cell r="AW66">
            <v>65.900000000000006</v>
          </cell>
          <cell r="AX66">
            <v>79.400000000000006</v>
          </cell>
        </row>
        <row r="67">
          <cell r="B67">
            <v>260.2</v>
          </cell>
          <cell r="C67">
            <v>255.10000000000002</v>
          </cell>
          <cell r="D67">
            <v>273.90000000000003</v>
          </cell>
          <cell r="E67">
            <v>255.20000000000002</v>
          </cell>
          <cell r="F67">
            <v>1044.4000000000001</v>
          </cell>
          <cell r="G67">
            <v>273.3</v>
          </cell>
          <cell r="H67">
            <v>273.19550000000004</v>
          </cell>
          <cell r="I67">
            <v>285.464</v>
          </cell>
          <cell r="J67">
            <v>285.14049999999997</v>
          </cell>
          <cell r="K67">
            <v>1117.0999999999999</v>
          </cell>
          <cell r="L67">
            <v>300.3</v>
          </cell>
          <cell r="M67">
            <v>299.59999999999997</v>
          </cell>
          <cell r="N67">
            <v>307</v>
          </cell>
          <cell r="O67">
            <v>299.80000000000007</v>
          </cell>
          <cell r="P67">
            <v>1206.7</v>
          </cell>
          <cell r="Q67">
            <v>273.3</v>
          </cell>
          <cell r="R67">
            <v>273.2</v>
          </cell>
          <cell r="S67">
            <v>285.5</v>
          </cell>
          <cell r="T67">
            <v>285.09999999999997</v>
          </cell>
          <cell r="V67">
            <v>300.3</v>
          </cell>
          <cell r="W67">
            <v>299.59999999999997</v>
          </cell>
          <cell r="X67">
            <v>305.5</v>
          </cell>
          <cell r="Y67">
            <v>301.3</v>
          </cell>
          <cell r="AA67">
            <v>309.96899999999999</v>
          </cell>
          <cell r="AB67">
            <v>327.9</v>
          </cell>
          <cell r="AC67">
            <v>329.4</v>
          </cell>
          <cell r="AD67">
            <v>323.10000000000002</v>
          </cell>
          <cell r="AF67">
            <v>328.5</v>
          </cell>
          <cell r="AG67">
            <v>349</v>
          </cell>
          <cell r="AH67">
            <v>353.5</v>
          </cell>
          <cell r="AI67">
            <v>351.2</v>
          </cell>
          <cell r="AU67">
            <v>429.1</v>
          </cell>
          <cell r="AV67">
            <v>451</v>
          </cell>
          <cell r="AW67">
            <v>466.20000000000005</v>
          </cell>
          <cell r="AX67">
            <v>486.5</v>
          </cell>
        </row>
        <row r="69">
          <cell r="B69">
            <v>373.2</v>
          </cell>
          <cell r="C69">
            <v>358.20000000000005</v>
          </cell>
          <cell r="D69">
            <v>374.80000000000007</v>
          </cell>
          <cell r="E69">
            <v>351.20000000000005</v>
          </cell>
          <cell r="F69">
            <v>1457.4</v>
          </cell>
          <cell r="G69">
            <v>387.6</v>
          </cell>
          <cell r="H69">
            <v>400.52400000000006</v>
          </cell>
          <cell r="I69">
            <v>410.56399999999996</v>
          </cell>
          <cell r="J69">
            <v>400.8119999999999</v>
          </cell>
          <cell r="K69">
            <v>1599.5</v>
          </cell>
          <cell r="L69">
            <v>426.8</v>
          </cell>
          <cell r="M69">
            <v>435.69999999999993</v>
          </cell>
          <cell r="N69">
            <v>440.8</v>
          </cell>
          <cell r="O69">
            <v>415.00000000000011</v>
          </cell>
          <cell r="P69">
            <v>1718.3000000000002</v>
          </cell>
          <cell r="Q69">
            <v>387.6</v>
          </cell>
          <cell r="R69">
            <v>400.5</v>
          </cell>
          <cell r="S69">
            <v>410.6</v>
          </cell>
          <cell r="T69">
            <v>400.79999999999995</v>
          </cell>
          <cell r="V69">
            <v>426.8</v>
          </cell>
          <cell r="W69">
            <v>435.69999999999993</v>
          </cell>
          <cell r="X69">
            <v>440.8</v>
          </cell>
          <cell r="Y69">
            <v>415</v>
          </cell>
          <cell r="AA69">
            <v>452.91399999999999</v>
          </cell>
          <cell r="AB69">
            <v>464.09999999999997</v>
          </cell>
          <cell r="AC69">
            <v>479.5</v>
          </cell>
          <cell r="AD69">
            <v>471.90000000000003</v>
          </cell>
          <cell r="AF69">
            <v>476.3</v>
          </cell>
          <cell r="AG69">
            <v>503.9</v>
          </cell>
          <cell r="AH69">
            <v>484.5</v>
          </cell>
          <cell r="AI69">
            <v>464.9</v>
          </cell>
          <cell r="AU69">
            <v>561.40000000000009</v>
          </cell>
          <cell r="AV69">
            <v>593.9</v>
          </cell>
          <cell r="AW69">
            <v>609.70000000000005</v>
          </cell>
          <cell r="AX69">
            <v>617.9</v>
          </cell>
        </row>
        <row r="70">
          <cell r="B70">
            <v>44.5</v>
          </cell>
          <cell r="C70">
            <v>51</v>
          </cell>
          <cell r="D70">
            <v>56.2</v>
          </cell>
          <cell r="E70">
            <v>68.199999999999989</v>
          </cell>
          <cell r="F70">
            <v>219.9</v>
          </cell>
          <cell r="G70">
            <v>55.6</v>
          </cell>
          <cell r="H70">
            <v>58</v>
          </cell>
          <cell r="I70">
            <v>61.4</v>
          </cell>
          <cell r="J70">
            <v>68.5</v>
          </cell>
          <cell r="K70">
            <v>243.5</v>
          </cell>
          <cell r="L70">
            <v>62.5</v>
          </cell>
          <cell r="M70">
            <v>75.099999999999994</v>
          </cell>
          <cell r="N70">
            <v>68.7</v>
          </cell>
          <cell r="O70">
            <v>75.80000000000004</v>
          </cell>
          <cell r="P70">
            <v>282.10000000000002</v>
          </cell>
          <cell r="Q70">
            <v>55.6</v>
          </cell>
          <cell r="R70">
            <v>58</v>
          </cell>
          <cell r="S70">
            <v>61.4</v>
          </cell>
          <cell r="T70">
            <v>68.5</v>
          </cell>
          <cell r="V70">
            <v>62.5</v>
          </cell>
          <cell r="W70">
            <v>75.099999999999994</v>
          </cell>
          <cell r="X70">
            <v>68.7</v>
          </cell>
          <cell r="Y70">
            <v>75.80000000000004</v>
          </cell>
          <cell r="AA70">
            <v>65.625</v>
          </cell>
          <cell r="AB70">
            <v>86.6</v>
          </cell>
          <cell r="AC70">
            <v>78.599999999999994</v>
          </cell>
          <cell r="AD70">
            <v>87.6</v>
          </cell>
          <cell r="AF70">
            <v>87.8</v>
          </cell>
          <cell r="AG70">
            <v>91.2</v>
          </cell>
          <cell r="AH70">
            <v>90.4</v>
          </cell>
          <cell r="AI70">
            <v>101.6</v>
          </cell>
          <cell r="AU70">
            <v>103.8</v>
          </cell>
          <cell r="AV70">
            <v>107.9</v>
          </cell>
          <cell r="AW70">
            <v>106.7</v>
          </cell>
          <cell r="AX70">
            <v>129.5</v>
          </cell>
        </row>
        <row r="71">
          <cell r="B71">
            <v>417.7</v>
          </cell>
          <cell r="C71">
            <v>409.20000000000005</v>
          </cell>
          <cell r="D71">
            <v>431.00000000000006</v>
          </cell>
          <cell r="E71">
            <v>419.40000000000003</v>
          </cell>
          <cell r="F71">
            <v>1677.3000000000002</v>
          </cell>
          <cell r="G71">
            <v>443.20000000000005</v>
          </cell>
          <cell r="H71">
            <v>458.52400000000006</v>
          </cell>
          <cell r="I71">
            <v>471.96399999999994</v>
          </cell>
          <cell r="J71">
            <v>469.3119999999999</v>
          </cell>
          <cell r="K71">
            <v>1843</v>
          </cell>
          <cell r="L71">
            <v>489.3</v>
          </cell>
          <cell r="M71">
            <v>510.79999999999995</v>
          </cell>
          <cell r="N71">
            <v>509.5</v>
          </cell>
          <cell r="O71">
            <v>490.80000000000018</v>
          </cell>
          <cell r="P71">
            <v>2000.4</v>
          </cell>
          <cell r="Q71">
            <v>443.20000000000005</v>
          </cell>
          <cell r="R71">
            <v>458.5</v>
          </cell>
          <cell r="S71">
            <v>472</v>
          </cell>
          <cell r="T71">
            <v>469.29999999999995</v>
          </cell>
          <cell r="V71">
            <v>489.3</v>
          </cell>
          <cell r="W71">
            <v>510.79999999999995</v>
          </cell>
          <cell r="X71">
            <v>509.5</v>
          </cell>
          <cell r="Y71">
            <v>490.80000000000007</v>
          </cell>
          <cell r="AA71">
            <v>518.53899999999999</v>
          </cell>
          <cell r="AB71">
            <v>550.69999999999993</v>
          </cell>
          <cell r="AC71">
            <v>558.1</v>
          </cell>
          <cell r="AD71">
            <v>559.5</v>
          </cell>
          <cell r="AF71">
            <v>564.1</v>
          </cell>
          <cell r="AG71">
            <v>595.1</v>
          </cell>
          <cell r="AH71">
            <v>574.9</v>
          </cell>
          <cell r="AI71">
            <v>566.5</v>
          </cell>
          <cell r="AU71">
            <v>665.2</v>
          </cell>
          <cell r="AV71">
            <v>701.8</v>
          </cell>
          <cell r="AW71">
            <v>716.40000000000009</v>
          </cell>
          <cell r="AX71">
            <v>747.4</v>
          </cell>
        </row>
        <row r="72">
          <cell r="B72">
            <v>-52.8</v>
          </cell>
          <cell r="C72">
            <v>-19.399999999999999</v>
          </cell>
          <cell r="D72">
            <v>-29.4</v>
          </cell>
          <cell r="E72">
            <v>-9.4999999999999929</v>
          </cell>
          <cell r="F72">
            <v>-111.1</v>
          </cell>
          <cell r="G72">
            <v>-38.700000000000003</v>
          </cell>
          <cell r="H72">
            <v>-20.399999999999999</v>
          </cell>
          <cell r="I72">
            <v>-30.4</v>
          </cell>
          <cell r="J72">
            <v>-12.999999999999993</v>
          </cell>
          <cell r="K72">
            <v>-102.5</v>
          </cell>
          <cell r="L72">
            <v>-47.8</v>
          </cell>
          <cell r="M72">
            <v>-41.2</v>
          </cell>
          <cell r="N72">
            <v>-34.1</v>
          </cell>
          <cell r="O72">
            <v>-42.5</v>
          </cell>
          <cell r="P72">
            <v>-165.6</v>
          </cell>
          <cell r="Q72">
            <v>-38.700000000000003</v>
          </cell>
          <cell r="R72">
            <v>-20.399999999999999</v>
          </cell>
          <cell r="S72">
            <v>-30.4</v>
          </cell>
          <cell r="T72">
            <v>-12.999999999999993</v>
          </cell>
          <cell r="V72">
            <v>-47.8</v>
          </cell>
          <cell r="W72">
            <v>-41.2</v>
          </cell>
          <cell r="X72">
            <v>-34.1</v>
          </cell>
          <cell r="Y72">
            <v>-42.5</v>
          </cell>
          <cell r="AA72">
            <v>-57.8</v>
          </cell>
          <cell r="AB72">
            <v>-32.9</v>
          </cell>
          <cell r="AC72">
            <v>-44</v>
          </cell>
          <cell r="AD72">
            <v>-39</v>
          </cell>
          <cell r="AF72">
            <v>-53.6</v>
          </cell>
          <cell r="AG72">
            <v>-37.6</v>
          </cell>
          <cell r="AH72">
            <v>-39.6</v>
          </cell>
          <cell r="AI72">
            <v>-40.799999999999997</v>
          </cell>
          <cell r="AU72">
            <v>-81.899999999999991</v>
          </cell>
          <cell r="AV72">
            <v>-73</v>
          </cell>
          <cell r="AW72">
            <v>-83</v>
          </cell>
          <cell r="AX72">
            <v>-83.5</v>
          </cell>
        </row>
        <row r="73">
          <cell r="B73">
            <v>364.9</v>
          </cell>
          <cell r="C73">
            <v>389.80000000000007</v>
          </cell>
          <cell r="D73">
            <v>401.60000000000008</v>
          </cell>
          <cell r="E73">
            <v>409.90000000000003</v>
          </cell>
          <cell r="F73">
            <v>1566.2000000000003</v>
          </cell>
          <cell r="G73">
            <v>404.50000000000006</v>
          </cell>
          <cell r="H73">
            <v>438.12400000000008</v>
          </cell>
          <cell r="I73">
            <v>441.56399999999996</v>
          </cell>
          <cell r="J73">
            <v>456.3119999999999</v>
          </cell>
          <cell r="K73">
            <v>1740.5</v>
          </cell>
          <cell r="L73">
            <v>441.5</v>
          </cell>
          <cell r="M73">
            <v>469.59999999999997</v>
          </cell>
          <cell r="N73">
            <v>475.4</v>
          </cell>
          <cell r="O73">
            <v>448.30000000000018</v>
          </cell>
          <cell r="P73">
            <v>1834.8000000000002</v>
          </cell>
          <cell r="Q73">
            <v>404.50000000000006</v>
          </cell>
          <cell r="R73">
            <v>438.1</v>
          </cell>
          <cell r="S73">
            <v>441.6</v>
          </cell>
          <cell r="T73">
            <v>456.29999999999995</v>
          </cell>
          <cell r="V73">
            <v>441.5</v>
          </cell>
          <cell r="W73">
            <v>469.59999999999997</v>
          </cell>
          <cell r="X73">
            <v>475.4</v>
          </cell>
          <cell r="Y73">
            <v>448.30000000000007</v>
          </cell>
          <cell r="AA73">
            <v>460.73899999999998</v>
          </cell>
          <cell r="AB73">
            <v>517.79999999999995</v>
          </cell>
          <cell r="AC73">
            <v>514.1</v>
          </cell>
          <cell r="AD73">
            <v>520.5</v>
          </cell>
          <cell r="AF73">
            <v>510.5</v>
          </cell>
          <cell r="AG73">
            <v>557.5</v>
          </cell>
          <cell r="AH73">
            <v>535.29999999999995</v>
          </cell>
          <cell r="AI73">
            <v>525.70000000000005</v>
          </cell>
          <cell r="AU73">
            <v>583.30000000000007</v>
          </cell>
          <cell r="AV73">
            <v>628.79999999999995</v>
          </cell>
          <cell r="AW73">
            <v>633.40000000000009</v>
          </cell>
          <cell r="AX73">
            <v>663.9</v>
          </cell>
        </row>
        <row r="76">
          <cell r="G76">
            <v>1.1504424778761013E-2</v>
          </cell>
          <cell r="H76">
            <v>0.2350000000000001</v>
          </cell>
          <cell r="I76">
            <v>0.23984142715559953</v>
          </cell>
          <cell r="J76">
            <v>0.20491145833333224</v>
          </cell>
          <cell r="K76">
            <v>0.16803874092009674</v>
          </cell>
          <cell r="L76">
            <v>0.10673665791776021</v>
          </cell>
          <cell r="M76">
            <v>6.8888740541198423E-2</v>
          </cell>
          <cell r="N76">
            <v>6.9544364508393519E-2</v>
          </cell>
          <cell r="O76">
            <v>-4.0761985450168403E-3</v>
          </cell>
          <cell r="P76">
            <v>6.0530679933665121E-2</v>
          </cell>
          <cell r="Q76">
            <v>1.1504424778761013E-2</v>
          </cell>
          <cell r="R76">
            <v>0.2350000000000001</v>
          </cell>
          <cell r="S76">
            <v>0.23984142715559953</v>
          </cell>
          <cell r="T76">
            <v>0.20491145833333224</v>
          </cell>
          <cell r="V76">
            <v>0.10673665791776021</v>
          </cell>
          <cell r="W76">
            <v>6.8888740541198423E-2</v>
          </cell>
          <cell r="X76">
            <v>6.9544364508393519E-2</v>
          </cell>
          <cell r="Y76">
            <v>-4.0761985450168403E-3</v>
          </cell>
          <cell r="AA76">
            <v>0.12999999999999989</v>
          </cell>
          <cell r="AB76">
            <v>7.3475385745780386E-4</v>
          </cell>
          <cell r="AC76">
            <v>0.10938654841093842</v>
          </cell>
          <cell r="AD76">
            <v>0.30870712401055411</v>
          </cell>
          <cell r="AF76">
            <v>3.3964112071076524E-2</v>
          </cell>
          <cell r="AG76">
            <v>0.1372980910425845</v>
          </cell>
          <cell r="AH76">
            <v>-0.12724850099933371</v>
          </cell>
          <cell r="AI76">
            <v>-0.23588709677419362</v>
          </cell>
          <cell r="AU76">
            <v>-3.289473684210531E-2</v>
          </cell>
          <cell r="AV76">
            <v>5.617147080561713E-2</v>
          </cell>
          <cell r="AW76">
            <v>2.0625889046941737E-2</v>
          </cell>
          <cell r="AX76">
            <v>-1.2030075187969835E-2</v>
          </cell>
        </row>
        <row r="77">
          <cell r="G77">
            <v>0.10452418096723881</v>
          </cell>
          <cell r="H77">
            <v>0.1100000000000001</v>
          </cell>
          <cell r="I77">
            <v>0.117083946980854</v>
          </cell>
          <cell r="J77">
            <v>0.16787878787878774</v>
          </cell>
          <cell r="K77">
            <v>0.12581668844502514</v>
          </cell>
          <cell r="L77">
            <v>0.12711864406779672</v>
          </cell>
          <cell r="M77">
            <v>0.13619011924096647</v>
          </cell>
          <cell r="N77">
            <v>0.15359261700725124</v>
          </cell>
          <cell r="O77">
            <v>2.5210895354871754E-2</v>
          </cell>
          <cell r="P77">
            <v>0.10794229812634715</v>
          </cell>
          <cell r="Q77">
            <v>0.10452418096723881</v>
          </cell>
          <cell r="R77">
            <v>0.1100000000000001</v>
          </cell>
          <cell r="S77">
            <v>0.117083946980854</v>
          </cell>
          <cell r="T77">
            <v>0.16787878787878774</v>
          </cell>
          <cell r="V77">
            <v>0.12711864406779672</v>
          </cell>
          <cell r="W77">
            <v>0.13619011924096647</v>
          </cell>
          <cell r="X77">
            <v>0.15359261700725124</v>
          </cell>
          <cell r="Y77">
            <v>2.5210895354871754E-2</v>
          </cell>
          <cell r="AA77">
            <v>0</v>
          </cell>
          <cell r="AB77">
            <v>4.5204642638973835E-2</v>
          </cell>
          <cell r="AC77">
            <v>-7.4927953890489896E-2</v>
          </cell>
          <cell r="AD77">
            <v>-7.9929988331388646E-2</v>
          </cell>
          <cell r="AF77">
            <v>-6.8295739348370965E-2</v>
          </cell>
          <cell r="AG77">
            <v>-0.11396843950905899</v>
          </cell>
          <cell r="AH77">
            <v>-4.6105919003115337E-2</v>
          </cell>
          <cell r="AI77">
            <v>1.3950538998097839E-2</v>
          </cell>
          <cell r="AU77">
            <v>0.29491109748620481</v>
          </cell>
          <cell r="AV77">
            <v>0.22643614054657002</v>
          </cell>
          <cell r="AW77">
            <v>0.28446771378708546</v>
          </cell>
          <cell r="AX77">
            <v>0.20304844855743065</v>
          </cell>
        </row>
        <row r="78">
          <cell r="G78">
            <v>-6.0267857142857095E-2</v>
          </cell>
          <cell r="H78">
            <v>7.2815533980581382E-3</v>
          </cell>
          <cell r="I78">
            <v>-0.14639175257731962</v>
          </cell>
          <cell r="J78">
            <v>-4.1095890410959068E-2</v>
          </cell>
          <cell r="K78">
            <v>-6.4327485380117011E-2</v>
          </cell>
          <cell r="L78">
            <v>1.1876484560570111E-2</v>
          </cell>
          <cell r="M78">
            <v>4.4578313253011981E-2</v>
          </cell>
          <cell r="N78">
            <v>6.2801932367149815E-2</v>
          </cell>
          <cell r="O78">
            <v>0.18142857142857216</v>
          </cell>
          <cell r="P78">
            <v>7.062500000000016E-2</v>
          </cell>
          <cell r="Q78">
            <v>-6.0267857142857095E-2</v>
          </cell>
          <cell r="R78">
            <v>7.2815533980581382E-3</v>
          </cell>
          <cell r="S78">
            <v>-0.14639175257731962</v>
          </cell>
          <cell r="T78">
            <v>-4.1095890410959068E-2</v>
          </cell>
          <cell r="V78">
            <v>1.1876484560570111E-2</v>
          </cell>
          <cell r="W78">
            <v>4.4578313253011981E-2</v>
          </cell>
          <cell r="X78">
            <v>6.2801932367149815E-2</v>
          </cell>
          <cell r="Y78">
            <v>0.18142857142857216</v>
          </cell>
          <cell r="AA78">
            <v>0.12000000000000011</v>
          </cell>
          <cell r="AB78">
            <v>0.1453287197231834</v>
          </cell>
          <cell r="AC78">
            <v>0.26022727272727275</v>
          </cell>
          <cell r="AD78">
            <v>0.24909310761789594</v>
          </cell>
          <cell r="AF78">
            <v>0.1936200536552648</v>
          </cell>
          <cell r="AG78">
            <v>0.28600201409869097</v>
          </cell>
          <cell r="AH78">
            <v>0.15419296663660953</v>
          </cell>
          <cell r="AI78">
            <v>0.14811229428848005</v>
          </cell>
          <cell r="AU78">
            <v>-1.2305699481865329E-2</v>
          </cell>
          <cell r="AV78">
            <v>3.9515615041427532E-2</v>
          </cell>
          <cell r="AW78">
            <v>0.12680477087256747</v>
          </cell>
          <cell r="AX78">
            <v>0.24731903485254692</v>
          </cell>
        </row>
        <row r="79">
          <cell r="G79">
            <v>0.12028301886792447</v>
          </cell>
          <cell r="H79">
            <v>7.4999999999999956E-2</v>
          </cell>
          <cell r="I79">
            <v>0.24</v>
          </cell>
          <cell r="J79">
            <v>0.22626550868486373</v>
          </cell>
          <cell r="K79">
            <v>0.16376724655068986</v>
          </cell>
          <cell r="L79">
            <v>0.16842105263157903</v>
          </cell>
          <cell r="M79">
            <v>6.6840136607578593E-2</v>
          </cell>
          <cell r="N79">
            <v>-0.13664547523742243</v>
          </cell>
          <cell r="O79">
            <v>-4.4892095065612869E-2</v>
          </cell>
          <cell r="P79">
            <v>9.7938144329896559E-3</v>
          </cell>
          <cell r="Q79">
            <v>0.12028301886792447</v>
          </cell>
          <cell r="R79">
            <v>7.4999999999999956E-2</v>
          </cell>
          <cell r="S79">
            <v>0.24</v>
          </cell>
          <cell r="T79">
            <v>0.22626550868486373</v>
          </cell>
          <cell r="V79">
            <v>0.16842105263157903</v>
          </cell>
          <cell r="W79">
            <v>6.6840136607578593E-2</v>
          </cell>
          <cell r="X79">
            <v>-0.13664547523742243</v>
          </cell>
          <cell r="Y79">
            <v>-4.4892095065612869E-2</v>
          </cell>
          <cell r="AA79">
            <v>-1.0000000000000009E-2</v>
          </cell>
          <cell r="AB79">
            <v>0.16869918699186992</v>
          </cell>
          <cell r="AC79">
            <v>0.31818181818181812</v>
          </cell>
          <cell r="AD79">
            <v>0.31567796610169485</v>
          </cell>
          <cell r="AF79">
            <v>0.19938119938119958</v>
          </cell>
          <cell r="AG79">
            <v>0.21217391304347832</v>
          </cell>
          <cell r="AH79">
            <v>0.24827586206896557</v>
          </cell>
          <cell r="AI79">
            <v>0.17069243156199687</v>
          </cell>
          <cell r="AU79">
            <v>4.140127388535042E-2</v>
          </cell>
          <cell r="AV79">
            <v>0.21645796064400713</v>
          </cell>
          <cell r="AW79">
            <v>0.12649572649572649</v>
          </cell>
          <cell r="AX79">
            <v>0.16251830161054182</v>
          </cell>
        </row>
        <row r="80">
          <cell r="G80">
            <v>5.0345887778631804E-2</v>
          </cell>
          <cell r="H80">
            <v>7.0934927479419985E-2</v>
          </cell>
          <cell r="I80">
            <v>4.2219788243884393E-2</v>
          </cell>
          <cell r="J80">
            <v>0.11732170846394974</v>
          </cell>
          <cell r="K80">
            <v>6.9609345078513796E-2</v>
          </cell>
          <cell r="L80">
            <v>9.8792535675082283E-2</v>
          </cell>
          <cell r="M80">
            <v>9.6650567084743066E-2</v>
          </cell>
          <cell r="N80">
            <v>7.5442087268447144E-2</v>
          </cell>
          <cell r="O80">
            <v>5.1411497139129958E-2</v>
          </cell>
          <cell r="P80">
            <v>8.0207680601557696E-2</v>
          </cell>
          <cell r="Q80">
            <v>5.0345887778631804E-2</v>
          </cell>
          <cell r="R80">
            <v>7.0934927479419985E-2</v>
          </cell>
          <cell r="S80">
            <v>4.2219788243884393E-2</v>
          </cell>
          <cell r="T80">
            <v>0.11732170846394974</v>
          </cell>
          <cell r="V80">
            <v>9.8792535675082283E-2</v>
          </cell>
          <cell r="W80">
            <v>9.6650567084743066E-2</v>
          </cell>
          <cell r="X80">
            <v>7.5442087268447144E-2</v>
          </cell>
          <cell r="Y80">
            <v>5.1411497139129958E-2</v>
          </cell>
          <cell r="AA80">
            <v>3.2197802197802217E-2</v>
          </cell>
          <cell r="AB80">
            <v>9.4459279038718424E-2</v>
          </cell>
          <cell r="AC80">
            <v>7.8232405891980328E-2</v>
          </cell>
          <cell r="AD80">
            <v>7.2353136408894736E-2</v>
          </cell>
          <cell r="AF80">
            <v>5.9783397694608276E-2</v>
          </cell>
          <cell r="AG80">
            <v>6.4348886855748688E-2</v>
          </cell>
          <cell r="AH80">
            <v>7.316332726168806E-2</v>
          </cell>
          <cell r="AI80">
            <v>8.6969978334880738E-2</v>
          </cell>
          <cell r="AU80">
            <v>0.12831974756770981</v>
          </cell>
          <cell r="AV80">
            <v>0.15021678143330774</v>
          </cell>
          <cell r="AW80">
            <v>0.19630484988452657</v>
          </cell>
          <cell r="AX80">
            <v>0.21261216350947154</v>
          </cell>
        </row>
        <row r="82">
          <cell r="G82">
            <v>3.8585209003215493E-2</v>
          </cell>
          <cell r="H82">
            <v>0.11815745393634836</v>
          </cell>
          <cell r="I82">
            <v>9.5421558164354048E-2</v>
          </cell>
          <cell r="J82">
            <v>0.14126423690204959</v>
          </cell>
          <cell r="K82">
            <v>9.7502401536983641E-2</v>
          </cell>
          <cell r="L82">
            <v>0.10113519091847256</v>
          </cell>
          <cell r="M82">
            <v>8.7824949316395173E-2</v>
          </cell>
          <cell r="N82">
            <v>7.364503463528238E-2</v>
          </cell>
          <cell r="O82">
            <v>3.5398141772202907E-2</v>
          </cell>
          <cell r="P82">
            <v>7.4273210378243304E-2</v>
          </cell>
          <cell r="Q82">
            <v>3.8585209003215493E-2</v>
          </cell>
          <cell r="R82">
            <v>0.11815745393634836</v>
          </cell>
          <cell r="S82">
            <v>9.5421558164354048E-2</v>
          </cell>
          <cell r="T82">
            <v>0.14126423690204959</v>
          </cell>
          <cell r="V82">
            <v>0.10113519091847256</v>
          </cell>
          <cell r="W82">
            <v>8.7824949316395173E-2</v>
          </cell>
          <cell r="X82">
            <v>7.364503463528238E-2</v>
          </cell>
          <cell r="Y82">
            <v>3.5398141772202907E-2</v>
          </cell>
          <cell r="AA82">
            <v>6.1185567010309194E-2</v>
          </cell>
          <cell r="AB82">
            <v>6.5182464998852607E-2</v>
          </cell>
          <cell r="AC82">
            <v>8.7794918330308391E-2</v>
          </cell>
          <cell r="AD82">
            <v>0.13710843373493975</v>
          </cell>
          <cell r="AF82">
            <v>5.1634526643027145E-2</v>
          </cell>
          <cell r="AG82">
            <v>8.5757379875027073E-2</v>
          </cell>
          <cell r="AH82">
            <v>1.0427528675703845E-2</v>
          </cell>
          <cell r="AI82">
            <v>-1.4833651197287634E-2</v>
          </cell>
          <cell r="AU82">
            <v>8.5670083156062837E-2</v>
          </cell>
          <cell r="AV82">
            <v>0.12609025407660202</v>
          </cell>
          <cell r="AW82">
            <v>0.14972656986611343</v>
          </cell>
          <cell r="AX82">
            <v>0.15668289030325711</v>
          </cell>
        </row>
        <row r="83">
          <cell r="G83">
            <v>0.24943820224719104</v>
          </cell>
          <cell r="H83">
            <v>0.13725490196078427</v>
          </cell>
          <cell r="I83">
            <v>9.2526690391458999E-2</v>
          </cell>
          <cell r="J83">
            <v>4.3988269794723589E-3</v>
          </cell>
          <cell r="K83">
            <v>0.10732150977717136</v>
          </cell>
          <cell r="L83">
            <v>0.12410071942446033</v>
          </cell>
          <cell r="M83">
            <v>0.29482758620689653</v>
          </cell>
          <cell r="N83">
            <v>0.11889250814332253</v>
          </cell>
          <cell r="O83">
            <v>0.10656934306569399</v>
          </cell>
          <cell r="P83">
            <v>0.15852156057494882</v>
          </cell>
          <cell r="Q83">
            <v>0.24943820224719104</v>
          </cell>
          <cell r="R83">
            <v>0.13725490196078427</v>
          </cell>
          <cell r="S83">
            <v>9.2526690391458999E-2</v>
          </cell>
          <cell r="T83">
            <v>4.3988269794723589E-3</v>
          </cell>
          <cell r="V83">
            <v>0.12410071942446033</v>
          </cell>
          <cell r="W83">
            <v>0.29482758620689653</v>
          </cell>
          <cell r="X83">
            <v>0.11889250814332253</v>
          </cell>
          <cell r="Y83">
            <v>0.10656934306569399</v>
          </cell>
          <cell r="AA83">
            <v>5.0000000000000044E-2</v>
          </cell>
          <cell r="AB83">
            <v>0.15312916111850861</v>
          </cell>
          <cell r="AC83">
            <v>0.14410480349344956</v>
          </cell>
          <cell r="AD83">
            <v>0.15567282321899678</v>
          </cell>
          <cell r="AF83">
            <v>0.33790476190476193</v>
          </cell>
          <cell r="AG83">
            <v>5.3117782909930744E-2</v>
          </cell>
          <cell r="AH83">
            <v>0.15012722646310439</v>
          </cell>
          <cell r="AI83">
            <v>0.15981735159817356</v>
          </cell>
          <cell r="AU83">
            <v>5.7026476578411422E-2</v>
          </cell>
          <cell r="AV83">
            <v>5.1656920077972845E-2</v>
          </cell>
          <cell r="AW83">
            <v>7.8867542972699711E-2</v>
          </cell>
          <cell r="AX83">
            <v>0.14500442086648979</v>
          </cell>
        </row>
        <row r="84">
          <cell r="G84">
            <v>6.104859947330632E-2</v>
          </cell>
          <cell r="H84">
            <v>0.12053763440860221</v>
          </cell>
          <cell r="I84">
            <v>9.5044083526681922E-2</v>
          </cell>
          <cell r="J84">
            <v>0.11900810681926521</v>
          </cell>
          <cell r="K84">
            <v>9.8789721576342915E-2</v>
          </cell>
          <cell r="L84">
            <v>0.10401624548736454</v>
          </cell>
          <cell r="M84">
            <v>0.11400929940417481</v>
          </cell>
          <cell r="N84">
            <v>7.9531489689891766E-2</v>
          </cell>
          <cell r="O84">
            <v>4.5786172098732481E-2</v>
          </cell>
          <cell r="P84">
            <v>8.5404232230059662E-2</v>
          </cell>
          <cell r="Q84">
            <v>6.104859947330632E-2</v>
          </cell>
          <cell r="R84">
            <v>0.12053763440860221</v>
          </cell>
          <cell r="S84">
            <v>9.5044083526681922E-2</v>
          </cell>
          <cell r="T84">
            <v>0.11900810681926521</v>
          </cell>
          <cell r="V84">
            <v>0.10401624548736454</v>
          </cell>
          <cell r="W84">
            <v>0.11400929940417481</v>
          </cell>
          <cell r="X84">
            <v>7.9531489689891766E-2</v>
          </cell>
          <cell r="Y84">
            <v>4.5786172098732481E-2</v>
          </cell>
          <cell r="AA84">
            <v>5.9756795422031495E-2</v>
          </cell>
          <cell r="AB84">
            <v>7.8112764291307757E-2</v>
          </cell>
          <cell r="AC84">
            <v>9.538763493621194E-2</v>
          </cell>
          <cell r="AD84">
            <v>0.13997555012224927</v>
          </cell>
          <cell r="AF84">
            <v>8.7864172222340109E-2</v>
          </cell>
          <cell r="AG84">
            <v>8.0624659524242137E-2</v>
          </cell>
          <cell r="AH84">
            <v>3.0102132234366419E-2</v>
          </cell>
          <cell r="AI84">
            <v>1.251117068811447E-2</v>
          </cell>
          <cell r="AU84">
            <v>8.1098651064521299E-2</v>
          </cell>
          <cell r="AV84">
            <v>0.11396825396825361</v>
          </cell>
          <cell r="AW84">
            <v>0.13858868404322955</v>
          </cell>
          <cell r="AX84">
            <v>0.15464236057469471</v>
          </cell>
        </row>
        <row r="85">
          <cell r="G85">
            <v>-0.26704545454545447</v>
          </cell>
          <cell r="H85">
            <v>5.1546391752577359E-2</v>
          </cell>
          <cell r="I85">
            <v>3.4013605442176909E-2</v>
          </cell>
          <cell r="J85">
            <v>0.3684210526315792</v>
          </cell>
          <cell r="K85">
            <v>-7.7407740774077416E-2</v>
          </cell>
          <cell r="L85">
            <v>0.23514211886304892</v>
          </cell>
          <cell r="M85">
            <v>1.0196078431372553</v>
          </cell>
          <cell r="N85">
            <v>0.1217105263157896</v>
          </cell>
          <cell r="O85">
            <v>2.2692307692307709</v>
          </cell>
          <cell r="P85">
            <v>0.61560975609756086</v>
          </cell>
          <cell r="Q85">
            <v>-0.26704545454545447</v>
          </cell>
          <cell r="R85">
            <v>5.1546391752577359E-2</v>
          </cell>
          <cell r="S85">
            <v>3.4013605442176909E-2</v>
          </cell>
          <cell r="T85">
            <v>0.3684210526315792</v>
          </cell>
          <cell r="V85">
            <v>0.23514211886304892</v>
          </cell>
          <cell r="W85">
            <v>1.0196078431372553</v>
          </cell>
          <cell r="X85">
            <v>0.1217105263157896</v>
          </cell>
          <cell r="Y85">
            <v>2.2692307692307709</v>
          </cell>
          <cell r="AA85">
            <v>0.20920502092050208</v>
          </cell>
          <cell r="AB85">
            <v>-0.20145631067961178</v>
          </cell>
          <cell r="AC85">
            <v>0.29032258064516125</v>
          </cell>
          <cell r="AD85">
            <v>-8.2352941176470629E-2</v>
          </cell>
          <cell r="AF85">
            <v>-7.2664359861591588E-2</v>
          </cell>
          <cell r="AG85">
            <v>0.14285714285714302</v>
          </cell>
          <cell r="AH85">
            <v>-9.9999999999999978E-2</v>
          </cell>
          <cell r="AI85">
            <v>4.615384615384599E-2</v>
          </cell>
          <cell r="AU85">
            <v>0.12191780821917786</v>
          </cell>
          <cell r="AV85">
            <v>0.37996219281663501</v>
          </cell>
          <cell r="AW85">
            <v>0.55430711610486916</v>
          </cell>
          <cell r="AX85">
            <v>0.4249146757679183</v>
          </cell>
        </row>
        <row r="86">
          <cell r="G86">
            <v>0.10852288298163892</v>
          </cell>
          <cell r="H86">
            <v>0.12397126731657271</v>
          </cell>
          <cell r="I86">
            <v>9.9511952191234654E-2</v>
          </cell>
          <cell r="J86">
            <v>0.11322761649182689</v>
          </cell>
          <cell r="K86">
            <v>0.11128846890563127</v>
          </cell>
          <cell r="L86">
            <v>9.1470951792335997E-2</v>
          </cell>
          <cell r="M86">
            <v>7.1842674676575236E-2</v>
          </cell>
          <cell r="N86">
            <v>7.6627623628737984E-2</v>
          </cell>
          <cell r="O86">
            <v>-1.7558161959360552E-2</v>
          </cell>
          <cell r="P86">
            <v>5.4179833381212461E-2</v>
          </cell>
          <cell r="Q86">
            <v>0.10852288298163892</v>
          </cell>
          <cell r="R86">
            <v>0.12397126731657271</v>
          </cell>
          <cell r="S86">
            <v>9.9511952191234654E-2</v>
          </cell>
          <cell r="T86">
            <v>0.11322761649182689</v>
          </cell>
          <cell r="V86">
            <v>9.1470951792335997E-2</v>
          </cell>
          <cell r="W86">
            <v>7.1842674676575236E-2</v>
          </cell>
          <cell r="X86">
            <v>7.6627623628737984E-2</v>
          </cell>
          <cell r="Y86">
            <v>-1.7558161959360552E-2</v>
          </cell>
          <cell r="AA86">
            <v>4.357644394110971E-2</v>
          </cell>
          <cell r="AB86">
            <v>0.10264054514480403</v>
          </cell>
          <cell r="AC86">
            <v>8.1405132519983381E-2</v>
          </cell>
          <cell r="AD86">
            <v>0.16105286638411753</v>
          </cell>
          <cell r="AF86">
            <v>0.10800257846633343</v>
          </cell>
          <cell r="AG86">
            <v>7.6670529161838585E-2</v>
          </cell>
          <cell r="AH86">
            <v>4.1237113402061709E-2</v>
          </cell>
          <cell r="AI86">
            <v>9.990393852065349E-3</v>
          </cell>
          <cell r="AU86">
            <v>7.5603909275308911E-2</v>
          </cell>
          <cell r="AV86">
            <v>8.9585860336163226E-2</v>
          </cell>
          <cell r="AW86">
            <v>0.10003473428273701</v>
          </cell>
          <cell r="AX86">
            <v>0.12773908612196361</v>
          </cell>
        </row>
        <row r="89">
          <cell r="B89">
            <v>0.21188824301518847</v>
          </cell>
          <cell r="C89">
            <v>0.19274630772106935</v>
          </cell>
          <cell r="D89">
            <v>0.18751161494146071</v>
          </cell>
          <cell r="E89">
            <v>0.17863788611834766</v>
          </cell>
          <cell r="F89">
            <v>0.19265755469515325</v>
          </cell>
          <cell r="G89">
            <v>0.20861471071363388</v>
          </cell>
          <cell r="H89">
            <v>0.22440694395488195</v>
          </cell>
          <cell r="I89">
            <v>0.20937238493723848</v>
          </cell>
          <cell r="J89">
            <v>0.19368971868720689</v>
          </cell>
          <cell r="K89">
            <v>0.20883116883116881</v>
          </cell>
          <cell r="L89">
            <v>0.21791559000861327</v>
          </cell>
          <cell r="M89">
            <v>0.23296816158849706</v>
          </cell>
          <cell r="N89">
            <v>0.21671525753158408</v>
          </cell>
          <cell r="O89">
            <v>0.18911784405657781</v>
          </cell>
          <cell r="P89">
            <v>0.21394721743159631</v>
          </cell>
          <cell r="Q89">
            <v>0.21921749136939012</v>
          </cell>
          <cell r="R89">
            <v>0.23578440451935545</v>
          </cell>
          <cell r="S89">
            <v>0.21617418351477447</v>
          </cell>
          <cell r="T89">
            <v>0.20069384215091068</v>
          </cell>
          <cell r="V89">
            <v>0.22715029628299516</v>
          </cell>
          <cell r="W89">
            <v>0.24277559757402781</v>
          </cell>
          <cell r="X89">
            <v>0.22789287518948964</v>
          </cell>
          <cell r="Y89">
            <v>0.19313742143706472</v>
          </cell>
          <cell r="AA89">
            <v>0.24786717530778565</v>
          </cell>
          <cell r="AB89">
            <v>0.24629294755877032</v>
          </cell>
          <cell r="AC89">
            <v>0.24073777064955892</v>
          </cell>
          <cell r="AD89">
            <v>0.23965211789338062</v>
          </cell>
          <cell r="AF89">
            <v>0.25114698385726425</v>
          </cell>
          <cell r="AG89">
            <v>0.26095013477088946</v>
          </cell>
          <cell r="AH89">
            <v>0.21822422122272198</v>
          </cell>
          <cell r="AI89">
            <v>0.19815266643429769</v>
          </cell>
          <cell r="AU89">
            <v>0.21421632124352333</v>
          </cell>
          <cell r="AV89">
            <v>0.22072907012666051</v>
          </cell>
          <cell r="AW89">
            <v>0.21478820535847926</v>
          </cell>
          <cell r="AX89">
            <v>0.1997871369925498</v>
          </cell>
        </row>
        <row r="90">
          <cell r="B90">
            <v>0.23985032740879325</v>
          </cell>
          <cell r="C90">
            <v>0.21153846153846154</v>
          </cell>
          <cell r="D90">
            <v>0.22869653081845742</v>
          </cell>
          <cell r="E90">
            <v>0.23079794445072446</v>
          </cell>
          <cell r="F90">
            <v>0.22730710666737106</v>
          </cell>
          <cell r="G90">
            <v>0.24065261726716519</v>
          </cell>
          <cell r="H90">
            <v>0.22660899653979244</v>
          </cell>
          <cell r="I90">
            <v>0.244322757287808</v>
          </cell>
          <cell r="J90">
            <v>0.25018417874396137</v>
          </cell>
          <cell r="K90">
            <v>0.240518444666002</v>
          </cell>
          <cell r="L90">
            <v>0.27305389221556886</v>
          </cell>
          <cell r="M90">
            <v>0.2667427081635978</v>
          </cell>
          <cell r="N90">
            <v>0.28326319197151184</v>
          </cell>
          <cell r="O90">
            <v>0.27190438695883196</v>
          </cell>
          <cell r="P90">
            <v>0.27375686850329317</v>
          </cell>
          <cell r="Q90">
            <v>0.25004414621225501</v>
          </cell>
          <cell r="R90">
            <v>0.23638451443569553</v>
          </cell>
          <cell r="S90">
            <v>0.2538912133891213</v>
          </cell>
          <cell r="T90">
            <v>0.26168667087807956</v>
          </cell>
          <cell r="V90">
            <v>0.28242788886922665</v>
          </cell>
          <cell r="W90">
            <v>0.27694129588902044</v>
          </cell>
          <cell r="X90">
            <v>0.29076587900117312</v>
          </cell>
          <cell r="Y90">
            <v>0.28419830873818602</v>
          </cell>
          <cell r="AA90">
            <v>0.29815056977395854</v>
          </cell>
          <cell r="AB90">
            <v>0.29148211243611583</v>
          </cell>
          <cell r="AC90">
            <v>0.30061809327589439</v>
          </cell>
          <cell r="AD90">
            <v>0.28641482019614961</v>
          </cell>
          <cell r="AF90">
            <v>0.29829488465396187</v>
          </cell>
          <cell r="AG90">
            <v>0.27852287341539594</v>
          </cell>
          <cell r="AH90">
            <v>0.27887067395264115</v>
          </cell>
          <cell r="AI90">
            <v>0.27207759060745279</v>
          </cell>
          <cell r="AU90">
            <v>0.30489389346037243</v>
          </cell>
          <cell r="AV90">
            <v>0.29672109027121846</v>
          </cell>
          <cell r="AW90">
            <v>0.28701416872481478</v>
          </cell>
          <cell r="AX90">
            <v>0.27070063694267515</v>
          </cell>
        </row>
        <row r="91">
          <cell r="B91">
            <v>0.17866400797607176</v>
          </cell>
          <cell r="C91">
            <v>0.16633023819136053</v>
          </cell>
          <cell r="D91">
            <v>0.1833648393194707</v>
          </cell>
          <cell r="E91">
            <v>0.14515231050664121</v>
          </cell>
          <cell r="F91">
            <v>0.16857089342573517</v>
          </cell>
          <cell r="G91">
            <v>0.18209342560553635</v>
          </cell>
          <cell r="H91">
            <v>0.17291666666666666</v>
          </cell>
          <cell r="I91">
            <v>0.17114510128152127</v>
          </cell>
          <cell r="J91">
            <v>0.15089458935115324</v>
          </cell>
          <cell r="K91">
            <v>0.16930321147029259</v>
          </cell>
          <cell r="L91">
            <v>0.18369987063389392</v>
          </cell>
          <cell r="M91">
            <v>0.18368644067796611</v>
          </cell>
          <cell r="N91">
            <v>0.18196856906534326</v>
          </cell>
          <cell r="O91">
            <v>0.17059442979275982</v>
          </cell>
          <cell r="P91">
            <v>0.17992039074129459</v>
          </cell>
          <cell r="Q91">
            <v>0.18723593506782302</v>
          </cell>
          <cell r="R91">
            <v>0.17857142857142858</v>
          </cell>
          <cell r="S91">
            <v>0.17749196141479098</v>
          </cell>
          <cell r="T91">
            <v>0.15737410071942445</v>
          </cell>
          <cell r="V91">
            <v>0.19009370816599733</v>
          </cell>
          <cell r="W91">
            <v>0.1913907284768212</v>
          </cell>
          <cell r="X91">
            <v>0.18863879957127547</v>
          </cell>
          <cell r="Y91">
            <v>0.17697410656965548</v>
          </cell>
          <cell r="AA91">
            <v>0.21458061614571625</v>
          </cell>
          <cell r="AB91">
            <v>0.20273581053491219</v>
          </cell>
          <cell r="AC91">
            <v>0.20834116099943645</v>
          </cell>
          <cell r="AD91">
            <v>0.1996135265700483</v>
          </cell>
          <cell r="AF91">
            <v>0.2145413448860426</v>
          </cell>
          <cell r="AG91">
            <v>0.22104898736368356</v>
          </cell>
          <cell r="AH91">
            <v>0.21280133000831256</v>
          </cell>
          <cell r="AI91">
            <v>0.19966329966329965</v>
          </cell>
          <cell r="AU91">
            <v>0.22047130258782707</v>
          </cell>
          <cell r="AV91">
            <v>0.22615085967831389</v>
          </cell>
          <cell r="AW91">
            <v>0.23018722749422929</v>
          </cell>
          <cell r="AX91">
            <v>0.24499736703528172</v>
          </cell>
        </row>
        <row r="92">
          <cell r="B92">
            <v>0.11745152354570637</v>
          </cell>
          <cell r="C92">
            <v>0.11355214399152991</v>
          </cell>
          <cell r="D92">
            <v>0.1062564632885212</v>
          </cell>
          <cell r="E92">
            <v>0.10226869004720091</v>
          </cell>
          <cell r="F92">
            <v>0.10969558980298223</v>
          </cell>
          <cell r="G92">
            <v>0.12649800266311584</v>
          </cell>
          <cell r="H92">
            <v>0.12174630411826821</v>
          </cell>
          <cell r="I92">
            <v>0.12850226928895611</v>
          </cell>
          <cell r="J92">
            <v>0.1296733140907898</v>
          </cell>
          <cell r="K92">
            <v>0.12663185378590078</v>
          </cell>
          <cell r="L92">
            <v>0.14363354037267081</v>
          </cell>
          <cell r="M92">
            <v>0.13232920925228617</v>
          </cell>
          <cell r="N92">
            <v>0.11554621848739495</v>
          </cell>
          <cell r="O92">
            <v>0.12637959933382958</v>
          </cell>
          <cell r="P92">
            <v>0.12952254512131747</v>
          </cell>
          <cell r="Q92">
            <v>0.12932208004356111</v>
          </cell>
          <cell r="R92">
            <v>0.12446004319654429</v>
          </cell>
          <cell r="S92">
            <v>0.13174890209248255</v>
          </cell>
          <cell r="T92">
            <v>0.13286713286713286</v>
          </cell>
          <cell r="V92">
            <v>0.14651531151003166</v>
          </cell>
          <cell r="W92">
            <v>0.1351277121669871</v>
          </cell>
          <cell r="X92">
            <v>0.11771000535045478</v>
          </cell>
          <cell r="Y92">
            <v>0.12840043525571274</v>
          </cell>
          <cell r="AA92">
            <v>0.14910447761194029</v>
          </cell>
          <cell r="AB92">
            <v>0.15333333333333332</v>
          </cell>
          <cell r="AC92">
            <v>0.14646464646464646</v>
          </cell>
          <cell r="AD92">
            <v>0.15428571428571428</v>
          </cell>
          <cell r="AF92">
            <v>0.15649489432438851</v>
          </cell>
          <cell r="AG92">
            <v>0.16698610445615719</v>
          </cell>
          <cell r="AH92">
            <v>0.16053215077605323</v>
          </cell>
          <cell r="AI92">
            <v>0.15873362445414849</v>
          </cell>
          <cell r="AU92">
            <v>0.13531967721911856</v>
          </cell>
          <cell r="AV92">
            <v>0.13770757391656541</v>
          </cell>
          <cell r="AW92">
            <v>0.12858536585365854</v>
          </cell>
          <cell r="AX92">
            <v>0.15375677769171187</v>
          </cell>
        </row>
        <row r="93">
          <cell r="B93">
            <v>0.18625626342161775</v>
          </cell>
          <cell r="C93">
            <v>0.17157654022060803</v>
          </cell>
          <cell r="D93">
            <v>0.18143879173290942</v>
          </cell>
          <cell r="E93">
            <v>0.16880500673533302</v>
          </cell>
          <cell r="F93">
            <v>0.17686096677277932</v>
          </cell>
          <cell r="G93">
            <v>0.19161466732104046</v>
          </cell>
          <cell r="H93">
            <v>0.18278837147062763</v>
          </cell>
          <cell r="I93">
            <v>0.19014454139745551</v>
          </cell>
          <cell r="J93">
            <v>0.18916047499004907</v>
          </cell>
          <cell r="K93">
            <v>0.18839382083108469</v>
          </cell>
          <cell r="L93">
            <v>0.20931205129992334</v>
          </cell>
          <cell r="M93">
            <v>0.20555746140651798</v>
          </cell>
          <cell r="N93">
            <v>0.20712454459587099</v>
          </cell>
          <cell r="O93">
            <v>0.20214340786950089</v>
          </cell>
          <cell r="P93">
            <v>0.20600919623549649</v>
          </cell>
          <cell r="Q93">
            <v>0.1975710258078508</v>
          </cell>
          <cell r="R93">
            <v>0.18909191583610185</v>
          </cell>
          <cell r="S93">
            <v>0.19674729515539938</v>
          </cell>
          <cell r="T93">
            <v>0.19664781349151603</v>
          </cell>
          <cell r="V93">
            <v>0.2157172616909705</v>
          </cell>
          <cell r="W93">
            <v>0.21275387018889358</v>
          </cell>
          <cell r="X93">
            <v>0.21259568545581073</v>
          </cell>
          <cell r="Y93">
            <v>0.20952712100139081</v>
          </cell>
          <cell r="AA93">
            <v>0.22986206896551722</v>
          </cell>
          <cell r="AB93">
            <v>0.22585755613720898</v>
          </cell>
          <cell r="AC93">
            <v>0.22527697989331147</v>
          </cell>
          <cell r="AD93">
            <v>0.21970624235006123</v>
          </cell>
          <cell r="AF93">
            <v>0.2264736297828335</v>
          </cell>
          <cell r="AG93">
            <v>0.22671170585942574</v>
          </cell>
          <cell r="AH93">
            <v>0.22073056509522324</v>
          </cell>
          <cell r="AI93">
            <v>0.21418552174178201</v>
          </cell>
          <cell r="AU93">
            <v>0.22974781817208331</v>
          </cell>
          <cell r="AV93">
            <v>0.2305608097745514</v>
          </cell>
          <cell r="AW93">
            <v>0.22613504074505242</v>
          </cell>
          <cell r="AX93">
            <v>0.23250812464155993</v>
          </cell>
        </row>
        <row r="95">
          <cell r="B95">
            <v>0.19333782313630005</v>
          </cell>
          <cell r="C95">
            <v>0.17717762279269922</v>
          </cell>
          <cell r="D95">
            <v>0.18303462421253117</v>
          </cell>
          <cell r="E95">
            <v>0.17138366199355023</v>
          </cell>
          <cell r="F95">
            <v>0.18106814176614244</v>
          </cell>
          <cell r="G95">
            <v>0.1963326917232297</v>
          </cell>
          <cell r="H95">
            <v>0.1942405431619787</v>
          </cell>
          <cell r="I95">
            <v>0.19561844863731653</v>
          </cell>
          <cell r="J95">
            <v>0.19044569039247358</v>
          </cell>
          <cell r="K95">
            <v>0.19412350114083207</v>
          </cell>
          <cell r="L95">
            <v>0.21179039301310043</v>
          </cell>
          <cell r="M95">
            <v>0.21340059754126459</v>
          </cell>
          <cell r="N95">
            <v>0.20994475138121549</v>
          </cell>
          <cell r="O95">
            <v>0.19835110487539853</v>
          </cell>
          <cell r="P95">
            <v>0.20831036267982198</v>
          </cell>
          <cell r="Q95">
            <v>0.20349661363994334</v>
          </cell>
          <cell r="R95">
            <v>0.20179372197309414</v>
          </cell>
          <cell r="S95">
            <v>0.20228593950142873</v>
          </cell>
          <cell r="T95">
            <v>0.19779894388787442</v>
          </cell>
          <cell r="V95">
            <v>0.21898409440738842</v>
          </cell>
          <cell r="W95">
            <v>0.22130231613165374</v>
          </cell>
          <cell r="X95">
            <v>0.21706800610626878</v>
          </cell>
          <cell r="Y95">
            <v>0.20476636897419451</v>
          </cell>
          <cell r="AA95">
            <v>0.235255557864118</v>
          </cell>
          <cell r="AB95">
            <v>0.2314944134078212</v>
          </cell>
          <cell r="AC95">
            <v>0.22989883492352689</v>
          </cell>
          <cell r="AD95">
            <v>0.22562754004303134</v>
          </cell>
          <cell r="AF95">
            <v>0.23359489946051987</v>
          </cell>
          <cell r="AG95">
            <v>0.23624003750586028</v>
          </cell>
          <cell r="AH95">
            <v>0.22004723408120627</v>
          </cell>
          <cell r="AI95">
            <v>0.21002936525864016</v>
          </cell>
          <cell r="AU95">
            <v>0.22588822274976866</v>
          </cell>
          <cell r="AV95">
            <v>0.22811599769541002</v>
          </cell>
          <cell r="AW95">
            <v>0.22335787815510866</v>
          </cell>
          <cell r="AX95">
            <v>0.2246827388094978</v>
          </cell>
        </row>
        <row r="96">
          <cell r="B96">
            <v>0.1816326530612245</v>
          </cell>
          <cell r="C96">
            <v>0.19369540448157993</v>
          </cell>
          <cell r="D96">
            <v>0.21104018024784077</v>
          </cell>
          <cell r="E96">
            <v>0.23146380493235119</v>
          </cell>
          <cell r="F96">
            <v>0.20565884480332647</v>
          </cell>
          <cell r="G96">
            <v>0.20777279521674138</v>
          </cell>
          <cell r="H96">
            <v>0.21113942482708409</v>
          </cell>
          <cell r="I96">
            <v>0.22936122525214794</v>
          </cell>
          <cell r="J96">
            <v>0.22218618228997741</v>
          </cell>
          <cell r="K96">
            <v>0.21774121434319954</v>
          </cell>
          <cell r="L96">
            <v>0.22530641672674839</v>
          </cell>
          <cell r="M96">
            <v>0.26085446335533169</v>
          </cell>
          <cell r="N96">
            <v>0.23559670781893002</v>
          </cell>
          <cell r="O96">
            <v>0.23527695480851182</v>
          </cell>
          <cell r="P96">
            <v>0.23925565284946196</v>
          </cell>
          <cell r="Q96">
            <v>0.21950256612712199</v>
          </cell>
          <cell r="R96">
            <v>0.22264875239923224</v>
          </cell>
          <cell r="S96">
            <v>0.23946957878315134</v>
          </cell>
          <cell r="T96">
            <v>0.23727052303429166</v>
          </cell>
          <cell r="V96">
            <v>0.23746200607902737</v>
          </cell>
          <cell r="W96">
            <v>0.27825120414968507</v>
          </cell>
          <cell r="X96">
            <v>0.25054704595186</v>
          </cell>
          <cell r="Y96">
            <v>0.25115970841616975</v>
          </cell>
          <cell r="AA96">
            <v>0.24305555555555555</v>
          </cell>
          <cell r="AB96">
            <v>0.29637234770704995</v>
          </cell>
          <cell r="AC96">
            <v>0.26554054054054055</v>
          </cell>
          <cell r="AD96">
            <v>0.26634235329887501</v>
          </cell>
          <cell r="AF96">
            <v>0.28377504848093082</v>
          </cell>
          <cell r="AG96">
            <v>0.28009828009828008</v>
          </cell>
          <cell r="AH96">
            <v>0.28074534161490683</v>
          </cell>
          <cell r="AI96">
            <v>0.28292954608744081</v>
          </cell>
          <cell r="AU96">
            <v>0.26940046716844018</v>
          </cell>
          <cell r="AV96">
            <v>0.26265822784810128</v>
          </cell>
          <cell r="AW96">
            <v>0.25772946859903384</v>
          </cell>
          <cell r="AX96">
            <v>0.28213507625272333</v>
          </cell>
        </row>
        <row r="97">
          <cell r="B97">
            <v>0.19201949156438192</v>
          </cell>
          <cell r="C97">
            <v>0.17908096280087529</v>
          </cell>
          <cell r="D97">
            <v>0.18625756266205706</v>
          </cell>
          <cell r="E97">
            <v>0.17893636538174373</v>
          </cell>
          <cell r="F97">
            <v>0.18395178846586208</v>
          </cell>
          <cell r="G97">
            <v>0.19769827816932825</v>
          </cell>
          <cell r="H97">
            <v>0.19622715795780379</v>
          </cell>
          <cell r="I97">
            <v>0.19943545320092962</v>
          </cell>
          <cell r="J97">
            <v>0.19450122259521735</v>
          </cell>
          <cell r="K97">
            <v>0.1969458959809359</v>
          </cell>
          <cell r="L97">
            <v>0.21342580476315101</v>
          </cell>
          <cell r="M97">
            <v>0.21926510989010989</v>
          </cell>
          <cell r="N97">
            <v>0.21307293409166947</v>
          </cell>
          <cell r="O97">
            <v>0.20327838162575498</v>
          </cell>
          <cell r="P97">
            <v>0.21218047899287035</v>
          </cell>
          <cell r="Q97">
            <v>0.20537534754402226</v>
          </cell>
          <cell r="R97">
            <v>0.2042134331017281</v>
          </cell>
          <cell r="S97">
            <v>0.20645612807278454</v>
          </cell>
          <cell r="T97">
            <v>0.20272138228941683</v>
          </cell>
          <cell r="V97">
            <v>0.22118253322484407</v>
          </cell>
          <cell r="W97">
            <v>0.22816813329164243</v>
          </cell>
          <cell r="X97">
            <v>0.22105080480714998</v>
          </cell>
          <cell r="Y97">
            <v>0.21077947176293754</v>
          </cell>
          <cell r="AA97">
            <v>0.23621492346938777</v>
          </cell>
          <cell r="AB97">
            <v>0.23974749673487153</v>
          </cell>
          <cell r="AC97">
            <v>0.23432842087584502</v>
          </cell>
          <cell r="AD97">
            <v>0.23116013882002973</v>
          </cell>
          <cell r="AF97">
            <v>0.24020609776869359</v>
          </cell>
          <cell r="AG97">
            <v>0.24204832018221753</v>
          </cell>
          <cell r="AH97">
            <v>0.22779142562802121</v>
          </cell>
          <cell r="AI97">
            <v>0.2202052398351862</v>
          </cell>
          <cell r="AU97">
            <v>0.23172855848951437</v>
          </cell>
          <cell r="AV97">
            <v>0.23282354112065817</v>
          </cell>
          <cell r="AW97">
            <v>0.22788434010878905</v>
          </cell>
          <cell r="AX97">
            <v>0.23290019008444732</v>
          </cell>
        </row>
        <row r="98">
          <cell r="B98">
            <v>-2.4272514135981242E-2</v>
          </cell>
          <cell r="C98">
            <v>-8.49015317286652E-3</v>
          </cell>
          <cell r="D98">
            <v>-1.2705272255834054E-2</v>
          </cell>
          <cell r="E98">
            <v>-4.0531603984896615E-3</v>
          </cell>
          <cell r="F98">
            <v>-1.218448917817759E-2</v>
          </cell>
          <cell r="G98">
            <v>-1.7262913730038364E-2</v>
          </cell>
          <cell r="H98">
            <v>-8.730260623956862E-3</v>
          </cell>
          <cell r="I98">
            <v>-1.2845975068666807E-2</v>
          </cell>
          <cell r="J98">
            <v>-5.3877077375771871E-3</v>
          </cell>
          <cell r="K98">
            <v>-1.0953312174740059E-2</v>
          </cell>
          <cell r="L98">
            <v>-2.0849690307947307E-2</v>
          </cell>
          <cell r="M98">
            <v>-1.7685439560439564E-2</v>
          </cell>
          <cell r="N98">
            <v>-1.4260622281699567E-2</v>
          </cell>
          <cell r="O98">
            <v>-1.7602549346158482E-2</v>
          </cell>
          <cell r="P98">
            <v>-1.7565030654478769E-2</v>
          </cell>
          <cell r="Q98">
            <v>-1.793327154772938E-2</v>
          </cell>
          <cell r="R98">
            <v>-9.0860502405130921E-3</v>
          </cell>
          <cell r="S98">
            <v>-1.329717435045053E-2</v>
          </cell>
          <cell r="T98">
            <v>-5.6155507559395215E-3</v>
          </cell>
          <cell r="V98">
            <v>-2.1607449597685562E-2</v>
          </cell>
          <cell r="W98">
            <v>-1.8403537767454327E-2</v>
          </cell>
          <cell r="X98">
            <v>-1.4794568094060479E-2</v>
          </cell>
          <cell r="Y98">
            <v>-1.8252093622503757E-2</v>
          </cell>
          <cell r="AA98">
            <v>-2.6330174927113703E-2</v>
          </cell>
          <cell r="AB98">
            <v>-1.432303003918154E-2</v>
          </cell>
          <cell r="AC98">
            <v>-1.8474199101482135E-2</v>
          </cell>
          <cell r="AD98">
            <v>-1.6113039167079821E-2</v>
          </cell>
          <cell r="AF98">
            <v>-2.2824050417305401E-2</v>
          </cell>
          <cell r="AG98">
            <v>-1.5293256324737657E-2</v>
          </cell>
          <cell r="AH98">
            <v>-1.5690625247642444E-2</v>
          </cell>
          <cell r="AI98">
            <v>-1.5859441809842181E-2</v>
          </cell>
          <cell r="AU98">
            <v>-2.8530620776144353E-2</v>
          </cell>
          <cell r="AV98">
            <v>-2.4217894701920841E-2</v>
          </cell>
          <cell r="AW98">
            <v>-2.6402010369946244E-2</v>
          </cell>
          <cell r="AX98">
            <v>-2.6019756317970769E-2</v>
          </cell>
        </row>
        <row r="99">
          <cell r="B99">
            <v>0.16774697742840067</v>
          </cell>
          <cell r="C99">
            <v>0.17059080962800879</v>
          </cell>
          <cell r="D99">
            <v>0.17355229040622303</v>
          </cell>
          <cell r="E99">
            <v>0.17488320498325408</v>
          </cell>
          <cell r="F99">
            <v>0.1717672992876845</v>
          </cell>
          <cell r="G99">
            <v>0.1804353644392899</v>
          </cell>
          <cell r="H99">
            <v>0.18749689733384692</v>
          </cell>
          <cell r="I99">
            <v>0.18658947813226281</v>
          </cell>
          <cell r="J99">
            <v>0.18911351485764016</v>
          </cell>
          <cell r="K99">
            <v>0.18599258380619585</v>
          </cell>
          <cell r="L99">
            <v>0.1925761144552037</v>
          </cell>
          <cell r="M99">
            <v>0.20157967032967034</v>
          </cell>
          <cell r="N99">
            <v>0.19881231180996989</v>
          </cell>
          <cell r="O99">
            <v>0.1856758322795965</v>
          </cell>
          <cell r="P99">
            <v>0.19461544833839159</v>
          </cell>
          <cell r="Q99">
            <v>0.1874420759962929</v>
          </cell>
          <cell r="R99">
            <v>0.19512738286121503</v>
          </cell>
          <cell r="S99">
            <v>0.19315895372233402</v>
          </cell>
          <cell r="T99">
            <v>0.1971058315334773</v>
          </cell>
          <cell r="V99">
            <v>0.19957508362715851</v>
          </cell>
          <cell r="W99">
            <v>0.20976459552418811</v>
          </cell>
          <cell r="X99">
            <v>0.20625623671308949</v>
          </cell>
          <cell r="Y99">
            <v>0.19252737814043377</v>
          </cell>
          <cell r="AA99">
            <v>0.20988474854227407</v>
          </cell>
          <cell r="AB99">
            <v>0.22542446669569002</v>
          </cell>
          <cell r="AC99">
            <v>0.21585422177436286</v>
          </cell>
          <cell r="AD99">
            <v>0.21504709965294991</v>
          </cell>
          <cell r="AF99">
            <v>0.21738204735138816</v>
          </cell>
          <cell r="AG99">
            <v>0.22675506385747987</v>
          </cell>
          <cell r="AH99">
            <v>0.21210080038037876</v>
          </cell>
          <cell r="AI99">
            <v>0.20434579802534403</v>
          </cell>
          <cell r="AU99">
            <v>0.20319793771337002</v>
          </cell>
          <cell r="AV99">
            <v>0.20860564641873733</v>
          </cell>
          <cell r="AW99">
            <v>0.20148232973884281</v>
          </cell>
          <cell r="AX99">
            <v>0.20688043376647655</v>
          </cell>
        </row>
        <row r="102">
          <cell r="G102">
            <v>-32.735323015545823</v>
          </cell>
          <cell r="H102">
            <v>316.60636233812602</v>
          </cell>
          <cell r="I102">
            <v>218.60769995777767</v>
          </cell>
          <cell r="J102">
            <v>150.51832568859226</v>
          </cell>
          <cell r="K102">
            <v>161.73614136015561</v>
          </cell>
          <cell r="L102">
            <v>93.008792949793857</v>
          </cell>
          <cell r="M102">
            <v>85.612176336151151</v>
          </cell>
          <cell r="N102">
            <v>73.428725943456001</v>
          </cell>
          <cell r="O102">
            <v>-45.718746306290804</v>
          </cell>
          <cell r="P102">
            <v>51.160486004274972</v>
          </cell>
          <cell r="V102">
            <v>79.32804913605041</v>
          </cell>
          <cell r="W102">
            <v>69.911930546723568</v>
          </cell>
          <cell r="X102">
            <v>117.18691674715176</v>
          </cell>
          <cell r="Y102">
            <v>-75.564207138459622</v>
          </cell>
          <cell r="AA102">
            <v>207.16879024790498</v>
          </cell>
          <cell r="AB102">
            <v>35.173499847425127</v>
          </cell>
          <cell r="AC102">
            <v>128.44895460069284</v>
          </cell>
          <cell r="AD102">
            <v>465.14696456315897</v>
          </cell>
          <cell r="AF102">
            <v>32.798085494785965</v>
          </cell>
          <cell r="AG102">
            <v>146.57187212119143</v>
          </cell>
          <cell r="AH102">
            <v>-225.13549426836948</v>
          </cell>
          <cell r="AI102">
            <v>-414.99451459082928</v>
          </cell>
          <cell r="AU102">
            <v>-101.56321039566707</v>
          </cell>
          <cell r="AV102">
            <v>66.806600649614026</v>
          </cell>
          <cell r="AW102">
            <v>-3.9391891455411998</v>
          </cell>
          <cell r="AX102">
            <v>-166.13774169181417</v>
          </cell>
        </row>
        <row r="103">
          <cell r="G103">
            <v>8.0228985837194067</v>
          </cell>
          <cell r="H103">
            <v>150.70535001330904</v>
          </cell>
          <cell r="I103">
            <v>156.26226469350578</v>
          </cell>
          <cell r="J103">
            <v>193.8623429323691</v>
          </cell>
          <cell r="K103">
            <v>132.11337998630944</v>
          </cell>
          <cell r="L103">
            <v>324.0127494840367</v>
          </cell>
          <cell r="M103">
            <v>401.33711623805357</v>
          </cell>
          <cell r="N103">
            <v>389.40434683703842</v>
          </cell>
          <cell r="O103">
            <v>217.20208214870584</v>
          </cell>
          <cell r="P103">
            <v>332.38423837291168</v>
          </cell>
          <cell r="V103">
            <v>323.83742656971634</v>
          </cell>
          <cell r="W103">
            <v>405.56781453324919</v>
          </cell>
          <cell r="X103">
            <v>368.74665612051825</v>
          </cell>
          <cell r="Y103">
            <v>225.11637860106458</v>
          </cell>
          <cell r="AA103">
            <v>157.22680904731888</v>
          </cell>
          <cell r="AB103">
            <v>145.4081654709538</v>
          </cell>
          <cell r="AC103">
            <v>98.522142747212712</v>
          </cell>
          <cell r="AD103">
            <v>22.16511457963588</v>
          </cell>
          <cell r="AF103">
            <v>1.4431488000332671</v>
          </cell>
          <cell r="AG103">
            <v>-129.5923902071988</v>
          </cell>
          <cell r="AH103">
            <v>-217.47419323253249</v>
          </cell>
          <cell r="AI103">
            <v>-143.3722958869682</v>
          </cell>
          <cell r="AU103">
            <v>277.48608838452316</v>
          </cell>
          <cell r="AV103">
            <v>214.67789687859508</v>
          </cell>
          <cell r="AW103">
            <v>300.63496079074878</v>
          </cell>
          <cell r="AX103">
            <v>137.41621695787464</v>
          </cell>
        </row>
        <row r="104">
          <cell r="G104">
            <v>34.294176294645816</v>
          </cell>
          <cell r="H104">
            <v>65.864284753061327</v>
          </cell>
          <cell r="I104">
            <v>-122.19738037949429</v>
          </cell>
          <cell r="J104">
            <v>57.422788445120332</v>
          </cell>
          <cell r="K104">
            <v>7.3231804455742289</v>
          </cell>
          <cell r="L104">
            <v>16.064450283575781</v>
          </cell>
          <cell r="M104">
            <v>107.69774011299444</v>
          </cell>
          <cell r="N104">
            <v>108.23467783821982</v>
          </cell>
          <cell r="O104">
            <v>196.9984044160658</v>
          </cell>
          <cell r="P104">
            <v>106.17179271002003</v>
          </cell>
          <cell r="V104">
            <v>28.577730981743098</v>
          </cell>
          <cell r="W104">
            <v>128.19299905392629</v>
          </cell>
          <cell r="X104">
            <v>111.46838156484485</v>
          </cell>
          <cell r="Y104">
            <v>196.00005850231028</v>
          </cell>
          <cell r="AA104">
            <v>244.86907979718919</v>
          </cell>
          <cell r="AB104">
            <v>113.45082058090983</v>
          </cell>
          <cell r="AC104">
            <v>197.02361428160981</v>
          </cell>
          <cell r="AD104">
            <v>226.39420000392818</v>
          </cell>
          <cell r="AF104">
            <v>-0.39271259673651082</v>
          </cell>
          <cell r="AG104">
            <v>183.13176828771373</v>
          </cell>
          <cell r="AH104">
            <v>44.601690088761082</v>
          </cell>
          <cell r="AI104">
            <v>0.49773093251354039</v>
          </cell>
          <cell r="AU104">
            <v>60.864095025729704</v>
          </cell>
          <cell r="AV104">
            <v>88.679348756549871</v>
          </cell>
          <cell r="AW104">
            <v>115.78746637909809</v>
          </cell>
          <cell r="AX104">
            <v>239.27578918523679</v>
          </cell>
        </row>
        <row r="105">
          <cell r="G105">
            <v>90.464791174094671</v>
          </cell>
          <cell r="H105">
            <v>81.941601267383064</v>
          </cell>
          <cell r="I105">
            <v>222.45806000434908</v>
          </cell>
          <cell r="J105">
            <v>274.04624043588899</v>
          </cell>
          <cell r="K105">
            <v>169.36263982918544</v>
          </cell>
          <cell r="L105">
            <v>171.35537709554976</v>
          </cell>
          <cell r="M105">
            <v>105.82905134017953</v>
          </cell>
          <cell r="N105">
            <v>-129.56050801561162</v>
          </cell>
          <cell r="O105">
            <v>-32.937147569602196</v>
          </cell>
          <cell r="P105">
            <v>28.906913354166953</v>
          </cell>
          <cell r="V105">
            <v>171.93231466470559</v>
          </cell>
          <cell r="W105">
            <v>106.67668970442814</v>
          </cell>
          <cell r="X105">
            <v>-140.38896742027768</v>
          </cell>
          <cell r="Y105">
            <v>-44.666976114201283</v>
          </cell>
          <cell r="AA105">
            <v>25.891661019086243</v>
          </cell>
          <cell r="AB105">
            <v>182.05621166346219</v>
          </cell>
          <cell r="AC105">
            <v>287.54641114191679</v>
          </cell>
          <cell r="AD105">
            <v>258.85279030001539</v>
          </cell>
          <cell r="AF105">
            <v>73.904167124482228</v>
          </cell>
          <cell r="AG105">
            <v>136.5277112282387</v>
          </cell>
          <cell r="AH105">
            <v>140.67504311406771</v>
          </cell>
          <cell r="AI105">
            <v>44.479101684342105</v>
          </cell>
          <cell r="AU105">
            <v>3.2397644525786196</v>
          </cell>
          <cell r="AV105">
            <v>152.27293460824825</v>
          </cell>
          <cell r="AW105">
            <v>83.139842747111672</v>
          </cell>
          <cell r="AX105">
            <v>141.41078591139501</v>
          </cell>
        </row>
        <row r="106">
          <cell r="V106">
            <v>181.46235883119698</v>
          </cell>
          <cell r="W106">
            <v>236.61954352791724</v>
          </cell>
          <cell r="X106">
            <v>158.48390300411353</v>
          </cell>
          <cell r="Y106">
            <v>128.79307509874789</v>
          </cell>
          <cell r="AA106">
            <v>141.44807274546727</v>
          </cell>
          <cell r="AB106">
            <v>131.03685948315402</v>
          </cell>
          <cell r="AC106">
            <v>126.81294437500739</v>
          </cell>
          <cell r="AD106">
            <v>101.79121348670411</v>
          </cell>
          <cell r="AF106">
            <v>-33.884391826837224</v>
          </cell>
          <cell r="AG106">
            <v>8.5414972221675711</v>
          </cell>
          <cell r="AH106">
            <v>-45.464147980882331</v>
          </cell>
          <cell r="AI106">
            <v>-55.207206082792112</v>
          </cell>
          <cell r="AU106">
            <v>153.61437880071355</v>
          </cell>
          <cell r="AV106">
            <v>162.86805730614583</v>
          </cell>
          <cell r="AW106">
            <v>192.98885551591317</v>
          </cell>
          <cell r="AX106">
            <v>189.90296009308739</v>
          </cell>
        </row>
        <row r="108">
          <cell r="G108">
            <v>29.948685869296554</v>
          </cell>
          <cell r="H108">
            <v>170.62920369279476</v>
          </cell>
          <cell r="I108">
            <v>125.83824424785367</v>
          </cell>
          <cell r="J108">
            <v>190.62028398923349</v>
          </cell>
          <cell r="K108">
            <v>130.5535937468963</v>
          </cell>
          <cell r="L108">
            <v>154.5770128987073</v>
          </cell>
          <cell r="M108">
            <v>191.6005437928589</v>
          </cell>
          <cell r="N108">
            <v>143.26302743898955</v>
          </cell>
          <cell r="O108">
            <v>79.054144829249495</v>
          </cell>
          <cell r="P108">
            <v>141.86861538989902</v>
          </cell>
          <cell r="V108">
            <v>154.87480767445078</v>
          </cell>
          <cell r="W108">
            <v>195.085941585596</v>
          </cell>
          <cell r="X108">
            <v>147.82066604840048</v>
          </cell>
          <cell r="Y108">
            <v>69.674250863200896</v>
          </cell>
          <cell r="AA108">
            <v>162.71463456729583</v>
          </cell>
          <cell r="AB108">
            <v>101.92097276167461</v>
          </cell>
          <cell r="AC108">
            <v>128.30828817258111</v>
          </cell>
          <cell r="AD108">
            <v>208.61171068836836</v>
          </cell>
          <cell r="AF108">
            <v>-16.606584035981363</v>
          </cell>
          <cell r="AG108">
            <v>47.45624098039081</v>
          </cell>
          <cell r="AH108">
            <v>-98.516008423206188</v>
          </cell>
          <cell r="AI108">
            <v>-155.98174784391182</v>
          </cell>
          <cell r="AU108">
            <v>89.474608769712361</v>
          </cell>
          <cell r="AV108">
            <v>138.99913211250754</v>
          </cell>
          <cell r="AW108">
            <v>143.72656480231782</v>
          </cell>
          <cell r="AX108">
            <v>104.5431404209321</v>
          </cell>
        </row>
        <row r="109">
          <cell r="G109">
            <v>261.40142155516884</v>
          </cell>
          <cell r="H109">
            <v>174.44020345504157</v>
          </cell>
          <cell r="I109">
            <v>183.21045004307175</v>
          </cell>
          <cell r="J109">
            <v>-92.776226423737782</v>
          </cell>
          <cell r="K109">
            <v>120.82369539873072</v>
          </cell>
          <cell r="L109">
            <v>175.33621510007009</v>
          </cell>
          <cell r="M109">
            <v>497.15038528247601</v>
          </cell>
          <cell r="N109">
            <v>62.354825667820805</v>
          </cell>
          <cell r="O109">
            <v>130.90772518534411</v>
          </cell>
          <cell r="P109">
            <v>215.14438506262417</v>
          </cell>
          <cell r="V109">
            <v>179.59439951905381</v>
          </cell>
          <cell r="W109">
            <v>556.02451750452838</v>
          </cell>
          <cell r="X109">
            <v>110.77467168708665</v>
          </cell>
          <cell r="Y109">
            <v>138.89185381878082</v>
          </cell>
          <cell r="AA109">
            <v>55.93549476528181</v>
          </cell>
          <cell r="AB109">
            <v>181.21143557364883</v>
          </cell>
          <cell r="AC109">
            <v>149.93494588680545</v>
          </cell>
          <cell r="AD109">
            <v>151.82644882705264</v>
          </cell>
          <cell r="AF109">
            <v>407.19492925375272</v>
          </cell>
          <cell r="AG109">
            <v>-162.74067608769872</v>
          </cell>
          <cell r="AH109">
            <v>152.04801074366281</v>
          </cell>
          <cell r="AI109">
            <v>165.87192788565795</v>
          </cell>
          <cell r="AU109">
            <v>-38.326992199849698</v>
          </cell>
          <cell r="AV109">
            <v>-105.77457904228926</v>
          </cell>
          <cell r="AW109">
            <v>-64.970876392776987</v>
          </cell>
          <cell r="AX109">
            <v>69.525945008985232</v>
          </cell>
        </row>
        <row r="110">
          <cell r="G110">
            <v>56.787866049463339</v>
          </cell>
          <cell r="H110">
            <v>171.46195156928502</v>
          </cell>
          <cell r="I110">
            <v>131.77890538872555</v>
          </cell>
          <cell r="J110">
            <v>155.64857213473616</v>
          </cell>
          <cell r="K110">
            <v>129.94107515073821</v>
          </cell>
          <cell r="L110">
            <v>157.27526593822759</v>
          </cell>
          <cell r="M110">
            <v>230.37951932306095</v>
          </cell>
          <cell r="N110">
            <v>136.37480890739852</v>
          </cell>
          <cell r="O110">
            <v>87.77159030537635</v>
          </cell>
          <cell r="P110">
            <v>152.3458301193445</v>
          </cell>
          <cell r="V110">
            <v>158.07185680821817</v>
          </cell>
          <cell r="W110">
            <v>239.54700189914331</v>
          </cell>
          <cell r="X110">
            <v>145.9467673436543</v>
          </cell>
          <cell r="Y110">
            <v>80.580894735207124</v>
          </cell>
          <cell r="AA110">
            <v>150.32390244543697</v>
          </cell>
          <cell r="AB110">
            <v>115.79363443229101</v>
          </cell>
          <cell r="AC110">
            <v>132.77616068695042</v>
          </cell>
          <cell r="AD110">
            <v>203.80667057092182</v>
          </cell>
          <cell r="AF110">
            <v>39.911742993058162</v>
          </cell>
          <cell r="AG110">
            <v>23.008234473460011</v>
          </cell>
          <cell r="AH110">
            <v>-65.369952478238076</v>
          </cell>
          <cell r="AI110">
            <v>-109.54898984843531</v>
          </cell>
          <cell r="AU110">
            <v>74.121166375274996</v>
          </cell>
          <cell r="AV110">
            <v>107.97109402596455</v>
          </cell>
          <cell r="AW110">
            <v>117.98070447411213</v>
          </cell>
          <cell r="AX110">
            <v>100.46785140565173</v>
          </cell>
        </row>
        <row r="111">
          <cell r="G111">
            <v>70.096004059428779</v>
          </cell>
          <cell r="H111">
            <v>-2.4010745109034199</v>
          </cell>
          <cell r="I111">
            <v>-1.4070281283275372</v>
          </cell>
          <cell r="J111">
            <v>-13.345473390875256</v>
          </cell>
          <cell r="K111">
            <v>12.311770034375314</v>
          </cell>
          <cell r="L111">
            <v>-35.867765779089424</v>
          </cell>
          <cell r="M111">
            <v>-89.551789364827016</v>
          </cell>
          <cell r="N111">
            <v>-14.146472130327597</v>
          </cell>
          <cell r="O111">
            <v>-122.14841608581295</v>
          </cell>
          <cell r="P111">
            <v>-66.117184797387097</v>
          </cell>
          <cell r="V111">
            <v>-36.74178049956182</v>
          </cell>
          <cell r="W111">
            <v>-93.174875269412354</v>
          </cell>
          <cell r="X111">
            <v>-14.973937436099494</v>
          </cell>
          <cell r="Y111">
            <v>-126.36542866564236</v>
          </cell>
          <cell r="AA111">
            <v>-47.227253294281418</v>
          </cell>
          <cell r="AB111">
            <v>40.805077282727865</v>
          </cell>
          <cell r="AC111">
            <v>-36.796310074216564</v>
          </cell>
          <cell r="AD111">
            <v>21.390544554239359</v>
          </cell>
          <cell r="AF111">
            <v>35.061245098083027</v>
          </cell>
          <cell r="AG111">
            <v>-9.7022628555611625</v>
          </cell>
          <cell r="AH111">
            <v>27.83573853839691</v>
          </cell>
          <cell r="AI111">
            <v>2.5359735723764003</v>
          </cell>
          <cell r="AU111">
            <v>-19.174235468333855</v>
          </cell>
          <cell r="AV111">
            <v>-55.747228957534375</v>
          </cell>
          <cell r="AW111">
            <v>-80.628387235419623</v>
          </cell>
          <cell r="AX111">
            <v>-58.448613238235545</v>
          </cell>
        </row>
        <row r="112">
          <cell r="G112">
            <v>126.8838701088923</v>
          </cell>
          <cell r="H112">
            <v>169.06087705838124</v>
          </cell>
          <cell r="I112">
            <v>130.37187726039789</v>
          </cell>
          <cell r="J112">
            <v>142.30309874386089</v>
          </cell>
          <cell r="K112">
            <v>142.2528451851135</v>
          </cell>
          <cell r="L112">
            <v>121.40750015913804</v>
          </cell>
          <cell r="M112">
            <v>140.82772995823416</v>
          </cell>
          <cell r="N112">
            <v>122.22833677707074</v>
          </cell>
          <cell r="O112">
            <v>-34.376825780436661</v>
          </cell>
          <cell r="P112">
            <v>86.228645321957401</v>
          </cell>
          <cell r="V112">
            <v>121.3300763086561</v>
          </cell>
          <cell r="W112">
            <v>146.37212662973076</v>
          </cell>
          <cell r="X112">
            <v>130.97282990755465</v>
          </cell>
          <cell r="Y112">
            <v>-45.784533930435245</v>
          </cell>
          <cell r="AA112">
            <v>103.09664915115563</v>
          </cell>
          <cell r="AB112">
            <v>156.59871171501916</v>
          </cell>
          <cell r="AC112">
            <v>95.979850612733784</v>
          </cell>
          <cell r="AD112">
            <v>225.19721512516134</v>
          </cell>
          <cell r="AF112">
            <v>74.972988091140948</v>
          </cell>
          <cell r="AG112">
            <v>13.305971617898482</v>
          </cell>
          <cell r="AH112">
            <v>-37.534213939841024</v>
          </cell>
          <cell r="AI112">
            <v>-107.01301627605881</v>
          </cell>
          <cell r="AU112">
            <v>54.946930906941418</v>
          </cell>
          <cell r="AV112">
            <v>52.223865068430072</v>
          </cell>
          <cell r="AW112">
            <v>37.352317238692478</v>
          </cell>
          <cell r="AX112">
            <v>42.019238167416148</v>
          </cell>
        </row>
        <row r="128">
          <cell r="B128">
            <v>0.24516158690755294</v>
          </cell>
          <cell r="C128">
            <v>0.23409190371991245</v>
          </cell>
          <cell r="D128">
            <v>0.23254105445116682</v>
          </cell>
          <cell r="E128">
            <v>0.22928088401561533</v>
          </cell>
          <cell r="F128">
            <v>0.235102515312865</v>
          </cell>
          <cell r="G128">
            <v>0.24440181996609869</v>
          </cell>
          <cell r="H128">
            <v>0.24282107245260412</v>
          </cell>
          <cell r="I128">
            <v>0.25248256919501372</v>
          </cell>
          <cell r="J128">
            <v>0.24750300468316136</v>
          </cell>
          <cell r="K128">
            <v>0.24685025486487353</v>
          </cell>
          <cell r="L128">
            <v>0.25320596702433917</v>
          </cell>
          <cell r="M128">
            <v>0.25077266483516486</v>
          </cell>
          <cell r="N128">
            <v>0.25819672131147542</v>
          </cell>
          <cell r="O128">
            <v>0.25229381926862027</v>
          </cell>
          <cell r="P128">
            <v>0.25363692127015958</v>
          </cell>
          <cell r="Q128">
            <v>0.24161260426320666</v>
          </cell>
          <cell r="R128">
            <v>0.24046855513985388</v>
          </cell>
          <cell r="S128">
            <v>0.25312746041466194</v>
          </cell>
          <cell r="T128">
            <v>0.24902807775377969</v>
          </cell>
          <cell r="V128">
            <v>0.25174034897387215</v>
          </cell>
          <cell r="W128">
            <v>0.25041318622414793</v>
          </cell>
          <cell r="X128">
            <v>0.25758167382532865</v>
          </cell>
          <cell r="Y128">
            <v>0.25282370624865796</v>
          </cell>
          <cell r="AA128">
            <v>0.26270954810495634</v>
          </cell>
          <cell r="AB128">
            <v>0.24074880278624292</v>
          </cell>
          <cell r="AC128">
            <v>0.26178779863122981</v>
          </cell>
          <cell r="AD128">
            <v>0.25652784663691952</v>
          </cell>
          <cell r="AF128">
            <v>0.25059615057060125</v>
          </cell>
          <cell r="AG128">
            <v>0.24143821687139025</v>
          </cell>
          <cell r="AH128">
            <v>0.23785561454948884</v>
          </cell>
          <cell r="AI128">
            <v>0.22304283604135894</v>
          </cell>
          <cell r="AU128">
            <v>0.21514665923500312</v>
          </cell>
          <cell r="AV128">
            <v>0.21477623328799386</v>
          </cell>
          <cell r="AW128">
            <v>0.21252027865254319</v>
          </cell>
          <cell r="AX128">
            <v>0.20494842790813622</v>
          </cell>
        </row>
        <row r="129">
          <cell r="B129">
            <v>0.24571323495609798</v>
          </cell>
          <cell r="C129">
            <v>0.26853391684901534</v>
          </cell>
          <cell r="D129">
            <v>0.25661192739844424</v>
          </cell>
          <cell r="E129">
            <v>0.26231350129061171</v>
          </cell>
          <cell r="F129">
            <v>0.25846509434479581</v>
          </cell>
          <cell r="G129">
            <v>0.26246765991613885</v>
          </cell>
          <cell r="H129">
            <v>0.27209312277998887</v>
          </cell>
          <cell r="I129">
            <v>0.26237058947813224</v>
          </cell>
          <cell r="J129">
            <v>0.27452443118239467</v>
          </cell>
          <cell r="K129">
            <v>0.26795541734790929</v>
          </cell>
          <cell r="L129">
            <v>0.25495071098316324</v>
          </cell>
          <cell r="M129">
            <v>0.26343578296703302</v>
          </cell>
          <cell r="N129">
            <v>0.25836400133824022</v>
          </cell>
          <cell r="O129">
            <v>0.25879972150696046</v>
          </cell>
          <cell r="P129">
            <v>0.25889879349665346</v>
          </cell>
          <cell r="Q129">
            <v>0.26241890639480997</v>
          </cell>
          <cell r="R129">
            <v>0.27151256012827363</v>
          </cell>
          <cell r="S129">
            <v>0.26135071297349316</v>
          </cell>
          <cell r="T129">
            <v>0.27352051835853136</v>
          </cell>
          <cell r="V129">
            <v>0.25544706626887265</v>
          </cell>
          <cell r="W129">
            <v>0.26403716442578279</v>
          </cell>
          <cell r="X129">
            <v>0.25888324873096447</v>
          </cell>
          <cell r="Y129">
            <v>0.25900794502898861</v>
          </cell>
          <cell r="AA129">
            <v>0.24385021865889212</v>
          </cell>
          <cell r="AB129">
            <v>0.25555071832825427</v>
          </cell>
          <cell r="AC129">
            <v>0.22416761137002983</v>
          </cell>
          <cell r="AD129">
            <v>0.22748306065113205</v>
          </cell>
          <cell r="AF129">
            <v>0.21227218531766309</v>
          </cell>
          <cell r="AG129">
            <v>0.22138615472219961</v>
          </cell>
          <cell r="AH129">
            <v>0.2175291227514066</v>
          </cell>
          <cell r="AI129">
            <v>0.22844593018735912</v>
          </cell>
          <cell r="AU129">
            <v>0.24130843726050302</v>
          </cell>
          <cell r="AV129">
            <v>0.24586139402182927</v>
          </cell>
          <cell r="AW129">
            <v>0.24471164551324873</v>
          </cell>
          <cell r="AX129">
            <v>0.25440154560468664</v>
          </cell>
        </row>
        <row r="130">
          <cell r="B130">
            <v>0.23054291362110971</v>
          </cell>
          <cell r="C130">
            <v>0.21680525164113784</v>
          </cell>
          <cell r="D130">
            <v>0.22860847018150388</v>
          </cell>
          <cell r="E130">
            <v>0.21457004501141286</v>
          </cell>
          <cell r="F130">
            <v>0.22250346835706805</v>
          </cell>
          <cell r="G130">
            <v>0.20626282451601394</v>
          </cell>
          <cell r="H130">
            <v>0.20541789703427912</v>
          </cell>
          <cell r="I130">
            <v>0.20443693217832243</v>
          </cell>
          <cell r="J130">
            <v>0.19225827842015833</v>
          </cell>
          <cell r="K130">
            <v>0.2019790765022067</v>
          </cell>
          <cell r="L130">
            <v>0.20230306202564774</v>
          </cell>
          <cell r="M130">
            <v>0.20260989010989011</v>
          </cell>
          <cell r="N130">
            <v>0.20224155235864841</v>
          </cell>
          <cell r="O130">
            <v>0.20078316848373298</v>
          </cell>
          <cell r="P130">
            <v>0.20197404003023817</v>
          </cell>
          <cell r="Q130">
            <v>0.20838739573679332</v>
          </cell>
          <cell r="R130">
            <v>0.20701941920541597</v>
          </cell>
          <cell r="S130">
            <v>0.2040503892922754</v>
          </cell>
          <cell r="T130">
            <v>0.19213822894168467</v>
          </cell>
          <cell r="V130">
            <v>0.20260374288039057</v>
          </cell>
          <cell r="W130">
            <v>0.20234957788001964</v>
          </cell>
          <cell r="X130">
            <v>0.20239489782636991</v>
          </cell>
          <cell r="Y130">
            <v>0.20068713764225898</v>
          </cell>
          <cell r="AA130">
            <v>0.20257835276967931</v>
          </cell>
          <cell r="AB130">
            <v>0.2132346538963866</v>
          </cell>
          <cell r="AC130">
            <v>0.2234958223117941</v>
          </cell>
          <cell r="AD130">
            <v>0.21380763510163608</v>
          </cell>
          <cell r="AF130">
            <v>0.22606881280872082</v>
          </cell>
          <cell r="AG130">
            <v>0.23497112177662086</v>
          </cell>
          <cell r="AH130">
            <v>0.23833108804184164</v>
          </cell>
          <cell r="AI130">
            <v>0.23089481458446709</v>
          </cell>
          <cell r="AU130">
            <v>0.24096007803246708</v>
          </cell>
          <cell r="AV130">
            <v>0.23925952957568922</v>
          </cell>
          <cell r="AW130">
            <v>0.24805165887330216</v>
          </cell>
          <cell r="AX130">
            <v>0.23670187903150414</v>
          </cell>
        </row>
        <row r="131">
          <cell r="B131">
            <v>0.16595412127062933</v>
          </cell>
          <cell r="C131">
            <v>0.16533916849015318</v>
          </cell>
          <cell r="D131">
            <v>0.16715643906655142</v>
          </cell>
          <cell r="E131">
            <v>0.1681250933293513</v>
          </cell>
          <cell r="F131">
            <v>0.16666319373995822</v>
          </cell>
          <cell r="G131">
            <v>0.16749933089481669</v>
          </cell>
          <cell r="H131">
            <v>0.16210895707621861</v>
          </cell>
          <cell r="I131">
            <v>0.16758926684977815</v>
          </cell>
          <cell r="J131">
            <v>0.15794272452235902</v>
          </cell>
          <cell r="K131">
            <v>0.16371194391904167</v>
          </cell>
          <cell r="L131">
            <v>0.1685422664224025</v>
          </cell>
          <cell r="M131">
            <v>0.1595982142857143</v>
          </cell>
          <cell r="N131">
            <v>0.15925058548009369</v>
          </cell>
          <cell r="O131">
            <v>0.15468623352246066</v>
          </cell>
          <cell r="P131">
            <v>0.16042706783952138</v>
          </cell>
          <cell r="Q131">
            <v>0.17020389249304912</v>
          </cell>
          <cell r="R131">
            <v>0.16497416711206125</v>
          </cell>
          <cell r="S131">
            <v>0.16932026944274345</v>
          </cell>
          <cell r="T131">
            <v>0.16060475161987042</v>
          </cell>
          <cell r="V131">
            <v>0.17123225748124041</v>
          </cell>
          <cell r="W131">
            <v>0.16263903158082815</v>
          </cell>
          <cell r="X131">
            <v>0.16217623324222308</v>
          </cell>
          <cell r="Y131">
            <v>0.15786987330899721</v>
          </cell>
          <cell r="AA131">
            <v>0.16786625364431487</v>
          </cell>
          <cell r="AB131">
            <v>0.16325642141924249</v>
          </cell>
          <cell r="AC131">
            <v>0.16626779191333924</v>
          </cell>
          <cell r="AD131">
            <v>0.16629482730127251</v>
          </cell>
          <cell r="AF131">
            <v>0.17931357520013627</v>
          </cell>
          <cell r="AG131">
            <v>0.16977141462621004</v>
          </cell>
          <cell r="AH131">
            <v>0.17869878754259449</v>
          </cell>
          <cell r="AI131">
            <v>0.17803000855165982</v>
          </cell>
          <cell r="AU131">
            <v>0.16836201490977495</v>
          </cell>
          <cell r="AV131">
            <v>0.1638191288192947</v>
          </cell>
          <cell r="AW131">
            <v>0.16302446162165601</v>
          </cell>
          <cell r="AX131">
            <v>0.16091739116886353</v>
          </cell>
        </row>
        <row r="132">
          <cell r="B132">
            <v>0.64221026984783702</v>
          </cell>
          <cell r="C132">
            <v>0.6506783369803063</v>
          </cell>
          <cell r="D132">
            <v>0.65237683664649948</v>
          </cell>
          <cell r="E132">
            <v>0.64500863963137578</v>
          </cell>
          <cell r="F132">
            <v>0.64763175644182203</v>
          </cell>
          <cell r="G132">
            <v>0.63622981532696943</v>
          </cell>
          <cell r="H132">
            <v>0.63961997689048655</v>
          </cell>
          <cell r="I132">
            <v>0.63439678850623293</v>
          </cell>
          <cell r="J132">
            <v>0.6247254341249121</v>
          </cell>
          <cell r="K132">
            <v>0.63364643776915763</v>
          </cell>
          <cell r="L132">
            <v>0.62579603943121354</v>
          </cell>
          <cell r="M132">
            <v>0.62564388736263743</v>
          </cell>
          <cell r="N132">
            <v>0.61985613917698235</v>
          </cell>
          <cell r="O132">
            <v>0.61426912351315421</v>
          </cell>
          <cell r="P132">
            <v>0.621299901366413</v>
          </cell>
          <cell r="Q132">
            <v>0.64101019462465247</v>
          </cell>
          <cell r="R132">
            <v>0.64350614644575099</v>
          </cell>
          <cell r="S132">
            <v>0.63472137170851195</v>
          </cell>
          <cell r="T132">
            <v>0.62626349892008648</v>
          </cell>
          <cell r="V132">
            <v>0.6292830666305036</v>
          </cell>
          <cell r="W132">
            <v>0.62902577388663061</v>
          </cell>
          <cell r="X132">
            <v>0.62345437979955742</v>
          </cell>
          <cell r="Y132">
            <v>0.61756495598024475</v>
          </cell>
          <cell r="AA132">
            <v>0.61429482507288635</v>
          </cell>
          <cell r="AB132">
            <v>0.63204179364388335</v>
          </cell>
          <cell r="AC132">
            <v>0.61393122559516311</v>
          </cell>
          <cell r="AD132">
            <v>0.60758552305404057</v>
          </cell>
          <cell r="AF132">
            <v>0.61765457332652018</v>
          </cell>
          <cell r="AG132">
            <v>0.62612869112503056</v>
          </cell>
          <cell r="AH132">
            <v>0.63455899833584273</v>
          </cell>
          <cell r="AI132">
            <v>0.63737075332348603</v>
          </cell>
          <cell r="AU132">
            <v>0.65063053020274497</v>
          </cell>
          <cell r="AV132">
            <v>0.64894005241681307</v>
          </cell>
          <cell r="AW132">
            <v>0.65578776600820687</v>
          </cell>
          <cell r="AX132">
            <v>0.65202081580505433</v>
          </cell>
        </row>
        <row r="140">
          <cell r="B140">
            <v>0.30967388325568651</v>
          </cell>
          <cell r="C140">
            <v>0.26449461262185731</v>
          </cell>
          <cell r="D140">
            <v>0.25124501992031867</v>
          </cell>
          <cell r="E140">
            <v>0.23420346425957556</v>
          </cell>
          <cell r="F140">
            <v>0.26369556889286166</v>
          </cell>
          <cell r="G140">
            <v>0.28257107540173049</v>
          </cell>
          <cell r="H140">
            <v>0.29062206133423413</v>
          </cell>
          <cell r="I140">
            <v>0.28331113949506753</v>
          </cell>
          <cell r="J140">
            <v>0.25349212819299066</v>
          </cell>
          <cell r="K140">
            <v>0.27716173513358228</v>
          </cell>
          <cell r="L140">
            <v>0.28652321630804078</v>
          </cell>
          <cell r="M140">
            <v>0.28982112436115842</v>
          </cell>
          <cell r="N140">
            <v>0.28144720235591086</v>
          </cell>
          <cell r="O140">
            <v>0.25697077849654243</v>
          </cell>
          <cell r="P140">
            <v>0.27883148027032917</v>
          </cell>
          <cell r="Q140">
            <v>0.28257107540173049</v>
          </cell>
          <cell r="R140">
            <v>0.2905729285551244</v>
          </cell>
          <cell r="S140">
            <v>0.28328804347826086</v>
          </cell>
          <cell r="T140">
            <v>0.25356125356125359</v>
          </cell>
          <cell r="V140">
            <v>0.28652321630804078</v>
          </cell>
          <cell r="W140">
            <v>0.28982112436115842</v>
          </cell>
          <cell r="X140">
            <v>0.28460244005048385</v>
          </cell>
          <cell r="Y140">
            <v>0.25362480481820204</v>
          </cell>
          <cell r="AA140">
            <v>0.31025157410160631</v>
          </cell>
          <cell r="AB140">
            <v>0.2630359212050985</v>
          </cell>
          <cell r="AC140">
            <v>0.29196654347403228</v>
          </cell>
          <cell r="AD140">
            <v>0.28587896253602307</v>
          </cell>
          <cell r="AF140">
            <v>0.2895200783545544</v>
          </cell>
          <cell r="AG140">
            <v>0.27784753363228698</v>
          </cell>
          <cell r="AH140">
            <v>0.24472258546609379</v>
          </cell>
          <cell r="AI140">
            <v>0.21628305116986873</v>
          </cell>
          <cell r="AU140">
            <v>0.22681296074061374</v>
          </cell>
          <cell r="AV140">
            <v>0.2272582697201018</v>
          </cell>
          <cell r="AW140">
            <v>0.22655509946321437</v>
          </cell>
          <cell r="AX140">
            <v>0.19792137370085858</v>
          </cell>
        </row>
        <row r="141">
          <cell r="B141">
            <v>0.35132913126884074</v>
          </cell>
          <cell r="C141">
            <v>0.3329912775782452</v>
          </cell>
          <cell r="D141">
            <v>0.33814741035856571</v>
          </cell>
          <cell r="E141">
            <v>0.34618199560868512</v>
          </cell>
          <cell r="F141">
            <v>0.34203805388839226</v>
          </cell>
          <cell r="G141">
            <v>0.35006180469715692</v>
          </cell>
          <cell r="H141">
            <v>0.32885210579653251</v>
          </cell>
          <cell r="I141">
            <v>0.34355155764509787</v>
          </cell>
          <cell r="J141">
            <v>0.36317694910499843</v>
          </cell>
          <cell r="K141">
            <v>0.34650962367135879</v>
          </cell>
          <cell r="L141">
            <v>0.36149490373725934</v>
          </cell>
          <cell r="M141">
            <v>0.34859454855195909</v>
          </cell>
          <cell r="N141">
            <v>0.36811106436684898</v>
          </cell>
          <cell r="O141">
            <v>0.37898728530002229</v>
          </cell>
          <cell r="P141">
            <v>0.36418138216699364</v>
          </cell>
          <cell r="Q141">
            <v>0.35006180469715692</v>
          </cell>
          <cell r="R141">
            <v>0.32892033782241492</v>
          </cell>
          <cell r="S141">
            <v>0.34352355072463764</v>
          </cell>
          <cell r="T141">
            <v>0.36313828621520933</v>
          </cell>
          <cell r="V141">
            <v>0.36149490373725934</v>
          </cell>
          <cell r="W141">
            <v>0.34859454855195909</v>
          </cell>
          <cell r="X141">
            <v>0.364955826672276</v>
          </cell>
          <cell r="Y141">
            <v>0.38233325897836268</v>
          </cell>
          <cell r="AA141">
            <v>0.34640002257243258</v>
          </cell>
          <cell r="AB141">
            <v>0.33043646195442256</v>
          </cell>
          <cell r="AC141">
            <v>0.31219607080334566</v>
          </cell>
          <cell r="AD141">
            <v>0.30297790585975021</v>
          </cell>
          <cell r="AF141">
            <v>0.29128305582761999</v>
          </cell>
          <cell r="AG141">
            <v>0.27192825112107621</v>
          </cell>
          <cell r="AH141">
            <v>0.28600784606762564</v>
          </cell>
          <cell r="AI141">
            <v>0.30416587407266499</v>
          </cell>
          <cell r="AU141">
            <v>0.36207783301902957</v>
          </cell>
          <cell r="AV141">
            <v>0.34971374045801529</v>
          </cell>
          <cell r="AW141">
            <v>0.34859488474897377</v>
          </cell>
          <cell r="AX141">
            <v>0.33288145805091129</v>
          </cell>
        </row>
        <row r="142">
          <cell r="B142">
            <v>0.24554672513017264</v>
          </cell>
          <cell r="C142">
            <v>0.21139045664443301</v>
          </cell>
          <cell r="D142">
            <v>0.24153386454183262</v>
          </cell>
          <cell r="E142">
            <v>0.1780922176140522</v>
          </cell>
          <cell r="F142">
            <v>0.2183629166134593</v>
          </cell>
          <cell r="G142">
            <v>0.20815822002472187</v>
          </cell>
          <cell r="H142">
            <v>0.18944408432315962</v>
          </cell>
          <cell r="I142">
            <v>0.18751528657227493</v>
          </cell>
          <cell r="J142">
            <v>0.15340381142726905</v>
          </cell>
          <cell r="K142">
            <v>0.18385521401896007</v>
          </cell>
          <cell r="L142">
            <v>0.19297848244620613</v>
          </cell>
          <cell r="M142">
            <v>0.18462521294718912</v>
          </cell>
          <cell r="N142">
            <v>0.18510727808161548</v>
          </cell>
          <cell r="O142">
            <v>0.18447468213250054</v>
          </cell>
          <cell r="P142">
            <v>0.18672334859385217</v>
          </cell>
          <cell r="Q142">
            <v>0.20815822002472187</v>
          </cell>
          <cell r="R142">
            <v>0.18945446245149508</v>
          </cell>
          <cell r="S142">
            <v>0.18749999999999997</v>
          </cell>
          <cell r="T142">
            <v>0.15340784571553803</v>
          </cell>
          <cell r="V142">
            <v>0.19297848244620613</v>
          </cell>
          <cell r="W142">
            <v>0.18462521294718912</v>
          </cell>
          <cell r="X142">
            <v>0.18510727808161548</v>
          </cell>
          <cell r="Y142">
            <v>0.18447468213250054</v>
          </cell>
          <cell r="AA142">
            <v>0.20711075033804391</v>
          </cell>
          <cell r="AB142">
            <v>0.19177288528389341</v>
          </cell>
          <cell r="AC142">
            <v>0.21571678661738961</v>
          </cell>
          <cell r="AD142">
            <v>0.19846301633045149</v>
          </cell>
          <cell r="AF142">
            <v>0.22311459353574928</v>
          </cell>
          <cell r="AG142">
            <v>0.22905829596412555</v>
          </cell>
          <cell r="AH142">
            <v>0.23911825144778631</v>
          </cell>
          <cell r="AI142">
            <v>0.2256039566292562</v>
          </cell>
          <cell r="AU142">
            <v>0.26144351105777469</v>
          </cell>
          <cell r="AV142">
            <v>0.25938295165394404</v>
          </cell>
          <cell r="AW142">
            <v>0.28339122197663402</v>
          </cell>
          <cell r="AX142">
            <v>0.28031330019581263</v>
          </cell>
        </row>
        <row r="143">
          <cell r="B143">
            <v>0.1161962181419567</v>
          </cell>
          <cell r="C143">
            <v>0.1100564391995895</v>
          </cell>
          <cell r="D143">
            <v>0.10234063745019918</v>
          </cell>
          <cell r="E143">
            <v>9.8316662600634264E-2</v>
          </cell>
          <cell r="F143">
            <v>0.10643595964755456</v>
          </cell>
          <cell r="G143">
            <v>0.11742892459826945</v>
          </cell>
          <cell r="H143">
            <v>0.10526129588883511</v>
          </cell>
          <cell r="I143">
            <v>0.11541701769165966</v>
          </cell>
          <cell r="J143">
            <v>0.10829980364312139</v>
          </cell>
          <cell r="K143">
            <v>0.11146222349899454</v>
          </cell>
          <cell r="L143">
            <v>0.12570781426953567</v>
          </cell>
          <cell r="M143">
            <v>0.10477001703577514</v>
          </cell>
          <cell r="N143">
            <v>9.2553639040807739E-2</v>
          </cell>
          <cell r="O143">
            <v>0.10528663841177779</v>
          </cell>
          <cell r="P143">
            <v>0.10676913015042511</v>
          </cell>
          <cell r="Q143">
            <v>0.11742892459826945</v>
          </cell>
          <cell r="R143">
            <v>0.1052271170965533</v>
          </cell>
          <cell r="S143">
            <v>0.11548913043478261</v>
          </cell>
          <cell r="T143">
            <v>0.10826210826210828</v>
          </cell>
          <cell r="V143">
            <v>0.12570781426953567</v>
          </cell>
          <cell r="W143">
            <v>0.10477001703577514</v>
          </cell>
          <cell r="X143">
            <v>9.2553639040807739E-2</v>
          </cell>
          <cell r="Y143">
            <v>0.10528663841177782</v>
          </cell>
          <cell r="AA143">
            <v>0.11925406792131772</v>
          </cell>
          <cell r="AB143">
            <v>0.11104673619157977</v>
          </cell>
          <cell r="AC143">
            <v>0.11281851779809375</v>
          </cell>
          <cell r="AD143">
            <v>0.11930835734870317</v>
          </cell>
          <cell r="AF143">
            <v>0.12908912830558278</v>
          </cell>
          <cell r="AG143">
            <v>0.1250224215246637</v>
          </cell>
          <cell r="AH143">
            <v>0.13525126097515414</v>
          </cell>
          <cell r="AI143">
            <v>0.13829180140764694</v>
          </cell>
          <cell r="AU143">
            <v>0.11212069261100634</v>
          </cell>
          <cell r="AV143">
            <v>0.10814249363867685</v>
          </cell>
          <cell r="AW143">
            <v>0.1040416798231765</v>
          </cell>
          <cell r="AX143">
            <v>0.11959632474770299</v>
          </cell>
        </row>
        <row r="144">
          <cell r="B144">
            <v>0.7130720745409701</v>
          </cell>
          <cell r="C144">
            <v>0.65443817342226773</v>
          </cell>
          <cell r="D144">
            <v>0.68202191235059761</v>
          </cell>
          <cell r="E144">
            <v>0.62259087582337158</v>
          </cell>
          <cell r="F144">
            <v>0.66683693014940615</v>
          </cell>
          <cell r="G144">
            <v>0.6756489493201483</v>
          </cell>
          <cell r="H144">
            <v>0.62355748600852723</v>
          </cell>
          <cell r="I144">
            <v>0.64648386190903251</v>
          </cell>
          <cell r="J144">
            <v>0.62488056417538884</v>
          </cell>
          <cell r="K144">
            <v>0.64182706118931332</v>
          </cell>
          <cell r="L144">
            <v>0.68018120045300112</v>
          </cell>
          <cell r="M144">
            <v>0.63798977853492334</v>
          </cell>
          <cell r="N144">
            <v>0.64577198148927217</v>
          </cell>
          <cell r="O144">
            <v>0.66874860584430063</v>
          </cell>
          <cell r="P144">
            <v>0.65767386091127089</v>
          </cell>
          <cell r="Q144">
            <v>0.6756489493201483</v>
          </cell>
          <cell r="R144">
            <v>0.62360191737046333</v>
          </cell>
          <cell r="S144">
            <v>0.64651268115942029</v>
          </cell>
          <cell r="T144">
            <v>0.62480824019285552</v>
          </cell>
          <cell r="V144">
            <v>0.68018120045300112</v>
          </cell>
          <cell r="W144">
            <v>0.63798977853492334</v>
          </cell>
          <cell r="X144">
            <v>0.64261674379469924</v>
          </cell>
          <cell r="Y144">
            <v>0.67209457952264107</v>
          </cell>
          <cell r="AA144">
            <v>0.67276484083179411</v>
          </cell>
          <cell r="AB144">
            <v>0.6332560834298957</v>
          </cell>
          <cell r="AC144">
            <v>0.64073137521882895</v>
          </cell>
          <cell r="AD144">
            <v>0.62074927953890491</v>
          </cell>
          <cell r="AF144">
            <v>0.64348677766895201</v>
          </cell>
          <cell r="AG144">
            <v>0.62600896860986543</v>
          </cell>
          <cell r="AH144">
            <v>0.66037735849056611</v>
          </cell>
          <cell r="AI144">
            <v>0.66806163210956815</v>
          </cell>
          <cell r="AU144">
            <v>0.7356420366878107</v>
          </cell>
          <cell r="AV144">
            <v>0.71723918575063617</v>
          </cell>
          <cell r="AW144">
            <v>0.73602778654878431</v>
          </cell>
          <cell r="AX144">
            <v>0.73279108299442686</v>
          </cell>
        </row>
        <row r="145">
          <cell r="B145">
            <v>1.0227459577966567</v>
          </cell>
          <cell r="C145">
            <v>0.91893278604412509</v>
          </cell>
          <cell r="D145">
            <v>0.93326693227091628</v>
          </cell>
          <cell r="E145">
            <v>0.85679434008294708</v>
          </cell>
          <cell r="F145">
            <v>0.93053249904226776</v>
          </cell>
          <cell r="G145">
            <v>0.95822002472187884</v>
          </cell>
          <cell r="H145">
            <v>0.91417954734276141</v>
          </cell>
          <cell r="I145">
            <v>0.92979500140409999</v>
          </cell>
          <cell r="J145">
            <v>0.87837269236837945</v>
          </cell>
          <cell r="K145">
            <v>0.91898879632289576</v>
          </cell>
          <cell r="L145">
            <v>0.96670441676104191</v>
          </cell>
          <cell r="M145">
            <v>0.9278109028960817</v>
          </cell>
          <cell r="N145">
            <v>0.92721918384518309</v>
          </cell>
          <cell r="O145">
            <v>0.92571938434084311</v>
          </cell>
          <cell r="P145">
            <v>0.93650534118160023</v>
          </cell>
          <cell r="Q145">
            <v>0.95822002472187884</v>
          </cell>
          <cell r="R145">
            <v>0.91417484592558773</v>
          </cell>
          <cell r="S145">
            <v>0.92980072463768115</v>
          </cell>
          <cell r="T145">
            <v>0.87836949375410911</v>
          </cell>
          <cell r="V145">
            <v>0.96670441676104191</v>
          </cell>
          <cell r="W145">
            <v>0.9278109028960817</v>
          </cell>
          <cell r="X145">
            <v>0.92721918384518309</v>
          </cell>
          <cell r="Y145">
            <v>0.925719384340843</v>
          </cell>
          <cell r="AA145">
            <v>0.98301641493340053</v>
          </cell>
          <cell r="AB145">
            <v>0.89629200463499425</v>
          </cell>
          <cell r="AC145">
            <v>0.93269791869286123</v>
          </cell>
          <cell r="AD145">
            <v>0.90662824207492798</v>
          </cell>
          <cell r="AF145">
            <v>0.93300685602350641</v>
          </cell>
          <cell r="AG145">
            <v>0.90385650224215242</v>
          </cell>
          <cell r="AH145">
            <v>0.90509994395665994</v>
          </cell>
          <cell r="AI145">
            <v>0.88434468327943683</v>
          </cell>
          <cell r="AU145">
            <v>0.96245499742842455</v>
          </cell>
          <cell r="AV145">
            <v>0.94449745547073793</v>
          </cell>
          <cell r="AW145">
            <v>0.96258288601199871</v>
          </cell>
          <cell r="AX145">
            <v>0.93071245669528546</v>
          </cell>
        </row>
        <row r="146">
          <cell r="B146">
            <v>0.12195121951219513</v>
          </cell>
          <cell r="C146">
            <v>0.13083632632119033</v>
          </cell>
          <cell r="D146">
            <v>0.13994023904382469</v>
          </cell>
          <cell r="E146">
            <v>0.1663820444010734</v>
          </cell>
          <cell r="F146">
            <v>0.14040352445409268</v>
          </cell>
          <cell r="G146">
            <v>0.13745364647713224</v>
          </cell>
          <cell r="H146">
            <v>0.13238261314148503</v>
          </cell>
          <cell r="I146">
            <v>0.1390511907673633</v>
          </cell>
          <cell r="J146">
            <v>0.15011658689668475</v>
          </cell>
          <cell r="K146">
            <v>0.13990232691755242</v>
          </cell>
          <cell r="L146">
            <v>0.14156285390713477</v>
          </cell>
          <cell r="M146">
            <v>0.15992333901192504</v>
          </cell>
          <cell r="N146">
            <v>0.14450988641144299</v>
          </cell>
          <cell r="O146">
            <v>0.16908320321213474</v>
          </cell>
          <cell r="P146">
            <v>0.15374972749073468</v>
          </cell>
          <cell r="Q146">
            <v>0.13745364647713224</v>
          </cell>
          <cell r="R146">
            <v>0.13238986532755079</v>
          </cell>
          <cell r="S146">
            <v>0.13903985507246375</v>
          </cell>
          <cell r="T146">
            <v>0.15012053473591935</v>
          </cell>
          <cell r="V146">
            <v>0.14156285390713477</v>
          </cell>
          <cell r="W146">
            <v>0.15992333901192504</v>
          </cell>
          <cell r="X146">
            <v>0.14450988641144299</v>
          </cell>
          <cell r="Y146">
            <v>0.1690832032121348</v>
          </cell>
          <cell r="AA146">
            <v>0.14243421980774365</v>
          </cell>
          <cell r="AB146">
            <v>0.16724604094244883</v>
          </cell>
          <cell r="AC146">
            <v>0.15288854308500291</v>
          </cell>
          <cell r="AD146">
            <v>0.16829971181556194</v>
          </cell>
          <cell r="AF146">
            <v>0.17198824681684621</v>
          </cell>
          <cell r="AG146">
            <v>0.16358744394618835</v>
          </cell>
          <cell r="AH146">
            <v>0.16887726508499909</v>
          </cell>
          <cell r="AI146">
            <v>0.1932661213619935</v>
          </cell>
          <cell r="AU146">
            <v>0.17795302588719353</v>
          </cell>
          <cell r="AV146">
            <v>0.1715966921119593</v>
          </cell>
          <cell r="AW146">
            <v>0.16845595200505209</v>
          </cell>
          <cell r="AX146">
            <v>0.19505949691218558</v>
          </cell>
        </row>
        <row r="147">
          <cell r="B147">
            <v>1.1446971773088517</v>
          </cell>
          <cell r="C147">
            <v>1.0497691123653154</v>
          </cell>
          <cell r="D147">
            <v>1.0732071713147409</v>
          </cell>
          <cell r="E147">
            <v>1.0231763844840205</v>
          </cell>
          <cell r="F147">
            <v>1.0709360234963605</v>
          </cell>
          <cell r="G147">
            <v>1.0956736711990112</v>
          </cell>
          <cell r="H147">
            <v>1.0465621604842463</v>
          </cell>
          <cell r="I147">
            <v>1.0688461921714631</v>
          </cell>
          <cell r="J147">
            <v>1.0284892792650642</v>
          </cell>
          <cell r="K147">
            <v>1.0588911232404481</v>
          </cell>
          <cell r="L147">
            <v>1.1082672706681767</v>
          </cell>
          <cell r="M147">
            <v>1.0877342419080067</v>
          </cell>
          <cell r="N147">
            <v>1.071729070256626</v>
          </cell>
          <cell r="O147">
            <v>1.0948025875529779</v>
          </cell>
          <cell r="P147">
            <v>1.0902550686723349</v>
          </cell>
          <cell r="Q147">
            <v>1.0956736711990112</v>
          </cell>
          <cell r="R147">
            <v>1.0465647112531384</v>
          </cell>
          <cell r="S147">
            <v>1.0688405797101448</v>
          </cell>
          <cell r="T147">
            <v>1.0284900284900285</v>
          </cell>
          <cell r="V147">
            <v>1.1082672706681767</v>
          </cell>
          <cell r="W147">
            <v>1.0877342419080067</v>
          </cell>
          <cell r="X147">
            <v>1.071729070256626</v>
          </cell>
          <cell r="Y147">
            <v>1.0948025875529779</v>
          </cell>
          <cell r="AA147">
            <v>1.1254506347411442</v>
          </cell>
          <cell r="AB147">
            <v>1.063538045577443</v>
          </cell>
          <cell r="AC147">
            <v>1.0855864617778643</v>
          </cell>
          <cell r="AD147">
            <v>1.0749279538904899</v>
          </cell>
          <cell r="AF147">
            <v>1.1049951028403526</v>
          </cell>
          <cell r="AG147">
            <v>1.0674439461883409</v>
          </cell>
          <cell r="AH147">
            <v>1.0739772090416588</v>
          </cell>
          <cell r="AI147">
            <v>1.0776108046414303</v>
          </cell>
          <cell r="AU147">
            <v>1.140408023315618</v>
          </cell>
          <cell r="AV147">
            <v>1.1160941475826973</v>
          </cell>
          <cell r="AW147">
            <v>1.1310388380170509</v>
          </cell>
          <cell r="AX147">
            <v>1.1257719536074711</v>
          </cell>
        </row>
        <row r="148">
          <cell r="B148">
            <v>-0.14469717730885173</v>
          </cell>
          <cell r="C148">
            <v>-4.9769112365315532E-2</v>
          </cell>
          <cell r="D148">
            <v>-7.3207171314741012E-2</v>
          </cell>
          <cell r="E148">
            <v>-2.3176384484020474E-2</v>
          </cell>
          <cell r="F148">
            <v>-7.0936023496360606E-2</v>
          </cell>
          <cell r="G148">
            <v>-9.5673671199011115E-2</v>
          </cell>
          <cell r="H148">
            <v>-4.6562160484246461E-2</v>
          </cell>
          <cell r="I148">
            <v>-6.8846192171463261E-2</v>
          </cell>
          <cell r="J148">
            <v>-2.8489279265064244E-2</v>
          </cell>
          <cell r="K148">
            <v>-5.8891123240448144E-2</v>
          </cell>
          <cell r="L148">
            <v>-0.10826727066817667</v>
          </cell>
          <cell r="M148">
            <v>-8.7734241908006827E-2</v>
          </cell>
          <cell r="N148">
            <v>-7.1729070256626004E-2</v>
          </cell>
          <cell r="O148">
            <v>-9.4802587552977879E-2</v>
          </cell>
          <cell r="P148">
            <v>-9.0255068672334848E-2</v>
          </cell>
          <cell r="Q148">
            <v>-9.5673671199011115E-2</v>
          </cell>
          <cell r="R148">
            <v>-4.6564711253138547E-2</v>
          </cell>
          <cell r="S148">
            <v>-6.8840579710144914E-2</v>
          </cell>
          <cell r="T148">
            <v>-2.8490028490028477E-2</v>
          </cell>
          <cell r="V148">
            <v>-0.10826727066817667</v>
          </cell>
          <cell r="W148">
            <v>-8.7734241908006827E-2</v>
          </cell>
          <cell r="X148">
            <v>-7.1729070256626004E-2</v>
          </cell>
          <cell r="Y148">
            <v>-9.4802587552977907E-2</v>
          </cell>
          <cell r="AA148">
            <v>-0.12545063474114412</v>
          </cell>
          <cell r="AB148">
            <v>-6.3538045577443025E-2</v>
          </cell>
          <cell r="AC148">
            <v>-8.558646177786422E-2</v>
          </cell>
          <cell r="AD148">
            <v>-7.492795389048991E-2</v>
          </cell>
          <cell r="AF148">
            <v>-0.1049951028403526</v>
          </cell>
          <cell r="AG148">
            <v>-6.7443946188340806E-2</v>
          </cell>
          <cell r="AH148">
            <v>-7.3977209041658887E-2</v>
          </cell>
          <cell r="AI148">
            <v>-7.7610804641430456E-2</v>
          </cell>
          <cell r="AU148">
            <v>-0.140408023315618</v>
          </cell>
          <cell r="AV148">
            <v>-0.1160941475826972</v>
          </cell>
          <cell r="AW148">
            <v>-0.13103883801705082</v>
          </cell>
          <cell r="AX148">
            <v>-0.12577195360747101</v>
          </cell>
        </row>
      </sheetData>
      <sheetData sheetId="4"/>
      <sheetData sheetId="5"/>
      <sheetData sheetId="6"/>
      <sheetData sheetId="7"/>
      <sheetData sheetId="8"/>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s"/>
      <sheetName val="#REF"/>
      <sheetName val="B"/>
      <sheetName val="Ratios"/>
      <sheetName val="QTRLY - REGIONAL"/>
      <sheetName val="FINANCIAL STATEMENTS"/>
      <sheetName val="WELLA_YEAR"/>
      <sheetName val="Model_Template"/>
      <sheetName val="PG Ear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SegmentBreakdown"/>
      <sheetName val="OldSegmentBreakdown"/>
      <sheetName val="SpinBrush&amp;OrangeGlo"/>
      <sheetName val="Orajel_Assumptions"/>
      <sheetName val="2009_AnalystDay"/>
      <sheetName val="c1"/>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P&amp;L"/>
      <sheetName val="Split"/>
      <sheetName val="Bevs"/>
      <sheetName val="Conf"/>
      <sheetName val="H_P&amp;L"/>
      <sheetName val="H_Split"/>
      <sheetName val="Sum_of_Parts"/>
      <sheetName val="Q_DPSU"/>
      <sheetName val="BS"/>
      <sheetName val="CF"/>
      <sheetName val="Associates"/>
      <sheetName val="Acquisition"/>
      <sheetName val="Ratios"/>
      <sheetName val="CBRY.L"/>
      <sheetName val="Temp"/>
      <sheetName val="Sheet2"/>
      <sheetName val="GE Upload"/>
      <sheetName val="Geog"/>
      <sheetName val="UK_Gaap"/>
      <sheetName val="Currency_Breakdown"/>
      <sheetName val="Sales_95-99"/>
      <sheetName val="Split_95-99"/>
      <sheetName val="H_Split_96-99"/>
      <sheetName val="GE 2"/>
      <sheetName val="GE3"/>
      <sheetName val="Financials"/>
      <sheetName val="J"/>
      <sheetName val="B"/>
      <sheetName val="C"/>
      <sheetName val="detail9'96_o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Main"/>
      <sheetName val="Tables"/>
      <sheetName val="Quarterly"/>
      <sheetName val="Scenario Assumptions"/>
      <sheetName val="Scenario Output"/>
      <sheetName val="Scenario DCF"/>
      <sheetName val="DCF07"/>
      <sheetName val="DCF08"/>
      <sheetName val="__FDSCACHE__"/>
      <sheetName val="C4I"/>
      <sheetName val="RSTA"/>
      <sheetName val="SS"/>
      <sheetName val="TS"/>
      <sheetName val="Valuation Metrics"/>
      <sheetName val="Valuation"/>
      <sheetName val="SumOfParts"/>
      <sheetName val="Model_Template"/>
      <sheetName val="Historical"/>
      <sheetName val="Acquisitions"/>
      <sheetName val="Rev Breakdown"/>
      <sheetName val="Segments"/>
      <sheetName val="Facilities"/>
      <sheetName val="Contracts"/>
      <sheetName val="Comp Table"/>
      <sheetName val="Stk Price"/>
      <sheetName val="Rel P_E"/>
      <sheetName val="Rel_Pr_Bk"/>
      <sheetName val="Pr_Bk"/>
      <sheetName val="IDE"/>
      <sheetName val="NY UPLOAD"/>
      <sheetName val="mwareDates"/>
      <sheetName val="mwareSettings"/>
      <sheetName val="NY UPLOAD shadow"/>
      <sheetName val="SR"/>
      <sheetName val="Menu"/>
      <sheetName val="DCF"/>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sheetName val="__FDSCACHE__"/>
      <sheetName val="SOP"/>
      <sheetName val="A"/>
      <sheetName val="P&amp;L"/>
      <sheetName val="Sales_Region"/>
      <sheetName val="Breakdown"/>
      <sheetName val="Geog Split"/>
      <sheetName val="Q_Breakdown"/>
      <sheetName val="Q_P&amp;L"/>
      <sheetName val="BS"/>
      <sheetName val="CF"/>
      <sheetName val="GE3"/>
      <sheetName val="Ratios"/>
      <sheetName val="HNKG_p.DE"/>
      <sheetName val="Sheet1"/>
      <sheetName val="Restatement"/>
      <sheetName val="Sheet3"/>
      <sheetName val="Sheet5"/>
      <sheetName val="Sheet4"/>
      <sheetName val="GE Upload"/>
      <sheetName val="Total_Assets"/>
      <sheetName val="Main"/>
      <sheetName val="Quarterl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Modelware Items"/>
      <sheetName val="xbrlPreview"/>
      <sheetName val="Content"/>
      <sheetName val="Valuation"/>
      <sheetName val="Ratios"/>
      <sheetName val="CFS"/>
      <sheetName val="P&amp;L"/>
      <sheetName val="Half-Year P&amp;L"/>
      <sheetName val="By Quarter"/>
      <sheetName val="Organic growth"/>
      <sheetName val="Margins"/>
      <sheetName val="Chart-Data"/>
      <sheetName val="BS"/>
      <sheetName val="FX-Impact"/>
      <sheetName val="Acq.-Disp."/>
      <sheetName val="Countries"/>
      <sheetName val="Product &amp; Geographic Segments"/>
      <sheetName val="Revenue Breakdown-Chart"/>
      <sheetName val="EBIT Breakdown Chart"/>
      <sheetName val="Dairy Sales Chart"/>
      <sheetName val="Financial Overview"/>
      <sheetName val="Organic Rev Growth Chart"/>
      <sheetName val="Themis Chart"/>
      <sheetName val="Biscuit EBIT-Margin Chart"/>
      <sheetName val="EBIT-Evolution Chart"/>
      <sheetName val="Chart9"/>
      <sheetName val="Chart10"/>
      <sheetName val="GE Upload1"/>
      <sheetName val="2nd Page Sheet"/>
      <sheetName val="Output Sheets"/>
      <sheetName val="xbrldates"/>
      <sheetName val="xbrlSettings"/>
      <sheetName val="GE3"/>
      <sheetName val="Margin Assumptions"/>
      <sheetName val="FX"/>
      <sheetName val="Short BS &amp; CFS"/>
      <sheetName val="mwareTaxoPres"/>
      <sheetName val="mwareValPrintout"/>
      <sheetName val="mwarePreview"/>
      <sheetName val="mwareDates"/>
      <sheetName val="mwareSettings"/>
      <sheetName val="D"/>
      <sheetName val="G-Euro"/>
      <sheetName val="MODEL"/>
      <sheetName val="CF"/>
      <sheetName val="Summary"/>
      <sheetName val="B"/>
      <sheetName val="Ratios, Margins &amp; Multip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
      <sheetName val="A"/>
      <sheetName val="B"/>
      <sheetName val="GE3"/>
      <sheetName val="G-Euro"/>
      <sheetName val="Margin Exp"/>
      <sheetName val="Disposals 2002"/>
      <sheetName val="D"/>
      <sheetName val="F (Euro)"/>
      <sheetName val="F"/>
      <sheetName val="Ratios (2)"/>
      <sheetName val="J"/>
      <sheetName val="K"/>
      <sheetName val="P"/>
      <sheetName val="Ratios"/>
      <sheetName val="ULVR.L"/>
      <sheetName val="UN.N"/>
      <sheetName val="Total_Assets"/>
      <sheetName val="RI &amp; profit growth (2)"/>
      <sheetName val="Breakdown"/>
      <sheetName val="pro-forma (Euro)"/>
      <sheetName val="pro-forma (£)"/>
      <sheetName val="Bfds Qs 00_01"/>
      <sheetName val="Bfds_Annual"/>
      <sheetName val="GE Upload2"/>
      <sheetName val="GE Upload"/>
      <sheetName val="UNILEVER"/>
      <sheetName val="RI &amp; profit growth"/>
      <sheetName val="1999"/>
      <sheetName val="G"/>
      <sheetName val="H"/>
      <sheetName val="Acquisition"/>
      <sheetName val="O"/>
      <sheetName val="N"/>
      <sheetName val="Chart1"/>
      <sheetName val="Summary"/>
      <sheetName val="Columns"/>
      <sheetName val="GE 2"/>
      <sheetName val="1998"/>
      <sheetName val="Bfds Dilution"/>
      <sheetName val="2000"/>
      <sheetName val="RI Price Target"/>
      <sheetName val="Sheet1"/>
      <sheetName val="Res Inc"/>
      <sheetName val="DCF "/>
      <sheetName val="Chart2"/>
      <sheetName val="E"/>
      <sheetName val="Half"/>
      <sheetName val="C"/>
      <sheetName val="K-Euro"/>
      <sheetName val="P&amp;L DM"/>
      <sheetName val="P&amp;L"/>
      <sheetName val="CF DM"/>
      <sheetName val="Val_M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Balance"/>
      <sheetName val="Valuation"/>
      <sheetName val="Main Cover"/>
      <sheetName val="Cover"/>
      <sheetName val="__FDSCACHE__"/>
      <sheetName val="Revenue Breakdown-new"/>
      <sheetName val="Ratios"/>
      <sheetName val="Cash Flow"/>
      <sheetName val="Cost-Structure"/>
      <sheetName val="DCF-EVA "/>
      <sheetName val="Revenue Breakdown-old"/>
      <sheetName val="Cap Allocation"/>
      <sheetName val="Inc.-Qtr Var Analysis"/>
      <sheetName val="margins"/>
      <sheetName val="Depreciation Schedule"/>
      <sheetName val="mStartup"/>
      <sheetName val="NY UPLOAD"/>
      <sheetName val="NY UPLOAD Shadow"/>
      <sheetName val="MainCode"/>
      <sheetName val="Module1"/>
      <sheetName val="D"/>
      <sheetName val="G-Eu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Valuation"/>
      <sheetName val="All-Valuations"/>
      <sheetName val="Revenue Breakdown"/>
      <sheetName val="Income Statement"/>
      <sheetName val="Margin Check"/>
      <sheetName val="Financial Statistics"/>
      <sheetName val="ROIC-EVA"/>
      <sheetName val="FX"/>
      <sheetName val="Balance Sheet"/>
      <sheetName val="Cash Flow"/>
      <sheetName val="NY UPLOAD"/>
      <sheetName val="DCF-EVA "/>
      <sheetName val="Raw Materials"/>
      <sheetName val="Interest Calculation"/>
      <sheetName val="RONA"/>
      <sheetName val="Main Cover"/>
      <sheetName val="__FDSCACHE__"/>
      <sheetName val="Cover"/>
      <sheetName val="Sum-of-parts"/>
      <sheetName val="Variance"/>
      <sheetName val="Guidance-Notes"/>
      <sheetName val="Restructuring"/>
      <sheetName val="capex"/>
      <sheetName val="Segment Data"/>
      <sheetName val="Cost-Structure"/>
      <sheetName val="Historic"/>
      <sheetName val="old-rubbermaid"/>
      <sheetName val="Old - Newell -IS"/>
      <sheetName val="Chart"/>
      <sheetName val="Depreciation Schedule"/>
      <sheetName val="NY UPLOAD shadow"/>
      <sheetName val="mStartup"/>
      <sheetName val="MainCode"/>
      <sheetName val="Module1"/>
      <sheetName val="map-chart"/>
      <sheetName val="Profitibility Map Data"/>
      <sheetName val="Qtr. Variance"/>
      <sheetName val="Model_Template"/>
      <sheetName val="Inc-Yr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RI "/>
      <sheetName val="__FDSCACHE__"/>
      <sheetName val="A"/>
      <sheetName val="P&amp;L"/>
      <sheetName val="Breakdown"/>
      <sheetName val="Categories"/>
      <sheetName val="Q_Breakdown"/>
      <sheetName val="Q_P&amp;L"/>
      <sheetName val="BS"/>
      <sheetName val="CF"/>
      <sheetName val="Ratios"/>
      <sheetName val="Brands"/>
      <sheetName val="ADJUST"/>
      <sheetName val="SUMMARY"/>
      <sheetName val="OREP.PA"/>
      <sheetName val="GE3"/>
      <sheetName val="Total_Assets"/>
      <sheetName val="GE Upload"/>
      <sheetName val="Valuation"/>
      <sheetName val="SASY.L GE"/>
      <sheetName val="GELink Disclosures All"/>
      <sheetName val="Sheet1"/>
      <sheetName val="Triggers"/>
      <sheetName val="GELink Disclosures SASY.L GE"/>
      <sheetName val="B"/>
      <sheetName val="D"/>
      <sheetName val="Inc-Yr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dex"/>
      <sheetName val="Inputs"/>
      <sheetName val="RankingBarCharts"/>
      <sheetName val="ScatterCharts"/>
      <sheetName val="MWare_Cached"/>
      <sheetName val="__FDSCACHE__"/>
      <sheetName val="Valuation"/>
      <sheetName val="CoreMetrics"/>
      <sheetName val="Performance"/>
      <sheetName val="Val_MW"/>
      <sheetName val="Perf_MW"/>
      <sheetName val="CoreMetrics_MW"/>
      <sheetName val="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pe_Val"/>
      <sheetName val="Europe_Perf"/>
      <sheetName val="US_Val"/>
      <sheetName val="US_Perf"/>
      <sheetName val="Food_Val"/>
      <sheetName val="Food_Perf"/>
      <sheetName val="Tob_Val"/>
      <sheetName val="Tob_Perf"/>
      <sheetName val="HPC_Val"/>
      <sheetName val="HPC_Perf"/>
      <sheetName val="Bev_Val"/>
      <sheetName val="__FDSCACHE__"/>
      <sheetName val="Bev_Perf"/>
      <sheetName val="(Disclaimers for All Sheets)"/>
      <sheetName val="(Disclosures for All Sheets)"/>
      <sheetName val="Income-Summary"/>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 -with L'Oreal"/>
      <sheetName val="A"/>
      <sheetName val="P&amp;L"/>
      <sheetName val="Half"/>
      <sheetName val="Sales"/>
      <sheetName val="Ralston P&amp;L"/>
      <sheetName val="CF"/>
      <sheetName val="EBIT"/>
      <sheetName val="BS"/>
      <sheetName val="Summary"/>
      <sheetName val="OLD"/>
      <sheetName val="Ratios"/>
      <sheetName val="Sheet2"/>
      <sheetName val="GE Upload"/>
      <sheetName val="NESZn.S"/>
      <sheetName val="Ral Impact"/>
      <sheetName val="Net_Operating"/>
      <sheetName val="GE3"/>
      <sheetName val="Module1"/>
      <sheetName val="B"/>
      <sheetName val="Model"/>
      <sheetName val="D"/>
      <sheetName val="Nestle"/>
      <sheetName val="SQL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ROIC"/>
      <sheetName val="Cash Flow Analysis"/>
      <sheetName val="Acquisitions"/>
      <sheetName val="Pro-Forma"/>
      <sheetName val="Currency"/>
      <sheetName val="Sales Model"/>
      <sheetName val="Quarterly Model"/>
      <sheetName val="Shares Outstanding"/>
      <sheetName val="Input"/>
      <sheetName val="ISBS"/>
      <sheetName val="CFNWI"/>
      <sheetName val="IncStatement"/>
      <sheetName val="BalanceSheet"/>
      <sheetName val="NWI"/>
      <sheetName val="CashFlow"/>
      <sheetName val="OperatingRatios"/>
      <sheetName val="CreditRatios"/>
      <sheetName val="SumSheet"/>
      <sheetName val="SingaporeCRStats"/>
      <sheetName val="TokyoOfficeRatios"/>
      <sheetName val="TokyoBondRating"/>
      <sheetName val="IncStat(PctofSales)"/>
      <sheetName val="BalanceSheet(Pct)"/>
      <sheetName val="ValuationInput"/>
      <sheetName val="Valuation"/>
      <sheetName val="ValuationSummary"/>
      <sheetName val="Storage"/>
      <sheetName val="Cash Flow"/>
      <sheetName val="Restructuring (OLD)"/>
      <sheetName val="Seasonality"/>
      <sheetName val="Consol.  Balance Sheet (OLD)"/>
      <sheetName val="Consolidating Inc State (OLD) "/>
      <sheetName val="Quarterly Adjust. (OLD)"/>
      <sheetName val="FBR As Reported (OLD)"/>
      <sheetName val="FBR Adjusted (OLD)"/>
      <sheetName val="Clorox Quarterly (OLD)"/>
      <sheetName val="Consolidated Segment Results"/>
      <sheetName val="Sales Forecast"/>
      <sheetName val="Consolidated Quarterly"/>
      <sheetName val="Consolidated Calendar Yr."/>
      <sheetName val="Stationery"/>
      <sheetName val="Regional Sales"/>
      <sheetName val="Foreign Currency"/>
      <sheetName val="OLD Quarterly - DO NOT USE"/>
      <sheetName val="Sales and Profits by Division"/>
      <sheetName val="Divisional Sales Model"/>
      <sheetName val="Quarterly Earnings Model"/>
      <sheetName val="Share Repurchase Analysis"/>
      <sheetName val="Restructuring Charges"/>
      <sheetName val="Sales Model (Regional) OLD"/>
      <sheetName val="Regional Breakdown"/>
      <sheetName val="GBU Sales and Profits"/>
      <sheetName val="Wella"/>
      <sheetName val="Sales Model (GBU)"/>
      <sheetName val="Calendarized  Quarterly"/>
      <sheetName val="Shares Out."/>
      <sheetName val="Revisions"/>
      <sheetName val="Segment Sales and Profit"/>
      <sheetName val="Quarterly Earnings Forecast"/>
      <sheetName val="Quarterly Sales Forecast"/>
      <sheetName val="Inventory"/>
      <sheetName val="Cost Savings &amp; Margin Analysis"/>
      <sheetName val="Distribution Channels"/>
      <sheetName val="Product Line Analysis"/>
      <sheetName val="Regional Profitability"/>
      <sheetName val="Calendarized Earnings Model"/>
      <sheetName val="Share Repurchase"/>
      <sheetName val="Restructuring  OLD"/>
      <sheetName val="Restructuring - NOT UPDATED"/>
      <sheetName val="Regional Sales &amp; Profits"/>
      <sheetName val="OLD Geo. Mix"/>
      <sheetName val="NEW Geo. Mix"/>
      <sheetName val="OLD Segment Profits"/>
      <sheetName val="OLD Segment Sales"/>
      <sheetName val="NEW Segment Profits"/>
      <sheetName val="NEW Segment Sales"/>
      <sheetName val="Pulp"/>
      <sheetName val="Regional Results - Restated"/>
      <sheetName val="Currency Calculator"/>
      <sheetName val="Sales (Restated 1999 &amp; 2000)"/>
      <sheetName val="P&amp;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sheetName val="Valuation"/>
      <sheetName val="Ratios"/>
      <sheetName val="P&amp;L"/>
      <sheetName val="Sales by Q"/>
      <sheetName val="Output Sheets"/>
      <sheetName val="Split"/>
      <sheetName val="BS"/>
      <sheetName val="CFS"/>
      <sheetName val="Margin Assumptions"/>
      <sheetName val="Food only"/>
      <sheetName val="L'Oreal"/>
      <sheetName val="Alcon"/>
      <sheetName val="Half-Year P&amp;L"/>
      <sheetName val="Geographic Segments"/>
      <sheetName val="RIG Evo. Chart"/>
      <sheetName val="EBITA Margin  AOA"/>
      <sheetName val="Chart Data"/>
      <sheetName val="Product Segments"/>
      <sheetName val="Acq.-Disp."/>
      <sheetName val="Currencies"/>
      <sheetName val="Conf calls"/>
      <sheetName val="Countries"/>
      <sheetName val="Logbook"/>
      <sheetName val="10 Year Overview"/>
      <sheetName val="Report 2nd Page"/>
      <sheetName val="GE Upload1"/>
      <sheetName val="xbrldates"/>
      <sheetName val="xbrlSettings"/>
      <sheetName val="GE3"/>
      <sheetName val="Chart2"/>
      <sheetName val="Ratios, Margins &amp; Multiples"/>
      <sheetName val="Storage"/>
      <sheetName val="Historical Highligh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s"/>
      <sheetName val="Sum of the Parts"/>
      <sheetName val="Implied SOTP"/>
      <sheetName val="Implied 12% price prem SOTP"/>
      <sheetName val="Edgewell WS implied"/>
      <sheetName val="#REF"/>
      <sheetName val="P&amp;L"/>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Analysis"/>
      <sheetName val="MACR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FutureAcq"/>
      <sheetName val="Credit Output"/>
      <sheetName val="CalcsMO"/>
      <sheetName val="Valuation"/>
      <sheetName val="LXK"/>
      <sheetName val="yearly"/>
      <sheetName val="OnAir"/>
      <sheetName val=" Capital"/>
      <sheetName val="New Business"/>
      <sheetName val="Scenario"/>
      <sheetName val="WY"/>
      <sheetName val="RELPE"/>
      <sheetName val="SALESCAT"/>
      <sheetName val="MATCASH"/>
      <sheetName val="FinSum"/>
      <sheetName val="Aladdin Macro1"/>
      <sheetName val="NKEBALST"/>
      <sheetName val="NKEQTRIN"/>
      <sheetName val="DATA"/>
      <sheetName val="Gas"/>
      <sheetName val="Off Peak"/>
      <sheetName val="Peak"/>
      <sheetName val="Cashflow Model"/>
      <sheetName val="changes in EST"/>
      <sheetName val="US peers EBIT Margins"/>
      <sheetName val="Sheet7"/>
      <sheetName val="Model (Euro)"/>
      <sheetName val="Monthly Spot"/>
      <sheetName val="Sheet1"/>
      <sheetName val="main"/>
      <sheetName val="DMK"/>
      <sheetName val="premium detail - P&amp;C"/>
      <sheetName val="Sainsbury"/>
      <sheetName val="dist"/>
      <sheetName val="Accounts&amp;Forecasts"/>
      <sheetName val="NY UPLOAD"/>
      <sheetName val="Output"/>
      <sheetName val="macro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Ratios, Margins &amp; Multiples"/>
      <sheetName val="P&amp;L"/>
      <sheetName val="Sales by Quarter"/>
      <sheetName val="Half-Year P&amp;L"/>
      <sheetName val="Acq.-Disp."/>
      <sheetName val="Margin"/>
      <sheetName val="CFS"/>
      <sheetName val="BS"/>
      <sheetName val="Product &amp; Geographic Segments"/>
      <sheetName val="Conf calls"/>
      <sheetName val="Old P&amp;L"/>
      <sheetName val="Company Information"/>
      <sheetName val="Financial Overview"/>
      <sheetName val="Segment Info"/>
      <sheetName val="Acquisitions"/>
      <sheetName val="Share Ownership"/>
      <sheetName val="Fresh Dairy Products"/>
      <sheetName val="Water"/>
      <sheetName val="Biscuits and Cereals"/>
      <sheetName val="Asia Pacific"/>
      <sheetName val="Danone Issues"/>
      <sheetName val="Management"/>
      <sheetName val="Employees"/>
      <sheetName val="Ratios"/>
      <sheetName val="FX-Impact"/>
      <sheetName val="Revenue Breakdown-Chart"/>
      <sheetName val="EBIT Breakdown Chart"/>
      <sheetName val="Chart-Data"/>
      <sheetName val="Chart6"/>
      <sheetName val="Organic Rev Growth Chart"/>
      <sheetName val="Themis Chart"/>
      <sheetName val="Chart3"/>
      <sheetName val="Chart4"/>
      <sheetName val="Biscuit EBIT-Margin Chart"/>
      <sheetName val="Chart7"/>
      <sheetName val="EBIT-Evolution Chart"/>
      <sheetName val="2nd Page Sheet"/>
      <sheetName val="Chart9"/>
      <sheetName val="Chart10"/>
      <sheetName val="Output Sheets"/>
      <sheetName val="GE Upload1"/>
      <sheetName val="GE3"/>
      <sheetName val="Chart11"/>
      <sheetName val="Chart12"/>
      <sheetName val="Charts"/>
      <sheetName val="Chart1"/>
      <sheetName val="Chart2"/>
      <sheetName val="Chart5"/>
      <sheetName val="Chart8"/>
      <sheetName val="Summary Sheet"/>
      <sheetName val="Confo"/>
      <sheetName val="Breakdowns"/>
      <sheetName val="FNAC"/>
      <sheetName val="Market Share"/>
      <sheetName val="MultipleSecurities"/>
      <sheetName val="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Ratios, Margins &amp; Multiples"/>
    </sheetNames>
    <sheetDataSet>
      <sheetData sheetId="0" refreshError="1"/>
      <sheetData sheetId="1"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Segment"/>
      <sheetName val="I"/>
    </sheetNames>
    <sheetDataSet>
      <sheetData sheetId="0" refreshError="1"/>
      <sheetData sheetId="1"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jor Defense Acqs"/>
      <sheetName val="Sheet2"/>
      <sheetName val="Sheet3"/>
      <sheetName val="#REF"/>
      <sheetName val="Balance"/>
      <sheetName val="Income-Segmen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S Quarterly"/>
      <sheetName val="Scenario"/>
      <sheetName val="Bakery"/>
      <sheetName val="Input-CB Revenues"/>
      <sheetName val="P&amp;L"/>
      <sheetName val="P"/>
      <sheetName val="NKEBALST"/>
      <sheetName val="Analysis"/>
      <sheetName val="MACRS"/>
      <sheetName val="NKEQTRIN"/>
      <sheetName val="Sheet1"/>
      <sheetName val="Quarterly Projection"/>
      <sheetName val="MultipleSecurit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KY Pension Template"/>
      <sheetName val="#REF"/>
      <sheetName val="XOM"/>
      <sheetName val="CENMODEL"/>
    </sheetNames>
    <sheetDataSet>
      <sheetData sheetId="0" refreshError="1"/>
      <sheetData sheetId="1" refreshError="1"/>
      <sheetData sheetId="2" refreshError="1"/>
      <sheetData sheetId="3"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 -with L'Oreal"/>
      <sheetName val="A"/>
      <sheetName val="P&amp;L"/>
      <sheetName val="Half"/>
      <sheetName val="Sales"/>
      <sheetName val="Ralston P&amp;L"/>
      <sheetName val="CF"/>
      <sheetName val="EBIT"/>
      <sheetName val="BS"/>
      <sheetName val="Summary"/>
      <sheetName val="OLD"/>
      <sheetName val="Ratios"/>
      <sheetName val="Sheet2"/>
      <sheetName val="GE Upload"/>
      <sheetName val="NESZn.S"/>
      <sheetName val="Ral Impact"/>
      <sheetName val="Net_Operating"/>
      <sheetName val="GE3"/>
      <sheetName val="Module1"/>
      <sheetName val="Nestle"/>
      <sheetName val="B"/>
      <sheetName val="C"/>
      <sheetName val="D"/>
      <sheetName val="E"/>
      <sheetName val="G"/>
      <sheetName val="GE 2"/>
      <sheetName val="Columns"/>
      <sheetName val="RI &amp; profit growth"/>
      <sheetName val="F"/>
      <sheetName val="I"/>
      <sheetName val="ROCJ"/>
      <sheetName val="geo97"/>
      <sheetName val="div97"/>
      <sheetName val="Res Inc"/>
      <sheetName val="DCF"/>
      <sheetName val="A-Euro"/>
      <sheetName val="GE Euro2"/>
      <sheetName val="GE Euro"/>
      <sheetName val="Front"/>
      <sheetName val="Old BKS"/>
      <sheetName val="Qrt Sales"/>
      <sheetName val="Annual"/>
      <sheetName val="J"/>
      <sheetName val="SQL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
      <sheetName val="Valuation"/>
      <sheetName val="Ratios"/>
      <sheetName val="P&amp;L"/>
      <sheetName val="Sales by Quarter"/>
      <sheetName val="CFS"/>
      <sheetName val="BS"/>
      <sheetName val="Margin Assumptions"/>
      <sheetName val="Half-Year P&amp;L"/>
      <sheetName val="FX-Impact"/>
      <sheetName val="Acq.-Disp."/>
      <sheetName val="Conf calls"/>
      <sheetName val="Countries"/>
      <sheetName val="Product &amp; Geographic Segments"/>
      <sheetName val="Revenue Breakdown-Chart"/>
      <sheetName val="EBIT Breakdown Chart"/>
      <sheetName val="Dairy Sales Chart"/>
      <sheetName val="Chart-Data"/>
      <sheetName val="Financial Overview"/>
      <sheetName val="Organic Rev Growth Chart"/>
      <sheetName val="Themis Chart"/>
      <sheetName val="Biscuit EBIT-Margin Chart"/>
      <sheetName val="EBIT-Evolution Chart"/>
      <sheetName val="Chart9"/>
      <sheetName val="Chart10"/>
      <sheetName val="GE Upload1"/>
      <sheetName val="2nd Page Sheet"/>
      <sheetName val="Output Sheets"/>
      <sheetName val="GE3"/>
      <sheetName val="Ratios, Margins &amp; Multiples"/>
      <sheetName val="B"/>
      <sheetName val="NA_ANNUAL"/>
      <sheetName val="Profor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 val="P&amp;L"/>
      <sheetName val="Broadcast Comps"/>
      <sheetName val="UTX"/>
      <sheetName val="Data"/>
      <sheetName val="All Sum"/>
      <sheetName val="Consol_Income"/>
      <sheetName val="Financia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ROIC"/>
      <sheetName val="Cash Flow"/>
      <sheetName val="Restructuring (OLD)"/>
      <sheetName val="Seasonality"/>
      <sheetName val="Consol.  Balance Sheet (OLD)"/>
      <sheetName val="Consolidating Inc State (OLD) "/>
      <sheetName val="Quarterly Adjust. (OLD)"/>
      <sheetName val="FBR As Reported (OLD)"/>
      <sheetName val="FBR Adjusted (OLD)"/>
      <sheetName val="Clorox Quarterly (OLD)"/>
      <sheetName val="Consolidated Segment Results"/>
      <sheetName val="Sales Forecast"/>
      <sheetName val="Consolidated Quarterly"/>
      <sheetName val="Consolidated Calendar Yr."/>
      <sheetName val="Shares Outstanding"/>
      <sheetName val="Input"/>
      <sheetName val="Exclusion List"/>
      <sheetName val="Valuation-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mailto:bob.doctor@morganstanley.com" TargetMode="External" Type="http://schemas.openxmlformats.org/officeDocument/2006/relationships/hyperlink"/>
<Relationship Id="rId2" Target="mailto:brandon.hoffman@morganstanley.com" TargetMode="External" Type="http://schemas.openxmlformats.org/officeDocument/2006/relationships/hyperlink"/>
<Relationship Id="rId3" Target="mailto:scott.rotondi@morganstanley.com" TargetMode="External" Type="http://schemas.openxmlformats.org/officeDocument/2006/relationships/hyperlink"/>
<Relationship Id="rId4" Target="../printerSettings/printerSettings3.bin" Type="http://schemas.openxmlformats.org/officeDocument/2006/relationships/printerSettings"/>
<Relationship Id="rId5"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8"/>
  <sheetViews>
    <sheetView showGridLines="0" tabSelected="1" workbookViewId="0">
      <selection activeCell="Z1" sqref="Z1"/>
    </sheetView>
  </sheetViews>
  <sheetFormatPr defaultRowHeight="12.75"/>
  <cols>
    <col min="1" max="1" width="25.7109375" style="509" customWidth="1"/>
    <col min="2" max="5" width="9.140625" style="509"/>
    <col min="6" max="6" width="18.7109375" style="509" customWidth="1"/>
    <col min="7" max="256" width="9.140625" style="509"/>
    <col min="257" max="257" width="100.7109375" style="509" customWidth="1"/>
    <col min="258" max="512" width="9.140625" style="509"/>
    <col min="513" max="513" width="100.7109375" style="509" customWidth="1"/>
    <col min="514" max="768" width="9.140625" style="509"/>
    <col min="769" max="769" width="100.7109375" style="509" customWidth="1"/>
    <col min="770" max="1024" width="9.140625" style="509"/>
    <col min="1025" max="1025" width="100.7109375" style="509" customWidth="1"/>
    <col min="1026" max="1280" width="9.140625" style="509"/>
    <col min="1281" max="1281" width="100.7109375" style="509" customWidth="1"/>
    <col min="1282" max="1536" width="9.140625" style="509"/>
    <col min="1537" max="1537" width="100.7109375" style="509" customWidth="1"/>
    <col min="1538" max="1792" width="9.140625" style="509"/>
    <col min="1793" max="1793" width="100.7109375" style="509" customWidth="1"/>
    <col min="1794" max="2048" width="9.140625" style="509"/>
    <col min="2049" max="2049" width="100.7109375" style="509" customWidth="1"/>
    <col min="2050" max="2304" width="9.140625" style="509"/>
    <col min="2305" max="2305" width="100.7109375" style="509" customWidth="1"/>
    <col min="2306" max="2560" width="9.140625" style="509"/>
    <col min="2561" max="2561" width="100.7109375" style="509" customWidth="1"/>
    <col min="2562" max="2816" width="9.140625" style="509"/>
    <col min="2817" max="2817" width="100.7109375" style="509" customWidth="1"/>
    <col min="2818" max="3072" width="9.140625" style="509"/>
    <col min="3073" max="3073" width="100.7109375" style="509" customWidth="1"/>
    <col min="3074" max="3328" width="9.140625" style="509"/>
    <col min="3329" max="3329" width="100.7109375" style="509" customWidth="1"/>
    <col min="3330" max="3584" width="9.140625" style="509"/>
    <col min="3585" max="3585" width="100.7109375" style="509" customWidth="1"/>
    <col min="3586" max="3840" width="9.140625" style="509"/>
    <col min="3841" max="3841" width="100.7109375" style="509" customWidth="1"/>
    <col min="3842" max="4096" width="9.140625" style="509"/>
    <col min="4097" max="4097" width="100.7109375" style="509" customWidth="1"/>
    <col min="4098" max="4352" width="9.140625" style="509"/>
    <col min="4353" max="4353" width="100.7109375" style="509" customWidth="1"/>
    <col min="4354" max="4608" width="9.140625" style="509"/>
    <col min="4609" max="4609" width="100.7109375" style="509" customWidth="1"/>
    <col min="4610" max="4864" width="9.140625" style="509"/>
    <col min="4865" max="4865" width="100.7109375" style="509" customWidth="1"/>
    <col min="4866" max="5120" width="9.140625" style="509"/>
    <col min="5121" max="5121" width="100.7109375" style="509" customWidth="1"/>
    <col min="5122" max="5376" width="9.140625" style="509"/>
    <col min="5377" max="5377" width="100.7109375" style="509" customWidth="1"/>
    <col min="5378" max="5632" width="9.140625" style="509"/>
    <col min="5633" max="5633" width="100.7109375" style="509" customWidth="1"/>
    <col min="5634" max="5888" width="9.140625" style="509"/>
    <col min="5889" max="5889" width="100.7109375" style="509" customWidth="1"/>
    <col min="5890" max="6144" width="9.140625" style="509"/>
    <col min="6145" max="6145" width="100.7109375" style="509" customWidth="1"/>
    <col min="6146" max="6400" width="9.140625" style="509"/>
    <col min="6401" max="6401" width="100.7109375" style="509" customWidth="1"/>
    <col min="6402" max="6656" width="9.140625" style="509"/>
    <col min="6657" max="6657" width="100.7109375" style="509" customWidth="1"/>
    <col min="6658" max="6912" width="9.140625" style="509"/>
    <col min="6913" max="6913" width="100.7109375" style="509" customWidth="1"/>
    <col min="6914" max="7168" width="9.140625" style="509"/>
    <col min="7169" max="7169" width="100.7109375" style="509" customWidth="1"/>
    <col min="7170" max="7424" width="9.140625" style="509"/>
    <col min="7425" max="7425" width="100.7109375" style="509" customWidth="1"/>
    <col min="7426" max="7680" width="9.140625" style="509"/>
    <col min="7681" max="7681" width="100.7109375" style="509" customWidth="1"/>
    <col min="7682" max="7936" width="9.140625" style="509"/>
    <col min="7937" max="7937" width="100.7109375" style="509" customWidth="1"/>
    <col min="7938" max="8192" width="9.140625" style="509"/>
    <col min="8193" max="8193" width="100.7109375" style="509" customWidth="1"/>
    <col min="8194" max="8448" width="9.140625" style="509"/>
    <col min="8449" max="8449" width="100.7109375" style="509" customWidth="1"/>
    <col min="8450" max="8704" width="9.140625" style="509"/>
    <col min="8705" max="8705" width="100.7109375" style="509" customWidth="1"/>
    <col min="8706" max="8960" width="9.140625" style="509"/>
    <col min="8961" max="8961" width="100.7109375" style="509" customWidth="1"/>
    <col min="8962" max="9216" width="9.140625" style="509"/>
    <col min="9217" max="9217" width="100.7109375" style="509" customWidth="1"/>
    <col min="9218" max="9472" width="9.140625" style="509"/>
    <col min="9473" max="9473" width="100.7109375" style="509" customWidth="1"/>
    <col min="9474" max="9728" width="9.140625" style="509"/>
    <col min="9729" max="9729" width="100.7109375" style="509" customWidth="1"/>
    <col min="9730" max="9984" width="9.140625" style="509"/>
    <col min="9985" max="9985" width="100.7109375" style="509" customWidth="1"/>
    <col min="9986" max="10240" width="9.140625" style="509"/>
    <col min="10241" max="10241" width="100.7109375" style="509" customWidth="1"/>
    <col min="10242" max="10496" width="9.140625" style="509"/>
    <col min="10497" max="10497" width="100.7109375" style="509" customWidth="1"/>
    <col min="10498" max="10752" width="9.140625" style="509"/>
    <col min="10753" max="10753" width="100.7109375" style="509" customWidth="1"/>
    <col min="10754" max="11008" width="9.140625" style="509"/>
    <col min="11009" max="11009" width="100.7109375" style="509" customWidth="1"/>
    <col min="11010" max="11264" width="9.140625" style="509"/>
    <col min="11265" max="11265" width="100.7109375" style="509" customWidth="1"/>
    <col min="11266" max="11520" width="9.140625" style="509"/>
    <col min="11521" max="11521" width="100.7109375" style="509" customWidth="1"/>
    <col min="11522" max="11776" width="9.140625" style="509"/>
    <col min="11777" max="11777" width="100.7109375" style="509" customWidth="1"/>
    <col min="11778" max="12032" width="9.140625" style="509"/>
    <col min="12033" max="12033" width="100.7109375" style="509" customWidth="1"/>
    <col min="12034" max="12288" width="9.140625" style="509"/>
    <col min="12289" max="12289" width="100.7109375" style="509" customWidth="1"/>
    <col min="12290" max="12544" width="9.140625" style="509"/>
    <col min="12545" max="12545" width="100.7109375" style="509" customWidth="1"/>
    <col min="12546" max="12800" width="9.140625" style="509"/>
    <col min="12801" max="12801" width="100.7109375" style="509" customWidth="1"/>
    <col min="12802" max="13056" width="9.140625" style="509"/>
    <col min="13057" max="13057" width="100.7109375" style="509" customWidth="1"/>
    <col min="13058" max="13312" width="9.140625" style="509"/>
    <col min="13313" max="13313" width="100.7109375" style="509" customWidth="1"/>
    <col min="13314" max="13568" width="9.140625" style="509"/>
    <col min="13569" max="13569" width="100.7109375" style="509" customWidth="1"/>
    <col min="13570" max="13824" width="9.140625" style="509"/>
    <col min="13825" max="13825" width="100.7109375" style="509" customWidth="1"/>
    <col min="13826" max="14080" width="9.140625" style="509"/>
    <col min="14081" max="14081" width="100.7109375" style="509" customWidth="1"/>
    <col min="14082" max="14336" width="9.140625" style="509"/>
    <col min="14337" max="14337" width="100.7109375" style="509" customWidth="1"/>
    <col min="14338" max="14592" width="9.140625" style="509"/>
    <col min="14593" max="14593" width="100.7109375" style="509" customWidth="1"/>
    <col min="14594" max="14848" width="9.140625" style="509"/>
    <col min="14849" max="14849" width="100.7109375" style="509" customWidth="1"/>
    <col min="14850" max="15104" width="9.140625" style="509"/>
    <col min="15105" max="15105" width="100.7109375" style="509" customWidth="1"/>
    <col min="15106" max="15360" width="9.140625" style="509"/>
    <col min="15361" max="15361" width="100.7109375" style="509" customWidth="1"/>
    <col min="15362" max="15616" width="9.140625" style="509"/>
    <col min="15617" max="15617" width="100.7109375" style="509" customWidth="1"/>
    <col min="15618" max="15872" width="9.140625" style="509"/>
    <col min="15873" max="15873" width="100.7109375" style="509" customWidth="1"/>
    <col min="15874" max="16128" width="9.140625" style="509"/>
    <col min="16129" max="16129" width="100.7109375" style="509" customWidth="1"/>
    <col min="16130" max="16384" width="9.140625" style="509"/>
  </cols>
  <sheetData>
    <row r="1" spans="1:8" ht="30" customHeight="1">
      <c r="A1" s="507"/>
      <c r="B1" s="508"/>
      <c r="C1" s="508"/>
      <c r="D1" s="508"/>
      <c r="E1" s="508"/>
      <c r="F1" s="508"/>
      <c r="G1" s="508"/>
      <c r="H1" s="508"/>
    </row>
    <row r="2" spans="1:8" ht="14.25">
      <c r="A2" s="510" t="s">
        <v>255</v>
      </c>
      <c r="B2" s="508"/>
      <c r="C2" s="508"/>
      <c r="D2" s="508"/>
      <c r="E2" s="508"/>
      <c r="F2" s="508"/>
      <c r="G2" s="508"/>
      <c r="H2" s="508"/>
    </row>
    <row r="3" spans="1:8" ht="14.25">
      <c r="A3" s="510" t="s">
        <v>256</v>
      </c>
      <c r="B3" s="508"/>
      <c r="C3" s="508"/>
      <c r="D3" s="508"/>
      <c r="E3" s="508"/>
      <c r="F3" s="508"/>
      <c r="G3" s="508"/>
      <c r="H3" s="508"/>
    </row>
    <row r="4" spans="1:8" ht="14.25">
      <c r="A4" s="510" t="s">
        <v>257</v>
      </c>
      <c r="B4" s="508"/>
      <c r="C4" s="508"/>
      <c r="D4" s="508"/>
      <c r="E4" s="508"/>
      <c r="F4" s="508"/>
      <c r="G4" s="508"/>
      <c r="H4" s="508"/>
    </row>
    <row r="5" spans="1:8" ht="14.25">
      <c r="A5" s="510" t="s">
        <v>258</v>
      </c>
      <c r="B5" s="508"/>
      <c r="C5" s="508"/>
      <c r="D5" s="508"/>
      <c r="E5" s="508"/>
      <c r="F5" s="508"/>
      <c r="G5" s="508"/>
      <c r="H5" s="508"/>
    </row>
    <row r="6" spans="1:8" ht="14.25">
      <c r="A6" s="510"/>
      <c r="B6" s="508"/>
      <c r="C6" s="508"/>
      <c r="D6" s="508"/>
      <c r="E6" s="508"/>
      <c r="F6" s="508"/>
      <c r="G6" s="508"/>
      <c r="H6" s="508"/>
    </row>
    <row r="7" spans="1:8">
      <c r="A7" s="507" t="s">
        <v>259</v>
      </c>
      <c r="B7" s="508"/>
      <c r="C7" s="508"/>
      <c r="D7" s="508"/>
      <c r="E7" s="508"/>
      <c r="F7" s="508"/>
      <c r="G7" s="508"/>
      <c r="H7" s="508"/>
    </row>
    <row r="8" spans="1:8">
      <c r="A8" s="507" t="s">
        <v>260</v>
      </c>
      <c r="B8" s="508"/>
      <c r="C8" s="508"/>
      <c r="D8" s="508"/>
      <c r="E8" s="508"/>
      <c r="F8" s="508"/>
      <c r="G8" s="508"/>
      <c r="H8" s="508"/>
    </row>
    <row r="9" spans="1:8">
      <c r="A9" s="507"/>
      <c r="B9" s="508"/>
      <c r="C9" s="508"/>
      <c r="D9" s="508"/>
      <c r="E9" s="508"/>
      <c r="F9" s="508"/>
      <c r="G9" s="508"/>
      <c r="H9" s="508"/>
    </row>
    <row r="10" spans="1:8">
      <c r="A10" s="511" t="s">
        <v>261</v>
      </c>
      <c r="B10" s="508"/>
      <c r="C10" s="508"/>
      <c r="D10" s="508"/>
      <c r="E10" s="508"/>
      <c r="F10" s="508"/>
      <c r="G10" s="508"/>
      <c r="H10" s="508"/>
    </row>
    <row r="11" spans="1:8">
      <c r="A11" s="511" t="s">
        <v>262</v>
      </c>
      <c r="B11" s="508"/>
      <c r="C11" s="508"/>
      <c r="D11" s="508"/>
      <c r="E11" s="508"/>
      <c r="F11" s="508"/>
      <c r="G11" s="508"/>
      <c r="H11" s="508"/>
    </row>
    <row r="12" spans="1:8">
      <c r="A12" s="511" t="s">
        <v>263</v>
      </c>
      <c r="B12" s="508"/>
      <c r="C12" s="508"/>
      <c r="D12" s="508"/>
      <c r="E12" s="508"/>
      <c r="F12" s="508"/>
      <c r="G12" s="508"/>
      <c r="H12" s="508"/>
    </row>
    <row r="13" spans="1:8">
      <c r="A13" s="511" t="s">
        <v>264</v>
      </c>
      <c r="B13" s="508"/>
      <c r="C13" s="508"/>
      <c r="D13" s="508"/>
      <c r="E13" s="508"/>
      <c r="F13" s="508"/>
      <c r="G13" s="508"/>
      <c r="H13" s="508"/>
    </row>
    <row r="14" spans="1:8">
      <c r="A14" s="511" t="s">
        <v>265</v>
      </c>
      <c r="B14" s="508"/>
      <c r="C14" s="508"/>
      <c r="D14" s="508"/>
      <c r="E14" s="508"/>
      <c r="F14" s="508"/>
      <c r="G14" s="508"/>
      <c r="H14" s="508"/>
    </row>
    <row r="15" spans="1:8">
      <c r="A15" s="511" t="s">
        <v>266</v>
      </c>
      <c r="B15" s="508"/>
      <c r="C15" s="508"/>
      <c r="D15" s="508"/>
      <c r="E15" s="508"/>
      <c r="F15" s="508"/>
      <c r="G15" s="508"/>
      <c r="H15" s="508"/>
    </row>
    <row r="16" spans="1:8">
      <c r="A16" s="511"/>
      <c r="B16" s="508"/>
      <c r="C16" s="508"/>
      <c r="D16" s="508"/>
      <c r="E16" s="508"/>
      <c r="F16" s="508"/>
      <c r="G16" s="508"/>
      <c r="H16" s="508"/>
    </row>
    <row r="17" spans="1:8">
      <c r="A17" s="511" t="s">
        <v>252</v>
      </c>
      <c r="B17" s="508"/>
      <c r="C17" s="508"/>
      <c r="D17" s="508"/>
      <c r="E17" s="508"/>
      <c r="F17" s="508"/>
      <c r="G17" s="508"/>
      <c r="H17" s="508"/>
    </row>
    <row r="18" spans="1:8">
      <c r="A18" s="511"/>
      <c r="B18" s="508"/>
      <c r="C18" s="508"/>
      <c r="D18" s="508"/>
      <c r="E18" s="508"/>
      <c r="F18" s="508"/>
      <c r="G18" s="508"/>
      <c r="H18" s="508"/>
    </row>
    <row r="19" spans="1:8">
      <c r="A19" s="511" t="s">
        <v>253</v>
      </c>
      <c r="B19" s="508"/>
      <c r="C19" s="508"/>
      <c r="D19" s="508"/>
      <c r="E19" s="508"/>
      <c r="F19" s="508"/>
      <c r="G19" s="508"/>
      <c r="H19" s="508"/>
    </row>
    <row r="20" spans="1:8">
      <c r="A20" s="507"/>
      <c r="B20" s="508"/>
      <c r="C20" s="508"/>
      <c r="D20" s="508"/>
      <c r="E20" s="508"/>
      <c r="F20" s="508"/>
      <c r="G20" s="508"/>
      <c r="H20" s="508"/>
    </row>
    <row r="21" spans="1:8">
      <c r="A21" s="512" t="s">
        <v>254</v>
      </c>
      <c r="B21" s="508"/>
      <c r="C21" s="508"/>
      <c r="D21" s="508"/>
      <c r="E21" s="508"/>
      <c r="F21" s="508"/>
      <c r="G21" s="508"/>
      <c r="H21" s="508"/>
    </row>
    <row r="22" spans="1:8">
      <c r="A22" s="513"/>
      <c r="B22" s="513"/>
      <c r="C22" s="513"/>
      <c r="D22" s="513"/>
      <c r="E22" s="513"/>
      <c r="F22" s="513"/>
      <c r="G22" s="513"/>
      <c r="H22" s="513"/>
    </row>
    <row r="23" spans="1:8">
      <c r="A23" s="514" t="s">
        <v>543</v>
      </c>
      <c r="B23" s="513"/>
      <c r="C23" s="513"/>
      <c r="D23" s="513"/>
      <c r="E23" s="513"/>
      <c r="F23" s="513"/>
      <c r="G23" s="513"/>
      <c r="H23" s="513"/>
    </row>
    <row r="24" spans="1:8">
      <c r="A24" s="514" t="s">
        <v>544</v>
      </c>
      <c r="B24" s="513"/>
      <c r="C24" s="513"/>
      <c r="D24" s="513"/>
      <c r="E24" s="513"/>
      <c r="F24" s="513"/>
      <c r="G24" s="513"/>
      <c r="H24" s="513"/>
    </row>
    <row r="25" spans="1:8">
      <c r="A25" s="514" t="s">
        <v>545</v>
      </c>
      <c r="B25" s="513"/>
      <c r="C25" s="513"/>
      <c r="D25" s="513"/>
      <c r="E25" s="513"/>
      <c r="F25" s="513"/>
      <c r="G25" s="513"/>
      <c r="H25" s="513"/>
    </row>
    <row r="26" spans="1:8">
      <c r="A26" s="514" t="s">
        <v>546</v>
      </c>
      <c r="B26" s="513"/>
      <c r="C26" s="513"/>
      <c r="D26" s="513"/>
      <c r="E26" s="513"/>
      <c r="F26" s="513"/>
      <c r="G26" s="513"/>
      <c r="H26" s="513"/>
    </row>
    <row r="27" spans="1:8">
      <c r="A27" s="513"/>
      <c r="B27" s="513"/>
      <c r="C27" s="513"/>
      <c r="D27" s="513"/>
      <c r="E27" s="513"/>
      <c r="F27" s="513"/>
      <c r="G27" s="513"/>
      <c r="H27" s="513"/>
    </row>
    <row r="28" spans="1:8">
      <c r="A28" s="513"/>
      <c r="B28" s="513"/>
      <c r="C28" s="513"/>
      <c r="D28" s="513"/>
      <c r="E28" s="513"/>
      <c r="F28" s="513"/>
      <c r="G28" s="513"/>
      <c r="H28" s="513"/>
    </row>
    <row r="29" spans="1:8">
      <c r="A29" s="514" t="s">
        <v>538</v>
      </c>
      <c r="B29" s="513"/>
      <c r="C29" s="513"/>
      <c r="D29" s="513"/>
      <c r="E29" s="513"/>
      <c r="F29" s="513"/>
      <c r="G29" s="513"/>
      <c r="H29" s="513"/>
    </row>
    <row r="30" spans="1:8">
      <c r="A30" s="514" t="s">
        <v>539</v>
      </c>
      <c r="B30" s="513"/>
      <c r="C30" s="513"/>
      <c r="D30" s="513"/>
      <c r="E30" s="513"/>
      <c r="F30" s="513"/>
      <c r="G30" s="513"/>
      <c r="H30" s="513"/>
    </row>
    <row r="31" spans="1:8">
      <c r="A31" s="514" t="s">
        <v>540</v>
      </c>
      <c r="B31" s="513"/>
      <c r="C31" s="513"/>
      <c r="D31" s="513"/>
      <c r="E31" s="513"/>
      <c r="F31" s="513"/>
      <c r="G31" s="513"/>
      <c r="H31" s="513"/>
    </row>
    <row r="32" spans="1:8">
      <c r="A32" s="514" t="s">
        <v>541</v>
      </c>
      <c r="B32" s="513"/>
      <c r="C32" s="513"/>
      <c r="D32" s="513"/>
      <c r="E32" s="513"/>
      <c r="F32" s="513"/>
      <c r="G32" s="513"/>
      <c r="H32" s="513"/>
    </row>
    <row r="33" spans="1:8">
      <c r="A33" s="514" t="s">
        <v>542</v>
      </c>
      <c r="B33" s="513"/>
      <c r="C33" s="513"/>
      <c r="D33" s="513"/>
      <c r="E33" s="513"/>
      <c r="F33" s="513"/>
      <c r="G33" s="513"/>
      <c r="H33" s="513"/>
    </row>
    <row r="34" spans="1:8">
      <c r="A34" s="513"/>
      <c r="B34" s="513"/>
      <c r="C34" s="513"/>
      <c r="D34" s="513"/>
      <c r="E34" s="513"/>
      <c r="F34" s="513"/>
      <c r="G34" s="513"/>
      <c r="H34" s="513"/>
    </row>
    <row r="35" spans="1:8">
      <c r="A35" s="514" t="s">
        <v>534</v>
      </c>
      <c r="B35" s="513"/>
      <c r="C35" s="513"/>
      <c r="D35" s="513"/>
      <c r="E35" s="513"/>
      <c r="F35" s="513"/>
      <c r="G35" s="513"/>
      <c r="H35" s="513"/>
    </row>
    <row r="36" spans="1:8">
      <c r="A36" s="514" t="s">
        <v>535</v>
      </c>
      <c r="B36" s="513"/>
      <c r="C36" s="513"/>
      <c r="D36" s="513"/>
      <c r="E36" s="513"/>
      <c r="F36" s="513"/>
      <c r="G36" s="513"/>
      <c r="H36" s="513"/>
    </row>
    <row r="37" spans="1:8">
      <c r="A37" s="514" t="s">
        <v>536</v>
      </c>
      <c r="B37" s="513"/>
      <c r="C37" s="513"/>
      <c r="D37" s="513"/>
      <c r="E37" s="513"/>
      <c r="F37" s="513"/>
      <c r="G37" s="513"/>
      <c r="H37" s="513"/>
    </row>
    <row r="38" spans="1:8">
      <c r="A38" s="514" t="s">
        <v>537</v>
      </c>
      <c r="B38" s="513"/>
      <c r="C38" s="513"/>
      <c r="D38" s="513"/>
      <c r="E38" s="513"/>
      <c r="F38" s="513"/>
      <c r="G38" s="513"/>
      <c r="H38" s="513"/>
    </row>
    <row r="39" spans="1:8">
      <c r="A39" s="513"/>
      <c r="B39" s="513"/>
      <c r="C39" s="513"/>
      <c r="D39" s="513"/>
      <c r="E39" s="513"/>
      <c r="F39" s="513"/>
      <c r="G39" s="513"/>
      <c r="H39" s="513"/>
    </row>
    <row r="40" spans="1:8">
      <c r="A40" s="514" t="s">
        <v>528</v>
      </c>
      <c r="B40" s="513"/>
      <c r="C40" s="513"/>
      <c r="D40" s="513"/>
      <c r="E40" s="513"/>
      <c r="F40" s="513"/>
      <c r="G40" s="513"/>
      <c r="H40" s="513"/>
    </row>
    <row r="41" spans="1:8">
      <c r="A41" s="514" t="s">
        <v>529</v>
      </c>
      <c r="B41" s="513"/>
      <c r="C41" s="513"/>
      <c r="D41" s="513"/>
      <c r="E41" s="513"/>
      <c r="F41" s="513"/>
      <c r="G41" s="513"/>
      <c r="H41" s="513"/>
    </row>
    <row r="42" spans="1:8">
      <c r="A42" s="514" t="s">
        <v>530</v>
      </c>
      <c r="B42" s="513"/>
      <c r="C42" s="513"/>
      <c r="D42" s="513"/>
      <c r="E42" s="513"/>
      <c r="F42" s="513"/>
      <c r="G42" s="513"/>
      <c r="H42" s="513"/>
    </row>
    <row r="43" spans="1:8">
      <c r="A43" s="514" t="s">
        <v>531</v>
      </c>
      <c r="B43" s="513"/>
      <c r="C43" s="513"/>
      <c r="D43" s="513"/>
      <c r="E43" s="513"/>
      <c r="F43" s="513"/>
      <c r="G43" s="513"/>
      <c r="H43" s="513"/>
    </row>
    <row r="44" spans="1:8">
      <c r="A44" s="514" t="s">
        <v>532</v>
      </c>
      <c r="B44" s="513"/>
      <c r="C44" s="513"/>
      <c r="D44" s="513"/>
      <c r="E44" s="513"/>
      <c r="F44" s="513"/>
      <c r="G44" s="513"/>
      <c r="H44" s="513"/>
    </row>
    <row r="45" spans="1:8">
      <c r="A45" s="514" t="s">
        <v>533</v>
      </c>
      <c r="B45" s="513"/>
      <c r="C45" s="513"/>
      <c r="D45" s="513"/>
      <c r="E45" s="513"/>
      <c r="F45" s="513"/>
      <c r="G45" s="513"/>
      <c r="H45" s="513"/>
    </row>
    <row r="46" spans="1:8">
      <c r="A46" s="513"/>
      <c r="B46" s="513"/>
      <c r="C46" s="513"/>
      <c r="D46" s="513"/>
      <c r="E46" s="513"/>
      <c r="F46" s="513"/>
      <c r="G46" s="513"/>
      <c r="H46" s="513"/>
    </row>
    <row r="47" spans="1:8" ht="15.75">
      <c r="A47" s="515" t="s">
        <v>267</v>
      </c>
      <c r="B47" s="513"/>
      <c r="C47" s="513"/>
      <c r="D47" s="513"/>
      <c r="E47" s="513"/>
      <c r="F47" s="513"/>
      <c r="G47" s="513"/>
      <c r="H47" s="513"/>
    </row>
    <row r="48" spans="1:8">
      <c r="A48" s="513"/>
      <c r="B48" s="513"/>
      <c r="C48" s="513"/>
      <c r="D48" s="513"/>
      <c r="E48" s="513"/>
      <c r="F48" s="513"/>
      <c r="G48" s="513"/>
      <c r="H48" s="513"/>
    </row>
    <row r="49" spans="1:8">
      <c r="A49" s="514" t="s">
        <v>524</v>
      </c>
      <c r="B49" s="513"/>
      <c r="C49" s="513"/>
      <c r="D49" s="513"/>
      <c r="E49" s="513"/>
      <c r="F49" s="513"/>
      <c r="G49" s="513"/>
      <c r="H49" s="513"/>
    </row>
    <row r="50" spans="1:8">
      <c r="A50" s="514" t="s">
        <v>525</v>
      </c>
      <c r="B50" s="513"/>
      <c r="C50" s="513"/>
      <c r="D50" s="513"/>
      <c r="E50" s="513"/>
      <c r="F50" s="513"/>
      <c r="G50" s="513"/>
      <c r="H50" s="513"/>
    </row>
    <row r="51" spans="1:8">
      <c r="A51" s="514" t="s">
        <v>526</v>
      </c>
      <c r="B51" s="513"/>
      <c r="C51" s="513"/>
      <c r="D51" s="513"/>
      <c r="E51" s="513"/>
      <c r="F51" s="513"/>
      <c r="G51" s="513"/>
      <c r="H51" s="513"/>
    </row>
    <row r="52" spans="1:8">
      <c r="A52" s="514" t="s">
        <v>527</v>
      </c>
      <c r="B52" s="513"/>
      <c r="C52" s="513"/>
      <c r="D52" s="513"/>
      <c r="E52" s="513"/>
      <c r="F52" s="513"/>
      <c r="G52" s="513"/>
      <c r="H52" s="513"/>
    </row>
    <row r="53" spans="1:8">
      <c r="A53" s="513"/>
      <c r="B53" s="513"/>
      <c r="C53" s="513"/>
      <c r="D53" s="513"/>
      <c r="E53" s="513"/>
      <c r="F53" s="513"/>
      <c r="G53" s="513"/>
      <c r="H53" s="513"/>
    </row>
    <row r="54" spans="1:8">
      <c r="A54" s="514" t="s">
        <v>268</v>
      </c>
      <c r="B54" s="513"/>
      <c r="C54" s="513"/>
      <c r="D54" s="513"/>
      <c r="E54" s="513"/>
      <c r="F54" s="513"/>
      <c r="G54" s="513"/>
      <c r="H54" s="513"/>
    </row>
    <row r="55" spans="1:8">
      <c r="A55" s="513"/>
      <c r="B55" s="513"/>
      <c r="C55" s="513"/>
      <c r="D55" s="513"/>
      <c r="E55" s="513"/>
      <c r="F55" s="513"/>
      <c r="G55" s="513"/>
      <c r="H55" s="513"/>
    </row>
    <row r="56" spans="1:8" ht="15.75">
      <c r="A56" s="515" t="s">
        <v>269</v>
      </c>
      <c r="B56" s="513"/>
      <c r="C56" s="513"/>
      <c r="D56" s="513"/>
      <c r="E56" s="513"/>
      <c r="F56" s="513"/>
      <c r="G56" s="513"/>
      <c r="H56" s="513"/>
    </row>
    <row r="57" spans="1:8">
      <c r="A57" s="513"/>
      <c r="B57" s="513"/>
      <c r="C57" s="513"/>
      <c r="D57" s="513"/>
      <c r="E57" s="513"/>
      <c r="F57" s="513"/>
      <c r="G57" s="513"/>
      <c r="H57" s="513"/>
    </row>
    <row r="58" spans="1:8">
      <c r="A58" s="514" t="s">
        <v>522</v>
      </c>
      <c r="B58" s="513"/>
      <c r="C58" s="513"/>
      <c r="D58" s="513"/>
      <c r="E58" s="513"/>
      <c r="F58" s="513"/>
      <c r="G58" s="513"/>
      <c r="H58" s="513"/>
    </row>
    <row r="59" spans="1:8">
      <c r="A59" s="514" t="s">
        <v>523</v>
      </c>
      <c r="B59" s="513"/>
      <c r="C59" s="513"/>
      <c r="D59" s="513"/>
      <c r="E59" s="513"/>
      <c r="F59" s="513"/>
      <c r="G59" s="513"/>
      <c r="H59" s="513"/>
    </row>
    <row r="60" spans="1:8">
      <c r="A60" s="513"/>
      <c r="B60" s="513"/>
      <c r="C60" s="513"/>
      <c r="D60" s="513"/>
      <c r="E60" s="513"/>
      <c r="F60" s="513"/>
      <c r="G60" s="513"/>
      <c r="H60" s="513"/>
    </row>
    <row r="61" spans="1:8" ht="15.75">
      <c r="A61" s="515" t="s">
        <v>270</v>
      </c>
      <c r="B61" s="513"/>
      <c r="C61" s="513"/>
      <c r="D61" s="513"/>
      <c r="E61" s="513"/>
      <c r="F61" s="513"/>
      <c r="G61" s="513"/>
      <c r="H61" s="513"/>
    </row>
    <row r="62" spans="1:8">
      <c r="A62" s="513"/>
      <c r="B62" s="513"/>
      <c r="C62" s="513"/>
      <c r="D62" s="513"/>
      <c r="E62" s="513"/>
      <c r="F62" s="513"/>
      <c r="G62" s="513"/>
      <c r="H62" s="513"/>
    </row>
    <row r="63" spans="1:8">
      <c r="A63" s="514" t="s">
        <v>520</v>
      </c>
      <c r="B63" s="513"/>
      <c r="C63" s="513"/>
      <c r="D63" s="513"/>
      <c r="E63" s="513"/>
      <c r="F63" s="513"/>
      <c r="G63" s="513"/>
      <c r="H63" s="513"/>
    </row>
    <row r="64" spans="1:8">
      <c r="A64" s="514" t="s">
        <v>521</v>
      </c>
      <c r="B64" s="513"/>
      <c r="C64" s="513"/>
      <c r="D64" s="513"/>
      <c r="E64" s="513"/>
      <c r="F64" s="513"/>
      <c r="G64" s="513"/>
      <c r="H64" s="513"/>
    </row>
    <row r="65" spans="1:8">
      <c r="A65" s="513"/>
      <c r="B65" s="513"/>
      <c r="C65" s="513"/>
      <c r="D65" s="513"/>
      <c r="E65" s="513"/>
      <c r="F65" s="513"/>
      <c r="G65" s="513"/>
      <c r="H65" s="513"/>
    </row>
    <row r="66" spans="1:8">
      <c r="A66" s="514" t="s">
        <v>518</v>
      </c>
      <c r="B66" s="513"/>
      <c r="C66" s="513"/>
      <c r="D66" s="513"/>
      <c r="E66" s="513"/>
      <c r="F66" s="513"/>
      <c r="G66" s="513"/>
      <c r="H66" s="513"/>
    </row>
    <row r="67" spans="1:8">
      <c r="A67" s="514" t="s">
        <v>519</v>
      </c>
      <c r="B67" s="513"/>
      <c r="C67" s="513"/>
      <c r="D67" s="513"/>
      <c r="E67" s="513"/>
      <c r="F67" s="513"/>
      <c r="G67" s="513"/>
      <c r="H67" s="513"/>
    </row>
    <row r="68" spans="1:8">
      <c r="A68" s="513"/>
      <c r="B68" s="513"/>
      <c r="C68" s="513"/>
      <c r="D68" s="513"/>
      <c r="E68" s="513"/>
      <c r="F68" s="513"/>
      <c r="G68" s="513"/>
      <c r="H68" s="513"/>
    </row>
    <row r="69" spans="1:8">
      <c r="A69" s="514" t="s">
        <v>516</v>
      </c>
      <c r="B69" s="513"/>
      <c r="C69" s="513"/>
      <c r="D69" s="513"/>
      <c r="E69" s="513"/>
      <c r="F69" s="513"/>
      <c r="G69" s="513"/>
      <c r="H69" s="513"/>
    </row>
    <row r="70" spans="1:8">
      <c r="A70" s="514" t="s">
        <v>517</v>
      </c>
      <c r="B70" s="513"/>
      <c r="C70" s="513"/>
      <c r="D70" s="513"/>
      <c r="E70" s="513"/>
      <c r="F70" s="513"/>
      <c r="G70" s="513"/>
      <c r="H70" s="513"/>
    </row>
    <row r="71" spans="1:8">
      <c r="A71" s="513"/>
      <c r="B71" s="513"/>
      <c r="C71" s="513"/>
      <c r="D71" s="513"/>
      <c r="E71" s="513"/>
      <c r="F71" s="513"/>
      <c r="G71" s="513"/>
      <c r="H71" s="513"/>
    </row>
    <row r="72" spans="1:8">
      <c r="A72" s="514" t="s">
        <v>513</v>
      </c>
      <c r="B72" s="513"/>
      <c r="C72" s="513"/>
      <c r="D72" s="513"/>
      <c r="E72" s="513"/>
      <c r="F72" s="513"/>
      <c r="G72" s="513"/>
      <c r="H72" s="513"/>
    </row>
    <row r="73" spans="1:8">
      <c r="A73" s="514" t="s">
        <v>514</v>
      </c>
      <c r="B73" s="513"/>
      <c r="C73" s="513"/>
      <c r="D73" s="513"/>
      <c r="E73" s="513"/>
      <c r="F73" s="513"/>
      <c r="G73" s="513"/>
      <c r="H73" s="513"/>
    </row>
    <row r="74" spans="1:8">
      <c r="A74" s="514" t="s">
        <v>515</v>
      </c>
      <c r="B74" s="513"/>
      <c r="C74" s="513"/>
      <c r="D74" s="513"/>
      <c r="E74" s="513"/>
      <c r="F74" s="513"/>
      <c r="G74" s="513"/>
      <c r="H74" s="513"/>
    </row>
    <row r="75" spans="1:8">
      <c r="A75" s="513"/>
      <c r="B75" s="513"/>
      <c r="C75" s="513"/>
      <c r="D75" s="513"/>
      <c r="E75" s="513"/>
      <c r="F75" s="513"/>
      <c r="G75" s="513"/>
      <c r="H75" s="513"/>
    </row>
    <row r="76" spans="1:8">
      <c r="A76" s="514" t="s">
        <v>271</v>
      </c>
      <c r="B76" s="513"/>
      <c r="C76" s="513"/>
      <c r="D76" s="513"/>
      <c r="E76" s="513"/>
      <c r="F76" s="513"/>
      <c r="G76" s="513"/>
      <c r="H76" s="513"/>
    </row>
    <row r="77" spans="1:8">
      <c r="A77" s="513"/>
      <c r="B77" s="513"/>
      <c r="C77" s="513"/>
      <c r="D77" s="513"/>
      <c r="E77" s="513"/>
      <c r="F77" s="513"/>
      <c r="G77" s="513"/>
      <c r="H77" s="513"/>
    </row>
    <row r="78" spans="1:8">
      <c r="A78" s="514" t="s">
        <v>508</v>
      </c>
      <c r="B78" s="513"/>
      <c r="C78" s="513"/>
      <c r="D78" s="513"/>
      <c r="E78" s="513"/>
      <c r="F78" s="513"/>
      <c r="G78" s="513"/>
      <c r="H78" s="513"/>
    </row>
    <row r="79" spans="1:8">
      <c r="A79" s="514" t="s">
        <v>509</v>
      </c>
      <c r="B79" s="513"/>
      <c r="C79" s="513"/>
      <c r="D79" s="513"/>
      <c r="E79" s="513"/>
      <c r="F79" s="513"/>
      <c r="G79" s="513"/>
      <c r="H79" s="513"/>
    </row>
    <row r="80" spans="1:8">
      <c r="A80" s="514" t="s">
        <v>510</v>
      </c>
      <c r="B80" s="513"/>
      <c r="C80" s="513"/>
      <c r="D80" s="513"/>
      <c r="E80" s="513"/>
      <c r="F80" s="513"/>
      <c r="G80" s="513"/>
      <c r="H80" s="513"/>
    </row>
    <row r="81" spans="1:8">
      <c r="A81" s="514" t="s">
        <v>511</v>
      </c>
      <c r="B81" s="513"/>
      <c r="C81" s="513"/>
      <c r="D81" s="513"/>
      <c r="E81" s="513"/>
      <c r="F81" s="513"/>
      <c r="G81" s="513"/>
      <c r="H81" s="513"/>
    </row>
    <row r="82" spans="1:8">
      <c r="A82" s="514" t="s">
        <v>512</v>
      </c>
      <c r="B82" s="513"/>
      <c r="C82" s="513"/>
      <c r="D82" s="513"/>
      <c r="E82" s="513"/>
      <c r="F82" s="513"/>
      <c r="G82" s="513"/>
      <c r="H82" s="513"/>
    </row>
    <row r="83" spans="1:8">
      <c r="A83" s="514" t="s">
        <v>397</v>
      </c>
      <c r="B83" s="513"/>
      <c r="C83" s="513"/>
      <c r="D83" s="513"/>
      <c r="E83" s="513"/>
      <c r="F83" s="513"/>
      <c r="G83" s="513"/>
      <c r="H83" s="513"/>
    </row>
    <row r="84" spans="1:8">
      <c r="A84" s="513"/>
      <c r="B84" s="513"/>
      <c r="C84" s="513"/>
      <c r="D84" s="513"/>
      <c r="E84" s="513"/>
      <c r="F84" s="513"/>
      <c r="G84" s="513"/>
      <c r="H84" s="513"/>
    </row>
    <row r="85" spans="1:8">
      <c r="A85" s="514" t="s">
        <v>501</v>
      </c>
      <c r="B85" s="513"/>
      <c r="C85" s="513"/>
      <c r="D85" s="513"/>
      <c r="E85" s="513"/>
      <c r="F85" s="513"/>
      <c r="G85" s="513"/>
      <c r="H85" s="513"/>
    </row>
    <row r="86" spans="1:8">
      <c r="A86" s="514" t="s">
        <v>502</v>
      </c>
      <c r="B86" s="513"/>
      <c r="C86" s="513"/>
      <c r="D86" s="513"/>
      <c r="E86" s="513"/>
      <c r="F86" s="513"/>
      <c r="G86" s="513"/>
      <c r="H86" s="513"/>
    </row>
    <row r="87" spans="1:8">
      <c r="A87" s="514" t="s">
        <v>503</v>
      </c>
      <c r="B87" s="513"/>
      <c r="C87" s="513"/>
      <c r="D87" s="513"/>
      <c r="E87" s="513"/>
      <c r="F87" s="513"/>
      <c r="G87" s="513"/>
      <c r="H87" s="513"/>
    </row>
    <row r="88" spans="1:8">
      <c r="A88" s="514" t="s">
        <v>504</v>
      </c>
      <c r="B88" s="513"/>
      <c r="C88" s="513"/>
      <c r="D88" s="513"/>
      <c r="E88" s="513"/>
      <c r="F88" s="513"/>
      <c r="G88" s="513"/>
      <c r="H88" s="513"/>
    </row>
    <row r="89" spans="1:8">
      <c r="A89" s="514" t="s">
        <v>505</v>
      </c>
      <c r="B89" s="513"/>
      <c r="C89" s="513"/>
      <c r="D89" s="513"/>
      <c r="E89" s="513"/>
      <c r="F89" s="513"/>
      <c r="G89" s="513"/>
      <c r="H89" s="513"/>
    </row>
    <row r="90" spans="1:8">
      <c r="A90" s="514" t="s">
        <v>506</v>
      </c>
      <c r="B90" s="513"/>
      <c r="C90" s="513"/>
      <c r="D90" s="513"/>
      <c r="E90" s="513"/>
      <c r="F90" s="513"/>
      <c r="G90" s="513"/>
      <c r="H90" s="513"/>
    </row>
    <row r="91" spans="1:8">
      <c r="A91" s="514" t="s">
        <v>507</v>
      </c>
      <c r="B91" s="513"/>
      <c r="C91" s="513"/>
      <c r="D91" s="513"/>
      <c r="E91" s="513"/>
      <c r="F91" s="513"/>
      <c r="G91" s="513"/>
      <c r="H91" s="513"/>
    </row>
    <row r="92" spans="1:8">
      <c r="A92" s="513"/>
      <c r="B92" s="513"/>
      <c r="C92" s="513"/>
      <c r="D92" s="513"/>
      <c r="E92" s="513"/>
      <c r="F92" s="513"/>
      <c r="G92" s="513"/>
      <c r="H92" s="513"/>
    </row>
    <row r="93" spans="1:8">
      <c r="A93" s="514" t="s">
        <v>499</v>
      </c>
      <c r="B93" s="513"/>
      <c r="C93" s="513"/>
      <c r="D93" s="513"/>
      <c r="E93" s="513"/>
      <c r="F93" s="513"/>
      <c r="G93" s="513"/>
      <c r="H93" s="513"/>
    </row>
    <row r="94" spans="1:8">
      <c r="A94" s="514" t="s">
        <v>500</v>
      </c>
      <c r="B94" s="513"/>
      <c r="C94" s="513"/>
      <c r="D94" s="513"/>
      <c r="E94" s="513"/>
      <c r="F94" s="513"/>
      <c r="G94" s="513"/>
      <c r="H94" s="513"/>
    </row>
    <row r="95" spans="1:8">
      <c r="A95" s="513"/>
      <c r="B95" s="513"/>
      <c r="C95" s="513"/>
      <c r="D95" s="513"/>
      <c r="E95" s="513"/>
      <c r="F95" s="513"/>
      <c r="G95" s="513"/>
      <c r="H95" s="513"/>
    </row>
    <row r="96" spans="1:8" ht="15.75">
      <c r="A96" s="515" t="s">
        <v>272</v>
      </c>
      <c r="B96" s="513"/>
      <c r="C96" s="513"/>
      <c r="D96" s="513"/>
      <c r="E96" s="513"/>
      <c r="F96" s="513"/>
      <c r="G96" s="513"/>
      <c r="H96" s="513"/>
    </row>
    <row r="97" spans="1:8">
      <c r="A97" s="513"/>
      <c r="B97" s="513"/>
      <c r="C97" s="513"/>
      <c r="D97" s="513"/>
      <c r="E97" s="513"/>
      <c r="F97" s="513"/>
      <c r="G97" s="513"/>
      <c r="H97" s="513"/>
    </row>
    <row r="98" spans="1:8">
      <c r="A98" s="514" t="s">
        <v>490</v>
      </c>
      <c r="B98" s="513"/>
      <c r="C98" s="513"/>
      <c r="D98" s="513"/>
      <c r="E98" s="513"/>
      <c r="F98" s="513"/>
      <c r="G98" s="513"/>
      <c r="H98" s="513"/>
    </row>
    <row r="99" spans="1:8">
      <c r="A99" s="514" t="s">
        <v>491</v>
      </c>
      <c r="B99" s="513"/>
      <c r="C99" s="513"/>
      <c r="D99" s="513"/>
      <c r="E99" s="513"/>
      <c r="F99" s="513"/>
      <c r="G99" s="513"/>
      <c r="H99" s="513"/>
    </row>
    <row r="100" spans="1:8">
      <c r="A100" s="514" t="s">
        <v>492</v>
      </c>
      <c r="B100" s="513"/>
      <c r="C100" s="513"/>
      <c r="D100" s="513"/>
      <c r="E100" s="513"/>
      <c r="F100" s="513"/>
      <c r="G100" s="513"/>
      <c r="H100" s="513"/>
    </row>
    <row r="101" spans="1:8">
      <c r="A101" s="514" t="s">
        <v>493</v>
      </c>
      <c r="B101" s="513"/>
      <c r="C101" s="513"/>
      <c r="D101" s="513"/>
      <c r="E101" s="513"/>
      <c r="F101" s="513"/>
      <c r="G101" s="513"/>
      <c r="H101" s="513"/>
    </row>
    <row r="102" spans="1:8">
      <c r="A102" s="514" t="s">
        <v>494</v>
      </c>
      <c r="B102" s="513"/>
      <c r="C102" s="513"/>
      <c r="D102" s="513"/>
      <c r="E102" s="513"/>
      <c r="F102" s="513"/>
      <c r="G102" s="513"/>
      <c r="H102" s="513"/>
    </row>
    <row r="103" spans="1:8">
      <c r="A103" s="514" t="s">
        <v>495</v>
      </c>
      <c r="B103" s="513"/>
      <c r="C103" s="513"/>
      <c r="D103" s="513"/>
      <c r="E103" s="513"/>
      <c r="F103" s="513"/>
      <c r="G103" s="513"/>
      <c r="H103" s="513"/>
    </row>
    <row r="104" spans="1:8">
      <c r="A104" s="514" t="s">
        <v>496</v>
      </c>
      <c r="B104" s="513"/>
      <c r="C104" s="513"/>
      <c r="D104" s="513"/>
      <c r="E104" s="513"/>
      <c r="F104" s="513"/>
      <c r="G104" s="513"/>
      <c r="H104" s="513"/>
    </row>
    <row r="105" spans="1:8">
      <c r="A105" s="514" t="s">
        <v>497</v>
      </c>
      <c r="B105" s="513"/>
      <c r="C105" s="513"/>
      <c r="D105" s="513"/>
      <c r="E105" s="513"/>
      <c r="F105" s="513"/>
      <c r="G105" s="513"/>
      <c r="H105" s="513"/>
    </row>
    <row r="106" spans="1:8">
      <c r="A106" s="514" t="s">
        <v>498</v>
      </c>
      <c r="B106" s="513"/>
      <c r="C106" s="513"/>
      <c r="D106" s="513"/>
      <c r="E106" s="513"/>
      <c r="F106" s="513"/>
      <c r="G106" s="513"/>
      <c r="H106" s="513"/>
    </row>
    <row r="107" spans="1:8">
      <c r="A107" s="513"/>
      <c r="B107" s="513"/>
      <c r="C107" s="513"/>
      <c r="D107" s="513"/>
      <c r="E107" s="513"/>
      <c r="F107" s="513"/>
      <c r="G107" s="513"/>
      <c r="H107" s="513"/>
    </row>
    <row r="108" spans="1:8" ht="15.75">
      <c r="A108" s="516" t="s">
        <v>273</v>
      </c>
      <c r="B108" s="516"/>
      <c r="C108" s="516"/>
      <c r="D108" s="516"/>
      <c r="E108" s="516"/>
      <c r="F108" s="516"/>
      <c r="G108" s="516"/>
      <c r="H108" s="516"/>
    </row>
    <row r="109" spans="1:8">
      <c r="A109" s="517" t="s">
        <v>274</v>
      </c>
      <c r="B109" s="517"/>
      <c r="C109" s="517"/>
      <c r="D109" s="517"/>
      <c r="E109" s="517"/>
      <c r="F109" s="517"/>
      <c r="G109" s="517"/>
      <c r="H109" s="517"/>
    </row>
    <row r="110" spans="1:8">
      <c r="A110" s="518"/>
      <c r="B110" s="518"/>
      <c r="C110" s="518"/>
      <c r="D110" s="518"/>
      <c r="E110" s="518"/>
      <c r="F110" s="518"/>
      <c r="G110" s="518"/>
      <c r="H110" s="518"/>
    </row>
    <row r="111" spans="1:8">
      <c r="A111" s="517" t="s">
        <v>488</v>
      </c>
      <c r="B111" s="517"/>
      <c r="C111" s="517"/>
      <c r="D111" s="517"/>
      <c r="E111" s="517"/>
      <c r="F111" s="517"/>
      <c r="G111" s="517"/>
      <c r="H111" s="517"/>
    </row>
    <row r="112" spans="1:8">
      <c r="A112" s="514" t="s">
        <v>489</v>
      </c>
      <c r="B112" s="514"/>
      <c r="C112" s="514"/>
      <c r="D112" s="514"/>
      <c r="E112" s="514"/>
      <c r="F112" s="514"/>
      <c r="G112" s="514"/>
      <c r="H112" s="514"/>
    </row>
    <row r="113" spans="1:8">
      <c r="A113" s="518"/>
      <c r="B113" s="518"/>
      <c r="C113" s="518"/>
      <c r="D113" s="518"/>
      <c r="E113" s="518"/>
      <c r="F113" s="518"/>
      <c r="G113" s="518"/>
      <c r="H113" s="518"/>
    </row>
    <row r="114" spans="1:8">
      <c r="A114" s="517" t="s">
        <v>481</v>
      </c>
      <c r="B114" s="517"/>
      <c r="C114" s="517"/>
      <c r="D114" s="517"/>
      <c r="E114" s="517"/>
      <c r="F114" s="517"/>
      <c r="G114" s="517"/>
      <c r="H114" s="517"/>
    </row>
    <row r="115" spans="1:8">
      <c r="A115" s="514" t="s">
        <v>482</v>
      </c>
      <c r="B115" s="514"/>
      <c r="C115" s="514"/>
      <c r="D115" s="514"/>
      <c r="E115" s="514"/>
      <c r="F115" s="514"/>
      <c r="G115" s="514"/>
      <c r="H115" s="514"/>
    </row>
    <row r="116" spans="1:8">
      <c r="A116" s="514" t="s">
        <v>483</v>
      </c>
      <c r="B116" s="514"/>
      <c r="C116" s="514"/>
      <c r="D116" s="514"/>
      <c r="E116" s="514"/>
      <c r="F116" s="514"/>
      <c r="G116" s="514"/>
      <c r="H116" s="514"/>
    </row>
    <row r="117" spans="1:8">
      <c r="A117" s="514" t="s">
        <v>484</v>
      </c>
      <c r="B117" s="514"/>
      <c r="C117" s="514"/>
      <c r="D117" s="514"/>
      <c r="E117" s="514"/>
      <c r="F117" s="514"/>
      <c r="G117" s="514"/>
      <c r="H117" s="514"/>
    </row>
    <row r="118" spans="1:8">
      <c r="A118" s="514" t="s">
        <v>485</v>
      </c>
      <c r="B118" s="514"/>
      <c r="C118" s="514"/>
      <c r="D118" s="514"/>
      <c r="E118" s="514"/>
      <c r="F118" s="514"/>
      <c r="G118" s="514"/>
      <c r="H118" s="514"/>
    </row>
    <row r="119" spans="1:8">
      <c r="A119" s="514" t="s">
        <v>486</v>
      </c>
      <c r="B119" s="514"/>
      <c r="C119" s="514"/>
      <c r="D119" s="514"/>
      <c r="E119" s="514"/>
      <c r="F119" s="514"/>
      <c r="G119" s="514"/>
      <c r="H119" s="514"/>
    </row>
    <row r="120" spans="1:8">
      <c r="A120" s="514" t="s">
        <v>487</v>
      </c>
      <c r="B120" s="514"/>
      <c r="C120" s="514"/>
      <c r="D120" s="514"/>
      <c r="E120" s="514"/>
      <c r="F120" s="514"/>
      <c r="G120" s="514"/>
      <c r="H120" s="514"/>
    </row>
    <row r="121" spans="1:8">
      <c r="A121" s="519"/>
      <c r="B121" s="519"/>
      <c r="C121" s="519"/>
      <c r="D121" s="519"/>
      <c r="E121" s="519"/>
      <c r="F121" s="519"/>
      <c r="G121" s="519"/>
      <c r="H121" s="519"/>
    </row>
    <row r="122" spans="1:8">
      <c r="A122" s="520"/>
      <c r="B122" s="521" t="s">
        <v>275</v>
      </c>
      <c r="C122" s="522"/>
      <c r="D122" s="521" t="s">
        <v>276</v>
      </c>
      <c r="E122" s="523"/>
      <c r="F122" s="522"/>
      <c r="G122" s="521" t="s">
        <v>277</v>
      </c>
      <c r="H122" s="522"/>
    </row>
    <row r="123" spans="1:8">
      <c r="A123" s="520" t="s">
        <v>278</v>
      </c>
      <c r="B123" s="520" t="s">
        <v>198</v>
      </c>
      <c r="C123" s="520" t="s">
        <v>279</v>
      </c>
      <c r="D123" s="520" t="s">
        <v>198</v>
      </c>
      <c r="E123" s="520" t="s">
        <v>280</v>
      </c>
      <c r="F123" s="520" t="s">
        <v>281</v>
      </c>
      <c r="G123" s="520" t="s">
        <v>198</v>
      </c>
      <c r="H123" s="520" t="s">
        <v>282</v>
      </c>
    </row>
    <row r="124" spans="1:8">
      <c r="A124" s="520" t="s">
        <v>283</v>
      </c>
      <c r="B124" s="520">
        <v>1189</v>
      </c>
      <c r="C124" s="524">
        <v>0.38</v>
      </c>
      <c r="D124" s="520">
        <v>315</v>
      </c>
      <c r="E124" s="524">
        <v>0.41</v>
      </c>
      <c r="F124" s="524">
        <v>0.26</v>
      </c>
      <c r="G124" s="520">
        <v>555</v>
      </c>
      <c r="H124" s="524">
        <v>0.39</v>
      </c>
    </row>
    <row r="125" spans="1:8">
      <c r="A125" s="520" t="s">
        <v>284</v>
      </c>
      <c r="B125" s="520">
        <v>1355</v>
      </c>
      <c r="C125" s="524">
        <v>0.43</v>
      </c>
      <c r="D125" s="520">
        <v>364</v>
      </c>
      <c r="E125" s="524">
        <v>0.47</v>
      </c>
      <c r="F125" s="524">
        <v>0.27</v>
      </c>
      <c r="G125" s="520">
        <v>644</v>
      </c>
      <c r="H125" s="524">
        <v>0.45</v>
      </c>
    </row>
    <row r="126" spans="1:8">
      <c r="A126" s="520" t="s">
        <v>285</v>
      </c>
      <c r="B126" s="520">
        <v>53</v>
      </c>
      <c r="C126" s="524">
        <v>0.02</v>
      </c>
      <c r="D126" s="520">
        <v>4</v>
      </c>
      <c r="E126" s="524">
        <v>0.01</v>
      </c>
      <c r="F126" s="524">
        <v>0.08</v>
      </c>
      <c r="G126" s="520">
        <v>7</v>
      </c>
      <c r="H126" s="524">
        <v>0</v>
      </c>
    </row>
    <row r="127" spans="1:8">
      <c r="A127" s="520" t="s">
        <v>286</v>
      </c>
      <c r="B127" s="520">
        <v>545</v>
      </c>
      <c r="C127" s="524">
        <v>0.17</v>
      </c>
      <c r="D127" s="520">
        <v>84</v>
      </c>
      <c r="E127" s="524">
        <v>0.11</v>
      </c>
      <c r="F127" s="524">
        <v>0.15</v>
      </c>
      <c r="G127" s="520">
        <v>214</v>
      </c>
      <c r="H127" s="524">
        <v>0.15</v>
      </c>
    </row>
    <row r="128" spans="1:8">
      <c r="A128" s="520" t="s">
        <v>212</v>
      </c>
      <c r="B128" s="525">
        <v>3142</v>
      </c>
      <c r="C128" s="520"/>
      <c r="D128" s="520">
        <v>767</v>
      </c>
      <c r="E128" s="520"/>
      <c r="F128" s="520"/>
      <c r="G128" s="520">
        <v>1420</v>
      </c>
      <c r="H128" s="520"/>
    </row>
    <row r="129" spans="1:8">
      <c r="A129" s="526"/>
      <c r="B129" s="526"/>
      <c r="C129" s="526"/>
      <c r="D129" s="526"/>
      <c r="E129" s="526"/>
      <c r="F129" s="526"/>
      <c r="G129" s="526"/>
      <c r="H129" s="526"/>
    </row>
    <row r="130" spans="1:8">
      <c r="A130" s="517" t="s">
        <v>477</v>
      </c>
      <c r="B130" s="517"/>
      <c r="C130" s="517"/>
      <c r="D130" s="517"/>
      <c r="E130" s="517"/>
      <c r="F130" s="517"/>
      <c r="G130" s="517"/>
      <c r="H130" s="517"/>
    </row>
    <row r="131" spans="1:8">
      <c r="A131" s="514" t="s">
        <v>478</v>
      </c>
      <c r="B131" s="514"/>
      <c r="C131" s="514"/>
      <c r="D131" s="514"/>
      <c r="E131" s="514"/>
      <c r="F131" s="514"/>
      <c r="G131" s="514"/>
      <c r="H131" s="514"/>
    </row>
    <row r="132" spans="1:8">
      <c r="A132" s="514" t="s">
        <v>479</v>
      </c>
      <c r="B132" s="514"/>
      <c r="C132" s="514"/>
      <c r="D132" s="514"/>
      <c r="E132" s="514"/>
      <c r="F132" s="514"/>
      <c r="G132" s="514"/>
      <c r="H132" s="514"/>
    </row>
    <row r="133" spans="1:8">
      <c r="A133" s="514" t="s">
        <v>480</v>
      </c>
      <c r="B133" s="514"/>
      <c r="C133" s="514"/>
      <c r="D133" s="514"/>
      <c r="E133" s="514"/>
      <c r="F133" s="514"/>
      <c r="G133" s="514"/>
      <c r="H133" s="514"/>
    </row>
    <row r="134" spans="1:8">
      <c r="A134" s="513"/>
      <c r="B134" s="513"/>
      <c r="C134" s="513"/>
      <c r="D134" s="513"/>
      <c r="E134" s="513"/>
      <c r="F134" s="513"/>
      <c r="G134" s="513"/>
      <c r="H134" s="513"/>
    </row>
    <row r="135" spans="1:8" ht="15.75">
      <c r="A135" s="515" t="s">
        <v>287</v>
      </c>
      <c r="B135" s="513"/>
      <c r="C135" s="513"/>
      <c r="D135" s="513"/>
      <c r="E135" s="513"/>
      <c r="F135" s="513"/>
      <c r="G135" s="513"/>
      <c r="H135" s="513"/>
    </row>
    <row r="136" spans="1:8">
      <c r="A136" s="513"/>
      <c r="B136" s="513"/>
      <c r="C136" s="513"/>
      <c r="D136" s="513"/>
      <c r="E136" s="513"/>
      <c r="F136" s="513"/>
      <c r="G136" s="513"/>
      <c r="H136" s="513"/>
    </row>
    <row r="137" spans="1:8">
      <c r="A137" s="514" t="s">
        <v>475</v>
      </c>
      <c r="B137" s="513"/>
      <c r="C137" s="513"/>
      <c r="D137" s="513"/>
      <c r="E137" s="513"/>
      <c r="F137" s="513"/>
      <c r="G137" s="513"/>
      <c r="H137" s="513"/>
    </row>
    <row r="138" spans="1:8">
      <c r="A138" s="514" t="s">
        <v>476</v>
      </c>
      <c r="B138" s="513"/>
      <c r="C138" s="513"/>
      <c r="D138" s="513"/>
      <c r="E138" s="513"/>
      <c r="F138" s="513"/>
      <c r="G138" s="513"/>
      <c r="H138" s="513"/>
    </row>
    <row r="139" spans="1:8">
      <c r="A139" s="513"/>
      <c r="B139" s="513"/>
      <c r="C139" s="513"/>
      <c r="D139" s="513"/>
      <c r="E139" s="513"/>
      <c r="F139" s="513"/>
      <c r="G139" s="513"/>
      <c r="H139" s="513"/>
    </row>
    <row r="140" spans="1:8">
      <c r="A140" s="514" t="s">
        <v>472</v>
      </c>
      <c r="B140" s="513"/>
      <c r="C140" s="513"/>
      <c r="D140" s="513"/>
      <c r="E140" s="513"/>
      <c r="F140" s="513"/>
      <c r="G140" s="513"/>
      <c r="H140" s="513"/>
    </row>
    <row r="141" spans="1:8">
      <c r="A141" s="514" t="s">
        <v>473</v>
      </c>
      <c r="B141" s="513"/>
      <c r="C141" s="513"/>
      <c r="D141" s="513"/>
      <c r="E141" s="513"/>
      <c r="F141" s="513"/>
      <c r="G141" s="513"/>
      <c r="H141" s="513"/>
    </row>
    <row r="142" spans="1:8">
      <c r="A142" s="514" t="s">
        <v>474</v>
      </c>
      <c r="B142" s="513"/>
      <c r="C142" s="513"/>
      <c r="D142" s="513"/>
      <c r="E142" s="513"/>
      <c r="F142" s="513"/>
      <c r="G142" s="513"/>
      <c r="H142" s="513"/>
    </row>
    <row r="143" spans="1:8">
      <c r="A143" s="513"/>
      <c r="B143" s="513"/>
      <c r="C143" s="513"/>
      <c r="D143" s="513"/>
      <c r="E143" s="513"/>
      <c r="F143" s="513"/>
      <c r="G143" s="513"/>
      <c r="H143" s="513"/>
    </row>
    <row r="144" spans="1:8">
      <c r="A144" s="514" t="s">
        <v>469</v>
      </c>
      <c r="B144" s="513"/>
      <c r="C144" s="513"/>
      <c r="D144" s="513"/>
      <c r="E144" s="513"/>
      <c r="F144" s="513"/>
      <c r="G144" s="513"/>
      <c r="H144" s="513"/>
    </row>
    <row r="145" spans="1:8">
      <c r="A145" s="514" t="s">
        <v>470</v>
      </c>
      <c r="B145" s="513"/>
      <c r="C145" s="513"/>
      <c r="D145" s="513"/>
      <c r="E145" s="513"/>
      <c r="F145" s="513"/>
      <c r="G145" s="513"/>
      <c r="H145" s="513"/>
    </row>
    <row r="146" spans="1:8">
      <c r="A146" s="514" t="s">
        <v>471</v>
      </c>
      <c r="B146" s="513"/>
      <c r="C146" s="513"/>
      <c r="D146" s="513"/>
      <c r="E146" s="513"/>
      <c r="F146" s="513"/>
      <c r="G146" s="513"/>
      <c r="H146" s="513"/>
    </row>
    <row r="147" spans="1:8">
      <c r="A147" s="513"/>
      <c r="B147" s="513"/>
      <c r="C147" s="513"/>
      <c r="D147" s="513"/>
      <c r="E147" s="513"/>
      <c r="F147" s="513"/>
      <c r="G147" s="513"/>
      <c r="H147" s="513"/>
    </row>
    <row r="148" spans="1:8">
      <c r="A148" s="514" t="s">
        <v>466</v>
      </c>
      <c r="B148" s="513"/>
      <c r="C148" s="513"/>
      <c r="D148" s="513"/>
      <c r="E148" s="513"/>
      <c r="F148" s="513"/>
      <c r="G148" s="513"/>
      <c r="H148" s="513"/>
    </row>
    <row r="149" spans="1:8">
      <c r="A149" s="514" t="s">
        <v>467</v>
      </c>
      <c r="B149" s="513"/>
      <c r="C149" s="513"/>
      <c r="D149" s="513"/>
      <c r="E149" s="513"/>
      <c r="F149" s="513"/>
      <c r="G149" s="513"/>
      <c r="H149" s="513"/>
    </row>
    <row r="150" spans="1:8">
      <c r="A150" s="514" t="s">
        <v>468</v>
      </c>
      <c r="B150" s="513"/>
      <c r="C150" s="513"/>
      <c r="D150" s="513"/>
      <c r="E150" s="513"/>
      <c r="F150" s="513"/>
      <c r="G150" s="513"/>
      <c r="H150" s="513"/>
    </row>
    <row r="151" spans="1:8">
      <c r="A151" s="513"/>
      <c r="B151" s="513"/>
      <c r="C151" s="513"/>
      <c r="D151" s="513"/>
      <c r="E151" s="513"/>
      <c r="F151" s="513"/>
      <c r="G151" s="513"/>
      <c r="H151" s="513"/>
    </row>
    <row r="152" spans="1:8">
      <c r="A152" s="514" t="s">
        <v>464</v>
      </c>
      <c r="B152" s="513"/>
      <c r="C152" s="513"/>
      <c r="D152" s="513"/>
      <c r="E152" s="513"/>
      <c r="F152" s="513"/>
      <c r="G152" s="513"/>
      <c r="H152" s="513"/>
    </row>
    <row r="153" spans="1:8">
      <c r="A153" s="514" t="s">
        <v>465</v>
      </c>
      <c r="B153" s="513"/>
      <c r="C153" s="513"/>
      <c r="D153" s="513"/>
      <c r="E153" s="513"/>
      <c r="F153" s="513"/>
      <c r="G153" s="513"/>
      <c r="H153" s="513"/>
    </row>
    <row r="154" spans="1:8">
      <c r="A154" s="513"/>
      <c r="B154" s="513"/>
      <c r="C154" s="513"/>
      <c r="D154" s="513"/>
      <c r="E154" s="513"/>
      <c r="F154" s="513"/>
      <c r="G154" s="513"/>
      <c r="H154" s="513"/>
    </row>
    <row r="155" spans="1:8" ht="15.75">
      <c r="A155" s="515" t="s">
        <v>288</v>
      </c>
      <c r="B155" s="513"/>
      <c r="C155" s="513"/>
      <c r="D155" s="513"/>
      <c r="E155" s="513"/>
      <c r="F155" s="513"/>
      <c r="G155" s="513"/>
      <c r="H155" s="513"/>
    </row>
    <row r="156" spans="1:8">
      <c r="A156" s="513"/>
      <c r="B156" s="513"/>
      <c r="C156" s="513"/>
      <c r="D156" s="513"/>
      <c r="E156" s="513"/>
      <c r="F156" s="513"/>
      <c r="G156" s="513"/>
      <c r="H156" s="513"/>
    </row>
    <row r="157" spans="1:8">
      <c r="A157" s="514" t="s">
        <v>462</v>
      </c>
      <c r="B157" s="513"/>
      <c r="C157" s="513"/>
      <c r="D157" s="513"/>
      <c r="E157" s="513"/>
      <c r="F157" s="513"/>
      <c r="G157" s="513"/>
      <c r="H157" s="513"/>
    </row>
    <row r="158" spans="1:8">
      <c r="A158" s="514" t="s">
        <v>463</v>
      </c>
      <c r="B158" s="513"/>
      <c r="C158" s="513"/>
      <c r="D158" s="513"/>
      <c r="E158" s="513"/>
      <c r="F158" s="513"/>
      <c r="G158" s="513"/>
      <c r="H158" s="513"/>
    </row>
    <row r="159" spans="1:8">
      <c r="A159" s="513"/>
      <c r="B159" s="513"/>
      <c r="C159" s="513"/>
      <c r="D159" s="513"/>
      <c r="E159" s="513"/>
      <c r="F159" s="513"/>
      <c r="G159" s="513"/>
      <c r="H159" s="513"/>
    </row>
    <row r="160" spans="1:8">
      <c r="A160" s="514" t="s">
        <v>460</v>
      </c>
      <c r="B160" s="513"/>
      <c r="C160" s="513"/>
      <c r="D160" s="513"/>
      <c r="E160" s="513"/>
      <c r="F160" s="513"/>
      <c r="G160" s="513"/>
      <c r="H160" s="513"/>
    </row>
    <row r="161" spans="1:8">
      <c r="A161" s="514" t="s">
        <v>461</v>
      </c>
      <c r="B161" s="513"/>
      <c r="C161" s="513"/>
      <c r="D161" s="513"/>
      <c r="E161" s="513"/>
      <c r="F161" s="513"/>
      <c r="G161" s="513"/>
      <c r="H161" s="513"/>
    </row>
    <row r="162" spans="1:8">
      <c r="A162" s="513"/>
      <c r="B162" s="513"/>
      <c r="C162" s="513"/>
      <c r="D162" s="513"/>
      <c r="E162" s="513"/>
      <c r="F162" s="513"/>
      <c r="G162" s="513"/>
      <c r="H162" s="513"/>
    </row>
    <row r="163" spans="1:8">
      <c r="A163" s="514" t="s">
        <v>458</v>
      </c>
      <c r="B163" s="513"/>
      <c r="C163" s="513"/>
      <c r="D163" s="513"/>
      <c r="E163" s="513"/>
      <c r="F163" s="513"/>
      <c r="G163" s="513"/>
      <c r="H163" s="513"/>
    </row>
    <row r="164" spans="1:8">
      <c r="A164" s="514" t="s">
        <v>459</v>
      </c>
      <c r="B164" s="513"/>
      <c r="C164" s="513"/>
      <c r="D164" s="513"/>
      <c r="E164" s="513"/>
      <c r="F164" s="513"/>
      <c r="G164" s="513"/>
      <c r="H164" s="513"/>
    </row>
    <row r="165" spans="1:8">
      <c r="A165" s="513"/>
      <c r="B165" s="513"/>
      <c r="C165" s="513"/>
      <c r="D165" s="513"/>
      <c r="E165" s="513"/>
      <c r="F165" s="513"/>
      <c r="G165" s="513"/>
      <c r="H165" s="513"/>
    </row>
    <row r="166" spans="1:8">
      <c r="A166" s="514" t="s">
        <v>455</v>
      </c>
      <c r="B166" s="513"/>
      <c r="C166" s="513"/>
      <c r="D166" s="513"/>
      <c r="E166" s="513"/>
      <c r="F166" s="513"/>
      <c r="G166" s="513"/>
      <c r="H166" s="513"/>
    </row>
    <row r="167" spans="1:8">
      <c r="A167" s="514" t="s">
        <v>456</v>
      </c>
      <c r="B167" s="513"/>
      <c r="C167" s="513"/>
      <c r="D167" s="513"/>
      <c r="E167" s="513"/>
      <c r="F167" s="513"/>
      <c r="G167" s="513"/>
      <c r="H167" s="513"/>
    </row>
    <row r="168" spans="1:8">
      <c r="A168" s="514" t="s">
        <v>457</v>
      </c>
      <c r="B168" s="513"/>
      <c r="C168" s="513"/>
      <c r="D168" s="513"/>
      <c r="E168" s="513"/>
      <c r="F168" s="513"/>
      <c r="G168" s="513"/>
      <c r="H168" s="513"/>
    </row>
    <row r="169" spans="1:8">
      <c r="A169" s="513"/>
      <c r="B169" s="513"/>
      <c r="C169" s="513"/>
      <c r="D169" s="513"/>
      <c r="E169" s="513"/>
      <c r="F169" s="513"/>
      <c r="G169" s="513"/>
      <c r="H169" s="513"/>
    </row>
    <row r="170" spans="1:8">
      <c r="A170" s="513"/>
      <c r="B170" s="513"/>
      <c r="C170" s="513"/>
      <c r="D170" s="513"/>
      <c r="E170" s="513"/>
      <c r="F170" s="513"/>
      <c r="G170" s="513"/>
      <c r="H170" s="513"/>
    </row>
    <row r="171" spans="1:8">
      <c r="A171" s="514" t="s">
        <v>289</v>
      </c>
      <c r="B171" s="513"/>
      <c r="C171" s="513"/>
      <c r="D171" s="513"/>
      <c r="E171" s="513"/>
      <c r="F171" s="513"/>
      <c r="G171" s="513"/>
      <c r="H171" s="513"/>
    </row>
    <row r="172" spans="1:8">
      <c r="A172" s="513"/>
      <c r="B172" s="513"/>
      <c r="C172" s="513"/>
      <c r="D172" s="513"/>
      <c r="E172" s="513"/>
      <c r="F172" s="513"/>
      <c r="G172" s="513"/>
      <c r="H172" s="513"/>
    </row>
    <row r="173" spans="1:8" ht="15.75">
      <c r="A173" s="515" t="s">
        <v>290</v>
      </c>
      <c r="B173" s="513"/>
      <c r="C173" s="513"/>
      <c r="D173" s="513"/>
      <c r="E173" s="513"/>
      <c r="F173" s="513"/>
      <c r="G173" s="513"/>
      <c r="H173" s="513"/>
    </row>
    <row r="174" spans="1:8">
      <c r="A174" s="513"/>
      <c r="B174" s="513"/>
      <c r="C174" s="513"/>
      <c r="D174" s="513"/>
      <c r="E174" s="513"/>
      <c r="F174" s="513"/>
      <c r="G174" s="513"/>
      <c r="H174" s="513"/>
    </row>
    <row r="175" spans="1:8">
      <c r="A175" s="513"/>
      <c r="B175" s="513"/>
      <c r="C175" s="513"/>
      <c r="D175" s="513"/>
      <c r="E175" s="513"/>
      <c r="F175" s="513"/>
      <c r="G175" s="513"/>
      <c r="H175" s="513"/>
    </row>
    <row r="176" spans="1:8">
      <c r="A176" s="513"/>
      <c r="B176" s="513"/>
      <c r="C176" s="513"/>
      <c r="D176" s="513"/>
      <c r="E176" s="513"/>
      <c r="F176" s="513"/>
      <c r="G176" s="513"/>
      <c r="H176" s="513"/>
    </row>
    <row r="177" spans="1:8">
      <c r="A177" s="513"/>
      <c r="B177" s="513"/>
      <c r="C177" s="513"/>
      <c r="D177" s="513"/>
      <c r="E177" s="513"/>
      <c r="F177" s="513"/>
      <c r="G177" s="513"/>
      <c r="H177" s="513"/>
    </row>
    <row r="178" spans="1:8">
      <c r="A178" s="513"/>
      <c r="B178" s="513"/>
      <c r="C178" s="513"/>
      <c r="D178" s="513"/>
      <c r="E178" s="513"/>
      <c r="F178" s="513"/>
      <c r="G178" s="513"/>
      <c r="H178" s="513"/>
    </row>
    <row r="179" spans="1:8">
      <c r="A179" s="513"/>
      <c r="B179" s="513"/>
      <c r="C179" s="513"/>
      <c r="D179" s="513"/>
      <c r="E179" s="513"/>
      <c r="F179" s="513"/>
      <c r="G179" s="513"/>
      <c r="H179" s="513"/>
    </row>
    <row r="180" spans="1:8">
      <c r="A180" s="513"/>
      <c r="B180" s="513"/>
      <c r="C180" s="513"/>
      <c r="D180" s="513"/>
      <c r="E180" s="513"/>
      <c r="F180" s="513"/>
      <c r="G180" s="513"/>
      <c r="H180" s="513"/>
    </row>
    <row r="181" spans="1:8">
      <c r="A181" s="513"/>
      <c r="B181" s="513"/>
      <c r="C181" s="513"/>
      <c r="D181" s="513"/>
      <c r="E181" s="513"/>
      <c r="F181" s="513"/>
      <c r="G181" s="513"/>
      <c r="H181" s="513"/>
    </row>
    <row r="182" spans="1:8">
      <c r="A182" s="513"/>
      <c r="B182" s="513"/>
      <c r="C182" s="513"/>
      <c r="D182" s="513"/>
      <c r="E182" s="513"/>
      <c r="F182" s="513"/>
      <c r="G182" s="513"/>
      <c r="H182" s="513"/>
    </row>
    <row r="183" spans="1:8">
      <c r="A183" s="513"/>
      <c r="B183" s="513"/>
      <c r="C183" s="513"/>
      <c r="D183" s="513"/>
      <c r="E183" s="513"/>
      <c r="F183" s="513"/>
      <c r="G183" s="513"/>
      <c r="H183" s="513"/>
    </row>
    <row r="184" spans="1:8">
      <c r="A184" s="513"/>
      <c r="B184" s="513"/>
      <c r="C184" s="513"/>
      <c r="D184" s="513"/>
      <c r="E184" s="513"/>
      <c r="F184" s="513"/>
      <c r="G184" s="513"/>
      <c r="H184" s="513"/>
    </row>
    <row r="185" spans="1:8">
      <c r="A185" s="513"/>
      <c r="B185" s="513"/>
      <c r="C185" s="513"/>
      <c r="D185" s="513"/>
      <c r="E185" s="513"/>
      <c r="F185" s="513"/>
      <c r="G185" s="513"/>
      <c r="H185" s="513"/>
    </row>
    <row r="186" spans="1:8">
      <c r="A186" s="513"/>
      <c r="B186" s="513"/>
      <c r="C186" s="513"/>
      <c r="D186" s="513"/>
      <c r="E186" s="513"/>
      <c r="F186" s="513"/>
      <c r="G186" s="513"/>
      <c r="H186" s="513"/>
    </row>
    <row r="187" spans="1:8">
      <c r="A187" s="513"/>
      <c r="B187" s="513"/>
      <c r="C187" s="513"/>
      <c r="D187" s="513"/>
      <c r="E187" s="513"/>
      <c r="F187" s="513"/>
      <c r="G187" s="513"/>
      <c r="H187" s="513"/>
    </row>
    <row r="188" spans="1:8">
      <c r="A188" s="513"/>
      <c r="B188" s="513"/>
      <c r="C188" s="513"/>
      <c r="D188" s="513"/>
      <c r="E188" s="513"/>
      <c r="F188" s="513"/>
      <c r="G188" s="513"/>
      <c r="H188" s="513"/>
    </row>
    <row r="189" spans="1:8">
      <c r="A189" s="513"/>
      <c r="B189" s="513"/>
      <c r="C189" s="513"/>
      <c r="D189" s="513"/>
      <c r="E189" s="513"/>
      <c r="F189" s="513"/>
      <c r="G189" s="513"/>
      <c r="H189" s="513"/>
    </row>
    <row r="190" spans="1:8">
      <c r="A190" s="513"/>
      <c r="B190" s="513"/>
      <c r="C190" s="513"/>
      <c r="D190" s="513"/>
      <c r="E190" s="513"/>
      <c r="F190" s="513"/>
      <c r="G190" s="513"/>
      <c r="H190" s="513"/>
    </row>
    <row r="191" spans="1:8">
      <c r="A191" s="513"/>
      <c r="B191" s="513"/>
      <c r="C191" s="513"/>
      <c r="D191" s="513"/>
      <c r="E191" s="513"/>
      <c r="F191" s="513"/>
      <c r="G191" s="513"/>
      <c r="H191" s="513"/>
    </row>
    <row r="192" spans="1:8">
      <c r="A192" s="513"/>
      <c r="B192" s="513"/>
      <c r="C192" s="513"/>
      <c r="D192" s="513"/>
      <c r="E192" s="513"/>
      <c r="F192" s="513"/>
      <c r="G192" s="513"/>
      <c r="H192" s="513"/>
    </row>
    <row r="193" spans="1:8">
      <c r="A193" s="513"/>
      <c r="B193" s="513"/>
      <c r="C193" s="513"/>
      <c r="D193" s="513"/>
      <c r="E193" s="513"/>
      <c r="F193" s="513"/>
      <c r="G193" s="513"/>
      <c r="H193" s="513"/>
    </row>
    <row r="194" spans="1:8">
      <c r="A194" s="513"/>
      <c r="B194" s="513"/>
      <c r="C194" s="513"/>
      <c r="D194" s="513"/>
      <c r="E194" s="513"/>
      <c r="F194" s="513"/>
      <c r="G194" s="513"/>
      <c r="H194" s="513"/>
    </row>
    <row r="195" spans="1:8">
      <c r="A195" s="513"/>
      <c r="B195" s="513"/>
      <c r="C195" s="513"/>
      <c r="D195" s="513"/>
      <c r="E195" s="513"/>
      <c r="F195" s="513"/>
      <c r="G195" s="513"/>
      <c r="H195" s="513"/>
    </row>
    <row r="196" spans="1:8">
      <c r="A196" s="513"/>
      <c r="B196" s="513"/>
      <c r="C196" s="513"/>
      <c r="D196" s="513"/>
      <c r="E196" s="513"/>
      <c r="F196" s="513"/>
      <c r="G196" s="513"/>
      <c r="H196" s="513"/>
    </row>
    <row r="197" spans="1:8">
      <c r="A197" s="513"/>
      <c r="B197" s="513"/>
      <c r="C197" s="513"/>
      <c r="D197" s="513"/>
      <c r="E197" s="513"/>
      <c r="F197" s="513"/>
      <c r="G197" s="513"/>
      <c r="H197" s="513"/>
    </row>
    <row r="198" spans="1:8">
      <c r="A198" s="513"/>
      <c r="B198" s="513"/>
      <c r="C198" s="513"/>
      <c r="D198" s="513"/>
      <c r="E198" s="513"/>
      <c r="F198" s="513"/>
      <c r="G198" s="513"/>
      <c r="H198" s="513"/>
    </row>
    <row r="199" spans="1:8">
      <c r="A199" s="513"/>
      <c r="B199" s="513"/>
      <c r="C199" s="513"/>
      <c r="D199" s="513"/>
      <c r="E199" s="513"/>
      <c r="F199" s="513"/>
      <c r="G199" s="513"/>
      <c r="H199" s="513"/>
    </row>
    <row r="200" spans="1:8" ht="15.75">
      <c r="A200" s="515" t="s">
        <v>291</v>
      </c>
      <c r="B200" s="513"/>
      <c r="C200" s="513"/>
      <c r="D200" s="513"/>
      <c r="E200" s="513"/>
      <c r="F200" s="513"/>
      <c r="G200" s="513"/>
      <c r="H200" s="513"/>
    </row>
    <row r="201" spans="1:8">
      <c r="A201" s="513"/>
      <c r="B201" s="513"/>
      <c r="C201" s="513"/>
      <c r="D201" s="513"/>
      <c r="E201" s="513"/>
      <c r="F201" s="513"/>
      <c r="G201" s="513"/>
      <c r="H201" s="513"/>
    </row>
    <row r="202" spans="1:8">
      <c r="A202" s="514" t="s">
        <v>450</v>
      </c>
      <c r="B202" s="513"/>
      <c r="C202" s="513"/>
      <c r="D202" s="513"/>
      <c r="E202" s="513"/>
      <c r="F202" s="513"/>
      <c r="G202" s="513"/>
      <c r="H202" s="513"/>
    </row>
    <row r="203" spans="1:8">
      <c r="A203" s="514" t="s">
        <v>451</v>
      </c>
      <c r="B203" s="513"/>
      <c r="C203" s="513"/>
      <c r="D203" s="513"/>
      <c r="E203" s="513"/>
      <c r="F203" s="513"/>
      <c r="G203" s="513"/>
      <c r="H203" s="513"/>
    </row>
    <row r="204" spans="1:8">
      <c r="A204" s="514" t="s">
        <v>452</v>
      </c>
      <c r="B204" s="513"/>
      <c r="C204" s="513"/>
      <c r="D204" s="513"/>
      <c r="E204" s="513"/>
      <c r="F204" s="513"/>
      <c r="G204" s="513"/>
      <c r="H204" s="513"/>
    </row>
    <row r="205" spans="1:8">
      <c r="A205" s="514" t="s">
        <v>453</v>
      </c>
      <c r="B205" s="513"/>
      <c r="C205" s="513"/>
      <c r="D205" s="513"/>
      <c r="E205" s="513"/>
      <c r="F205" s="513"/>
      <c r="G205" s="513"/>
      <c r="H205" s="513"/>
    </row>
    <row r="206" spans="1:8">
      <c r="A206" s="514" t="s">
        <v>454</v>
      </c>
      <c r="B206" s="513"/>
      <c r="C206" s="513"/>
      <c r="D206" s="513"/>
      <c r="E206" s="513"/>
      <c r="F206" s="513"/>
      <c r="G206" s="513"/>
      <c r="H206" s="513"/>
    </row>
    <row r="207" spans="1:8">
      <c r="A207" s="513"/>
      <c r="B207" s="513"/>
      <c r="C207" s="513"/>
      <c r="D207" s="513"/>
      <c r="E207" s="513"/>
      <c r="F207" s="513"/>
      <c r="G207" s="513"/>
      <c r="H207" s="513"/>
    </row>
    <row r="208" spans="1:8">
      <c r="A208" s="514" t="s">
        <v>447</v>
      </c>
      <c r="B208" s="513"/>
      <c r="C208" s="513"/>
      <c r="D208" s="513"/>
      <c r="E208" s="513"/>
      <c r="F208" s="513"/>
      <c r="G208" s="513"/>
      <c r="H208" s="513"/>
    </row>
    <row r="209" spans="1:8">
      <c r="A209" s="514" t="s">
        <v>448</v>
      </c>
      <c r="B209" s="513"/>
      <c r="C209" s="513"/>
      <c r="D209" s="513"/>
      <c r="E209" s="513"/>
      <c r="F209" s="513"/>
      <c r="G209" s="513"/>
      <c r="H209" s="513"/>
    </row>
    <row r="210" spans="1:8">
      <c r="A210" s="514" t="s">
        <v>449</v>
      </c>
      <c r="B210" s="513"/>
      <c r="C210" s="513"/>
      <c r="D210" s="513"/>
      <c r="E210" s="513"/>
      <c r="F210" s="513"/>
      <c r="G210" s="513"/>
      <c r="H210" s="513"/>
    </row>
    <row r="211" spans="1:8" ht="15.75">
      <c r="A211" s="515" t="s">
        <v>292</v>
      </c>
      <c r="B211" s="513"/>
      <c r="C211" s="513"/>
      <c r="D211" s="513"/>
      <c r="E211" s="513"/>
      <c r="F211" s="513"/>
      <c r="G211" s="513"/>
      <c r="H211" s="513"/>
    </row>
    <row r="212" spans="1:8">
      <c r="A212" s="513"/>
      <c r="B212" s="513"/>
      <c r="C212" s="513"/>
      <c r="D212" s="513"/>
      <c r="E212" s="513"/>
      <c r="F212" s="513"/>
      <c r="G212" s="513"/>
      <c r="H212" s="513"/>
    </row>
    <row r="213" spans="1:8">
      <c r="A213" s="514" t="s">
        <v>440</v>
      </c>
      <c r="B213" s="513"/>
      <c r="C213" s="513"/>
      <c r="D213" s="513"/>
      <c r="E213" s="513"/>
      <c r="F213" s="513"/>
      <c r="G213" s="513"/>
      <c r="H213" s="513"/>
    </row>
    <row r="214" spans="1:8">
      <c r="A214" s="514" t="s">
        <v>441</v>
      </c>
      <c r="B214" s="513"/>
      <c r="C214" s="513"/>
      <c r="D214" s="513"/>
      <c r="E214" s="513"/>
      <c r="F214" s="513"/>
      <c r="G214" s="513"/>
      <c r="H214" s="513"/>
    </row>
    <row r="215" spans="1:8">
      <c r="A215" s="514" t="s">
        <v>442</v>
      </c>
      <c r="B215" s="513"/>
      <c r="C215" s="513"/>
      <c r="D215" s="513"/>
      <c r="E215" s="513"/>
      <c r="F215" s="513"/>
      <c r="G215" s="513"/>
      <c r="H215" s="513"/>
    </row>
    <row r="216" spans="1:8">
      <c r="A216" s="514" t="s">
        <v>443</v>
      </c>
      <c r="B216" s="513"/>
      <c r="C216" s="513"/>
      <c r="D216" s="513"/>
      <c r="E216" s="513"/>
      <c r="F216" s="513"/>
      <c r="G216" s="513"/>
      <c r="H216" s="513"/>
    </row>
    <row r="217" spans="1:8">
      <c r="A217" s="514" t="s">
        <v>444</v>
      </c>
      <c r="B217" s="513"/>
      <c r="C217" s="513"/>
      <c r="D217" s="513"/>
      <c r="E217" s="513"/>
      <c r="F217" s="513"/>
      <c r="G217" s="513"/>
      <c r="H217" s="513"/>
    </row>
    <row r="218" spans="1:8">
      <c r="A218" s="514" t="s">
        <v>445</v>
      </c>
      <c r="B218" s="513"/>
      <c r="C218" s="513"/>
      <c r="D218" s="513"/>
      <c r="E218" s="513"/>
      <c r="F218" s="513"/>
      <c r="G218" s="513"/>
      <c r="H218" s="513"/>
    </row>
    <row r="219" spans="1:8">
      <c r="A219" s="514" t="s">
        <v>446</v>
      </c>
      <c r="B219" s="513"/>
      <c r="C219" s="513"/>
      <c r="D219" s="513"/>
      <c r="E219" s="513"/>
      <c r="F219" s="513"/>
      <c r="G219" s="513"/>
      <c r="H219" s="513"/>
    </row>
    <row r="220" spans="1:8">
      <c r="A220" s="513"/>
      <c r="B220" s="513"/>
      <c r="C220" s="513"/>
      <c r="D220" s="513"/>
      <c r="E220" s="513"/>
      <c r="F220" s="513"/>
      <c r="G220" s="513"/>
      <c r="H220" s="513"/>
    </row>
    <row r="221" spans="1:8">
      <c r="A221" s="514" t="s">
        <v>437</v>
      </c>
      <c r="B221" s="513"/>
      <c r="C221" s="513"/>
      <c r="D221" s="513"/>
      <c r="E221" s="513"/>
      <c r="F221" s="513"/>
      <c r="G221" s="513"/>
      <c r="H221" s="513"/>
    </row>
    <row r="222" spans="1:8">
      <c r="A222" s="514" t="s">
        <v>438</v>
      </c>
      <c r="B222" s="513"/>
      <c r="C222" s="513"/>
      <c r="D222" s="513"/>
      <c r="E222" s="513"/>
      <c r="F222" s="513"/>
      <c r="G222" s="513"/>
      <c r="H222" s="513"/>
    </row>
    <row r="223" spans="1:8">
      <c r="A223" s="514" t="s">
        <v>439</v>
      </c>
      <c r="B223" s="513"/>
      <c r="C223" s="513"/>
      <c r="D223" s="513"/>
      <c r="E223" s="513"/>
      <c r="F223" s="513"/>
      <c r="G223" s="513"/>
      <c r="H223" s="513"/>
    </row>
    <row r="224" spans="1:8">
      <c r="A224" s="513"/>
      <c r="B224" s="513"/>
      <c r="C224" s="513"/>
      <c r="D224" s="513"/>
      <c r="E224" s="513"/>
      <c r="F224" s="513"/>
      <c r="G224" s="513"/>
      <c r="H224" s="513"/>
    </row>
    <row r="225" spans="1:8">
      <c r="A225" s="514" t="s">
        <v>432</v>
      </c>
      <c r="B225" s="513"/>
      <c r="C225" s="513"/>
      <c r="D225" s="513"/>
      <c r="E225" s="513"/>
      <c r="F225" s="513"/>
      <c r="G225" s="513"/>
      <c r="H225" s="513"/>
    </row>
    <row r="226" spans="1:8">
      <c r="A226" s="514" t="s">
        <v>433</v>
      </c>
      <c r="B226" s="513"/>
      <c r="C226" s="513"/>
      <c r="D226" s="513"/>
      <c r="E226" s="513"/>
      <c r="F226" s="513"/>
      <c r="G226" s="513"/>
      <c r="H226" s="513"/>
    </row>
    <row r="227" spans="1:8">
      <c r="A227" s="514" t="s">
        <v>434</v>
      </c>
      <c r="B227" s="513"/>
      <c r="C227" s="513"/>
      <c r="D227" s="513"/>
      <c r="E227" s="513"/>
      <c r="F227" s="513"/>
      <c r="G227" s="513"/>
      <c r="H227" s="513"/>
    </row>
    <row r="228" spans="1:8">
      <c r="A228" s="514" t="s">
        <v>435</v>
      </c>
      <c r="B228" s="513"/>
      <c r="C228" s="513"/>
      <c r="D228" s="513"/>
      <c r="E228" s="513"/>
      <c r="F228" s="513"/>
      <c r="G228" s="513"/>
      <c r="H228" s="513"/>
    </row>
    <row r="229" spans="1:8">
      <c r="A229" s="514" t="s">
        <v>436</v>
      </c>
      <c r="B229" s="513"/>
      <c r="C229" s="513"/>
      <c r="D229" s="513"/>
      <c r="E229" s="513"/>
      <c r="F229" s="513"/>
      <c r="G229" s="513"/>
      <c r="H229" s="513"/>
    </row>
    <row r="230" spans="1:8">
      <c r="A230" s="513"/>
      <c r="B230" s="513"/>
      <c r="C230" s="513"/>
      <c r="D230" s="513"/>
      <c r="E230" s="513"/>
      <c r="F230" s="513"/>
      <c r="G230" s="513"/>
      <c r="H230" s="513"/>
    </row>
    <row r="231" spans="1:8">
      <c r="A231" s="514" t="s">
        <v>426</v>
      </c>
      <c r="B231" s="513"/>
      <c r="C231" s="513"/>
      <c r="D231" s="513"/>
      <c r="E231" s="513"/>
      <c r="F231" s="513"/>
      <c r="G231" s="513"/>
      <c r="H231" s="513"/>
    </row>
    <row r="232" spans="1:8">
      <c r="A232" s="514" t="s">
        <v>427</v>
      </c>
      <c r="B232" s="513"/>
      <c r="C232" s="513"/>
      <c r="D232" s="513"/>
      <c r="E232" s="513"/>
      <c r="F232" s="513"/>
      <c r="G232" s="513"/>
      <c r="H232" s="513"/>
    </row>
    <row r="233" spans="1:8">
      <c r="A233" s="514" t="s">
        <v>428</v>
      </c>
      <c r="B233" s="513"/>
      <c r="C233" s="513"/>
      <c r="D233" s="513"/>
      <c r="E233" s="513"/>
      <c r="F233" s="513"/>
      <c r="G233" s="513"/>
      <c r="H233" s="513"/>
    </row>
    <row r="234" spans="1:8">
      <c r="A234" s="514" t="s">
        <v>429</v>
      </c>
      <c r="B234" s="513"/>
      <c r="C234" s="513"/>
      <c r="D234" s="513"/>
      <c r="E234" s="513"/>
      <c r="F234" s="513"/>
      <c r="G234" s="513"/>
      <c r="H234" s="513"/>
    </row>
    <row r="235" spans="1:8">
      <c r="A235" s="514" t="s">
        <v>430</v>
      </c>
      <c r="B235" s="513"/>
      <c r="C235" s="513"/>
      <c r="D235" s="513"/>
      <c r="E235" s="513"/>
      <c r="F235" s="513"/>
      <c r="G235" s="513"/>
      <c r="H235" s="513"/>
    </row>
    <row r="236" spans="1:8">
      <c r="A236" s="514" t="s">
        <v>431</v>
      </c>
      <c r="B236" s="513"/>
      <c r="C236" s="513"/>
      <c r="D236" s="513"/>
      <c r="E236" s="513"/>
      <c r="F236" s="513"/>
      <c r="G236" s="513"/>
      <c r="H236" s="513"/>
    </row>
    <row r="237" spans="1:8">
      <c r="A237" s="513"/>
      <c r="B237" s="513"/>
      <c r="C237" s="513"/>
      <c r="D237" s="513"/>
      <c r="E237" s="513"/>
      <c r="F237" s="513"/>
      <c r="G237" s="513"/>
      <c r="H237" s="513"/>
    </row>
    <row r="238" spans="1:8">
      <c r="A238" s="514" t="s">
        <v>416</v>
      </c>
      <c r="B238" s="513"/>
      <c r="C238" s="513"/>
      <c r="D238" s="513"/>
      <c r="E238" s="513"/>
      <c r="F238" s="513"/>
      <c r="G238" s="513"/>
      <c r="H238" s="513"/>
    </row>
    <row r="239" spans="1:8">
      <c r="A239" s="514" t="s">
        <v>417</v>
      </c>
      <c r="B239" s="513"/>
      <c r="C239" s="513"/>
      <c r="D239" s="513"/>
      <c r="E239" s="513"/>
      <c r="F239" s="513"/>
      <c r="G239" s="513"/>
      <c r="H239" s="513"/>
    </row>
    <row r="240" spans="1:8">
      <c r="A240" s="514" t="s">
        <v>418</v>
      </c>
      <c r="B240" s="513"/>
      <c r="C240" s="513"/>
      <c r="D240" s="513"/>
      <c r="E240" s="513"/>
      <c r="F240" s="513"/>
      <c r="G240" s="513"/>
      <c r="H240" s="513"/>
    </row>
    <row r="241" spans="1:8">
      <c r="A241" s="514" t="s">
        <v>419</v>
      </c>
      <c r="B241" s="513"/>
      <c r="C241" s="513"/>
      <c r="D241" s="513"/>
      <c r="E241" s="513"/>
      <c r="F241" s="513"/>
      <c r="G241" s="513"/>
      <c r="H241" s="513"/>
    </row>
    <row r="242" spans="1:8">
      <c r="A242" s="514" t="s">
        <v>420</v>
      </c>
      <c r="B242" s="513"/>
      <c r="C242" s="513"/>
      <c r="D242" s="513"/>
      <c r="E242" s="513"/>
      <c r="F242" s="513"/>
      <c r="G242" s="513"/>
      <c r="H242" s="513"/>
    </row>
    <row r="243" spans="1:8">
      <c r="A243" s="514" t="s">
        <v>421</v>
      </c>
      <c r="B243" s="513"/>
      <c r="C243" s="513"/>
      <c r="D243" s="513"/>
      <c r="E243" s="513"/>
      <c r="F243" s="513"/>
      <c r="G243" s="513"/>
      <c r="H243" s="513"/>
    </row>
    <row r="244" spans="1:8">
      <c r="A244" s="514" t="s">
        <v>422</v>
      </c>
      <c r="B244" s="513"/>
      <c r="C244" s="513"/>
      <c r="D244" s="513"/>
      <c r="E244" s="513"/>
      <c r="F244" s="513"/>
      <c r="G244" s="513"/>
      <c r="H244" s="513"/>
    </row>
    <row r="245" spans="1:8">
      <c r="A245" s="514" t="s">
        <v>423</v>
      </c>
      <c r="B245" s="513"/>
      <c r="C245" s="513"/>
      <c r="D245" s="513"/>
      <c r="E245" s="513"/>
      <c r="F245" s="513"/>
      <c r="G245" s="513"/>
      <c r="H245" s="513"/>
    </row>
    <row r="246" spans="1:8">
      <c r="A246" s="514" t="s">
        <v>424</v>
      </c>
      <c r="B246" s="513"/>
      <c r="C246" s="513"/>
      <c r="D246" s="513"/>
      <c r="E246" s="513"/>
      <c r="F246" s="513"/>
      <c r="G246" s="513"/>
      <c r="H246" s="513"/>
    </row>
    <row r="247" spans="1:8">
      <c r="A247" s="514" t="s">
        <v>425</v>
      </c>
      <c r="B247" s="513"/>
      <c r="C247" s="513"/>
      <c r="D247" s="513"/>
      <c r="E247" s="513"/>
      <c r="F247" s="513"/>
      <c r="G247" s="513"/>
      <c r="H247" s="513"/>
    </row>
    <row r="248" spans="1:8">
      <c r="A248" s="513"/>
      <c r="B248" s="513"/>
      <c r="C248" s="513"/>
      <c r="D248" s="513"/>
      <c r="E248" s="513"/>
      <c r="F248" s="513"/>
      <c r="G248" s="513"/>
      <c r="H248" s="513"/>
    </row>
    <row r="249" spans="1:8">
      <c r="A249" s="514" t="s">
        <v>414</v>
      </c>
      <c r="B249" s="513"/>
      <c r="C249" s="513"/>
      <c r="D249" s="513"/>
      <c r="E249" s="513"/>
      <c r="F249" s="513"/>
      <c r="G249" s="513"/>
      <c r="H249" s="513"/>
    </row>
    <row r="250" spans="1:8">
      <c r="A250" s="514" t="s">
        <v>415</v>
      </c>
      <c r="B250" s="513"/>
      <c r="C250" s="513"/>
      <c r="D250" s="513"/>
      <c r="E250" s="513"/>
      <c r="F250" s="513"/>
      <c r="G250" s="513"/>
      <c r="H250" s="513"/>
    </row>
    <row r="251" spans="1:8">
      <c r="A251" s="513"/>
      <c r="B251" s="513"/>
      <c r="C251" s="513"/>
      <c r="D251" s="513"/>
      <c r="E251" s="513"/>
      <c r="F251" s="513"/>
      <c r="G251" s="513"/>
      <c r="H251" s="513"/>
    </row>
    <row r="252" spans="1:8">
      <c r="A252" s="514" t="s">
        <v>398</v>
      </c>
      <c r="B252" s="513"/>
      <c r="C252" s="513"/>
      <c r="D252" s="513"/>
      <c r="E252" s="513"/>
      <c r="F252" s="513"/>
      <c r="G252" s="513"/>
      <c r="H252" s="513"/>
    </row>
    <row r="253" spans="1:8">
      <c r="A253" s="514" t="s">
        <v>399</v>
      </c>
      <c r="B253" s="513"/>
      <c r="C253" s="513"/>
      <c r="D253" s="513"/>
      <c r="E253" s="513"/>
      <c r="F253" s="513"/>
      <c r="G253" s="513"/>
      <c r="H253" s="513"/>
    </row>
    <row r="254" spans="1:8">
      <c r="A254" s="514" t="s">
        <v>400</v>
      </c>
      <c r="B254" s="513"/>
      <c r="C254" s="513"/>
      <c r="D254" s="513"/>
      <c r="E254" s="513"/>
      <c r="F254" s="513"/>
      <c r="G254" s="513"/>
      <c r="H254" s="513"/>
    </row>
    <row r="255" spans="1:8">
      <c r="A255" s="514" t="s">
        <v>401</v>
      </c>
      <c r="B255" s="513"/>
      <c r="C255" s="513"/>
      <c r="D255" s="513"/>
      <c r="E255" s="513"/>
      <c r="F255" s="513"/>
      <c r="G255" s="513"/>
      <c r="H255" s="513"/>
    </row>
    <row r="256" spans="1:8">
      <c r="A256" s="514" t="s">
        <v>402</v>
      </c>
      <c r="B256" s="513"/>
      <c r="C256" s="513"/>
      <c r="D256" s="513"/>
      <c r="E256" s="513"/>
      <c r="F256" s="513"/>
      <c r="G256" s="513"/>
      <c r="H256" s="513"/>
    </row>
    <row r="257" spans="1:8">
      <c r="A257" s="514" t="s">
        <v>403</v>
      </c>
      <c r="B257" s="513"/>
      <c r="C257" s="513"/>
      <c r="D257" s="513"/>
      <c r="E257" s="513"/>
      <c r="F257" s="513"/>
      <c r="G257" s="513"/>
      <c r="H257" s="513"/>
    </row>
    <row r="258" spans="1:8">
      <c r="A258" s="514" t="s">
        <v>404</v>
      </c>
      <c r="B258" s="513"/>
      <c r="C258" s="513"/>
      <c r="D258" s="513"/>
      <c r="E258" s="513"/>
      <c r="F258" s="513"/>
      <c r="G258" s="513"/>
      <c r="H258" s="513"/>
    </row>
    <row r="259" spans="1:8">
      <c r="A259" s="514" t="s">
        <v>405</v>
      </c>
      <c r="B259" s="513"/>
      <c r="C259" s="513"/>
      <c r="D259" s="513"/>
      <c r="E259" s="513"/>
      <c r="F259" s="513"/>
      <c r="G259" s="513"/>
      <c r="H259" s="513"/>
    </row>
    <row r="260" spans="1:8">
      <c r="A260" s="514" t="s">
        <v>406</v>
      </c>
      <c r="B260" s="513"/>
      <c r="C260" s="513"/>
      <c r="D260" s="513"/>
      <c r="E260" s="513"/>
      <c r="F260" s="513"/>
      <c r="G260" s="513"/>
      <c r="H260" s="513"/>
    </row>
    <row r="261" spans="1:8">
      <c r="A261" s="514" t="s">
        <v>407</v>
      </c>
      <c r="B261" s="513"/>
      <c r="C261" s="513"/>
      <c r="D261" s="513"/>
      <c r="E261" s="513"/>
      <c r="F261" s="513"/>
      <c r="G261" s="513"/>
      <c r="H261" s="513"/>
    </row>
    <row r="262" spans="1:8">
      <c r="A262" s="514" t="s">
        <v>408</v>
      </c>
      <c r="B262" s="513"/>
      <c r="C262" s="513"/>
      <c r="D262" s="513"/>
      <c r="E262" s="513"/>
      <c r="F262" s="513"/>
      <c r="G262" s="513"/>
      <c r="H262" s="513"/>
    </row>
    <row r="263" spans="1:8">
      <c r="A263" s="514" t="s">
        <v>409</v>
      </c>
      <c r="B263" s="513"/>
      <c r="C263" s="513"/>
      <c r="D263" s="513"/>
      <c r="E263" s="513"/>
      <c r="F263" s="513"/>
      <c r="G263" s="513"/>
      <c r="H263" s="513"/>
    </row>
    <row r="264" spans="1:8">
      <c r="A264" s="514" t="s">
        <v>410</v>
      </c>
      <c r="B264" s="513"/>
      <c r="C264" s="513"/>
      <c r="D264" s="513"/>
      <c r="E264" s="513"/>
      <c r="F264" s="513"/>
      <c r="G264" s="513"/>
      <c r="H264" s="513"/>
    </row>
    <row r="265" spans="1:8">
      <c r="A265" s="514" t="s">
        <v>411</v>
      </c>
      <c r="B265" s="513"/>
      <c r="C265" s="513"/>
      <c r="D265" s="513"/>
      <c r="E265" s="513"/>
      <c r="F265" s="513"/>
      <c r="G265" s="513"/>
      <c r="H265" s="513"/>
    </row>
    <row r="266" spans="1:8">
      <c r="A266" s="514" t="s">
        <v>412</v>
      </c>
      <c r="B266" s="513"/>
      <c r="C266" s="513"/>
      <c r="D266" s="513"/>
      <c r="E266" s="513"/>
      <c r="F266" s="513"/>
      <c r="G266" s="513"/>
      <c r="H266" s="513"/>
    </row>
    <row r="267" spans="1:8">
      <c r="A267" s="514" t="s">
        <v>413</v>
      </c>
      <c r="B267" s="513"/>
      <c r="C267" s="513"/>
      <c r="D267" s="513"/>
      <c r="E267" s="513"/>
      <c r="F267" s="513"/>
      <c r="G267" s="513"/>
      <c r="H267" s="513"/>
    </row>
    <row r="268" spans="1:8">
      <c r="A268" s="513"/>
      <c r="B268" s="513"/>
      <c r="C268" s="513"/>
      <c r="D268" s="513"/>
      <c r="E268" s="513"/>
      <c r="F268" s="513"/>
      <c r="G268" s="513"/>
      <c r="H268" s="513"/>
    </row>
    <row r="269" spans="1:8">
      <c r="A269" s="514" t="s">
        <v>391</v>
      </c>
      <c r="B269" s="513"/>
      <c r="C269" s="513"/>
      <c r="D269" s="513"/>
      <c r="E269" s="513"/>
      <c r="F269" s="513"/>
      <c r="G269" s="513"/>
      <c r="H269" s="513"/>
    </row>
    <row r="270" spans="1:8">
      <c r="A270" s="514" t="s">
        <v>392</v>
      </c>
      <c r="B270" s="513"/>
      <c r="C270" s="513"/>
      <c r="D270" s="513"/>
      <c r="E270" s="513"/>
      <c r="F270" s="513"/>
      <c r="G270" s="513"/>
      <c r="H270" s="513"/>
    </row>
    <row r="271" spans="1:8">
      <c r="A271" s="514" t="s">
        <v>393</v>
      </c>
      <c r="B271" s="513"/>
      <c r="C271" s="513"/>
      <c r="D271" s="513"/>
      <c r="E271" s="513"/>
      <c r="F271" s="513"/>
      <c r="G271" s="513"/>
      <c r="H271" s="513"/>
    </row>
    <row r="272" spans="1:8">
      <c r="A272" s="514" t="s">
        <v>394</v>
      </c>
      <c r="B272" s="513"/>
      <c r="C272" s="513"/>
      <c r="D272" s="513"/>
      <c r="E272" s="513"/>
      <c r="F272" s="513"/>
      <c r="G272" s="513"/>
      <c r="H272" s="513"/>
    </row>
    <row r="273" spans="1:8">
      <c r="A273" s="514" t="s">
        <v>395</v>
      </c>
      <c r="B273" s="513"/>
      <c r="C273" s="513"/>
      <c r="D273" s="513"/>
      <c r="E273" s="513"/>
      <c r="F273" s="513"/>
      <c r="G273" s="513"/>
      <c r="H273" s="513"/>
    </row>
    <row r="274" spans="1:8">
      <c r="A274" s="514" t="s">
        <v>396</v>
      </c>
      <c r="B274" s="513"/>
      <c r="C274" s="513"/>
      <c r="D274" s="513"/>
      <c r="E274" s="513"/>
      <c r="F274" s="513"/>
      <c r="G274" s="513"/>
      <c r="H274" s="513"/>
    </row>
    <row r="275" spans="1:8">
      <c r="A275" s="514" t="s">
        <v>397</v>
      </c>
      <c r="B275" s="513"/>
      <c r="C275" s="513"/>
      <c r="D275" s="513"/>
      <c r="E275" s="513"/>
      <c r="F275" s="513"/>
      <c r="G275" s="513"/>
      <c r="H275" s="513"/>
    </row>
    <row r="276" spans="1:8">
      <c r="A276" s="513"/>
      <c r="B276" s="513"/>
      <c r="C276" s="513"/>
      <c r="D276" s="513"/>
      <c r="E276" s="513"/>
      <c r="F276" s="513"/>
      <c r="G276" s="513"/>
      <c r="H276" s="513"/>
    </row>
    <row r="277" spans="1:8">
      <c r="A277" s="514" t="s">
        <v>382</v>
      </c>
      <c r="B277" s="513"/>
      <c r="C277" s="513"/>
      <c r="D277" s="513"/>
      <c r="E277" s="513"/>
      <c r="F277" s="513"/>
      <c r="G277" s="513"/>
      <c r="H277" s="513"/>
    </row>
    <row r="278" spans="1:8">
      <c r="A278" s="514" t="s">
        <v>383</v>
      </c>
      <c r="B278" s="513"/>
      <c r="C278" s="513"/>
      <c r="D278" s="513"/>
      <c r="E278" s="513"/>
      <c r="F278" s="513"/>
      <c r="G278" s="513"/>
      <c r="H278" s="513"/>
    </row>
    <row r="279" spans="1:8">
      <c r="A279" s="514" t="s">
        <v>384</v>
      </c>
      <c r="B279" s="513"/>
      <c r="C279" s="513"/>
      <c r="D279" s="513"/>
      <c r="E279" s="513"/>
      <c r="F279" s="513"/>
      <c r="G279" s="513"/>
      <c r="H279" s="513"/>
    </row>
    <row r="280" spans="1:8">
      <c r="A280" s="514" t="s">
        <v>385</v>
      </c>
      <c r="B280" s="513"/>
      <c r="C280" s="513"/>
      <c r="D280" s="513"/>
      <c r="E280" s="513"/>
      <c r="F280" s="513"/>
      <c r="G280" s="513"/>
      <c r="H280" s="513"/>
    </row>
    <row r="281" spans="1:8">
      <c r="A281" s="514" t="s">
        <v>386</v>
      </c>
      <c r="B281" s="513"/>
      <c r="C281" s="513"/>
      <c r="D281" s="513"/>
      <c r="E281" s="513"/>
      <c r="F281" s="513"/>
      <c r="G281" s="513"/>
      <c r="H281" s="513"/>
    </row>
    <row r="282" spans="1:8">
      <c r="A282" s="514" t="s">
        <v>387</v>
      </c>
      <c r="B282" s="513"/>
      <c r="C282" s="513"/>
      <c r="D282" s="513"/>
      <c r="E282" s="513"/>
      <c r="F282" s="513"/>
      <c r="G282" s="513"/>
      <c r="H282" s="513"/>
    </row>
    <row r="283" spans="1:8">
      <c r="A283" s="514" t="s">
        <v>388</v>
      </c>
      <c r="B283" s="513"/>
      <c r="C283" s="513"/>
      <c r="D283" s="513"/>
      <c r="E283" s="513"/>
      <c r="F283" s="513"/>
      <c r="G283" s="513"/>
      <c r="H283" s="513"/>
    </row>
    <row r="284" spans="1:8">
      <c r="A284" s="514" t="s">
        <v>389</v>
      </c>
      <c r="B284" s="513"/>
      <c r="C284" s="513"/>
      <c r="D284" s="513"/>
      <c r="E284" s="513"/>
      <c r="F284" s="513"/>
      <c r="G284" s="513"/>
      <c r="H284" s="513"/>
    </row>
    <row r="285" spans="1:8">
      <c r="A285" s="514" t="s">
        <v>390</v>
      </c>
      <c r="B285" s="513"/>
      <c r="C285" s="513"/>
      <c r="D285" s="513"/>
      <c r="E285" s="513"/>
      <c r="F285" s="513"/>
      <c r="G285" s="513"/>
      <c r="H285" s="513"/>
    </row>
    <row r="286" spans="1:8">
      <c r="A286" s="513"/>
      <c r="B286" s="513"/>
      <c r="C286" s="513"/>
      <c r="D286" s="513"/>
      <c r="E286" s="513"/>
      <c r="F286" s="513"/>
      <c r="G286" s="513"/>
      <c r="H286" s="513"/>
    </row>
    <row r="287" spans="1:8">
      <c r="A287" s="514" t="s">
        <v>375</v>
      </c>
      <c r="B287" s="513"/>
      <c r="C287" s="513"/>
      <c r="D287" s="513"/>
      <c r="E287" s="513"/>
      <c r="F287" s="513"/>
      <c r="G287" s="513"/>
      <c r="H287" s="513"/>
    </row>
    <row r="288" spans="1:8">
      <c r="A288" s="514" t="s">
        <v>376</v>
      </c>
      <c r="B288" s="513"/>
      <c r="C288" s="513"/>
      <c r="D288" s="513"/>
      <c r="E288" s="513"/>
      <c r="F288" s="513"/>
      <c r="G288" s="513"/>
      <c r="H288" s="513"/>
    </row>
    <row r="289" spans="1:8">
      <c r="A289" s="514" t="s">
        <v>377</v>
      </c>
      <c r="B289" s="513"/>
      <c r="C289" s="513"/>
      <c r="D289" s="513"/>
      <c r="E289" s="513"/>
      <c r="F289" s="513"/>
      <c r="G289" s="513"/>
      <c r="H289" s="513"/>
    </row>
    <row r="290" spans="1:8">
      <c r="A290" s="514" t="s">
        <v>378</v>
      </c>
      <c r="B290" s="513"/>
      <c r="C290" s="513"/>
      <c r="D290" s="513"/>
      <c r="E290" s="513"/>
      <c r="F290" s="513"/>
      <c r="G290" s="513"/>
      <c r="H290" s="513"/>
    </row>
    <row r="291" spans="1:8">
      <c r="A291" s="514" t="s">
        <v>379</v>
      </c>
      <c r="B291" s="513"/>
      <c r="C291" s="513"/>
      <c r="D291" s="513"/>
      <c r="E291" s="513"/>
      <c r="F291" s="513"/>
      <c r="G291" s="513"/>
      <c r="H291" s="513"/>
    </row>
    <row r="292" spans="1:8">
      <c r="A292" s="514" t="s">
        <v>380</v>
      </c>
      <c r="B292" s="513"/>
      <c r="C292" s="513"/>
      <c r="D292" s="513"/>
      <c r="E292" s="513"/>
      <c r="F292" s="513"/>
      <c r="G292" s="513"/>
      <c r="H292" s="513"/>
    </row>
    <row r="293" spans="1:8">
      <c r="A293" s="514" t="s">
        <v>381</v>
      </c>
      <c r="B293" s="513"/>
      <c r="C293" s="513"/>
      <c r="D293" s="513"/>
      <c r="E293" s="513"/>
      <c r="F293" s="513"/>
      <c r="G293" s="513"/>
      <c r="H293" s="513"/>
    </row>
    <row r="294" spans="1:8">
      <c r="A294" s="513"/>
      <c r="B294" s="513"/>
      <c r="C294" s="513"/>
      <c r="D294" s="513"/>
      <c r="E294" s="513"/>
      <c r="F294" s="513"/>
      <c r="G294" s="513"/>
      <c r="H294" s="513"/>
    </row>
    <row r="295" spans="1:8">
      <c r="A295" s="514" t="s">
        <v>372</v>
      </c>
      <c r="B295" s="513"/>
      <c r="C295" s="513"/>
      <c r="D295" s="513"/>
      <c r="E295" s="513"/>
      <c r="F295" s="513"/>
      <c r="G295" s="513"/>
      <c r="H295" s="513"/>
    </row>
    <row r="296" spans="1:8">
      <c r="A296" s="514" t="s">
        <v>373</v>
      </c>
      <c r="B296" s="513"/>
      <c r="C296" s="513"/>
      <c r="D296" s="513"/>
      <c r="E296" s="513"/>
      <c r="F296" s="513"/>
      <c r="G296" s="513"/>
      <c r="H296" s="513"/>
    </row>
    <row r="297" spans="1:8">
      <c r="A297" s="514" t="s">
        <v>374</v>
      </c>
      <c r="B297" s="513"/>
      <c r="C297" s="513"/>
      <c r="D297" s="513"/>
      <c r="E297" s="513"/>
      <c r="F297" s="513"/>
      <c r="G297" s="513"/>
      <c r="H297" s="513"/>
    </row>
    <row r="298" spans="1:8">
      <c r="A298" s="513"/>
      <c r="B298" s="513"/>
      <c r="C298" s="513"/>
      <c r="D298" s="513"/>
      <c r="E298" s="513"/>
      <c r="F298" s="513"/>
      <c r="G298" s="513"/>
      <c r="H298" s="513"/>
    </row>
    <row r="299" spans="1:8">
      <c r="A299" s="514" t="s">
        <v>370</v>
      </c>
      <c r="B299" s="513"/>
      <c r="C299" s="513"/>
      <c r="D299" s="513"/>
      <c r="E299" s="513"/>
      <c r="F299" s="513"/>
      <c r="G299" s="513"/>
      <c r="H299" s="513"/>
    </row>
    <row r="300" spans="1:8">
      <c r="A300" s="514" t="s">
        <v>371</v>
      </c>
      <c r="B300" s="513"/>
      <c r="C300" s="513"/>
      <c r="D300" s="513"/>
      <c r="E300" s="513"/>
      <c r="F300" s="513"/>
      <c r="G300" s="513"/>
      <c r="H300" s="513"/>
    </row>
    <row r="301" spans="1:8">
      <c r="A301" s="513"/>
      <c r="B301" s="513"/>
      <c r="C301" s="513"/>
      <c r="D301" s="513"/>
      <c r="E301" s="513"/>
      <c r="F301" s="513"/>
      <c r="G301" s="513"/>
      <c r="H301" s="513"/>
    </row>
    <row r="302" spans="1:8">
      <c r="A302" s="514" t="s">
        <v>357</v>
      </c>
      <c r="B302" s="513"/>
      <c r="C302" s="513"/>
      <c r="D302" s="513"/>
      <c r="E302" s="513"/>
      <c r="F302" s="513"/>
      <c r="G302" s="513"/>
      <c r="H302" s="513"/>
    </row>
    <row r="303" spans="1:8">
      <c r="A303" s="514" t="s">
        <v>358</v>
      </c>
      <c r="B303" s="513"/>
      <c r="C303" s="513"/>
      <c r="D303" s="513"/>
      <c r="E303" s="513"/>
      <c r="F303" s="513"/>
      <c r="G303" s="513"/>
      <c r="H303" s="513"/>
    </row>
    <row r="304" spans="1:8">
      <c r="A304" s="514" t="s">
        <v>359</v>
      </c>
      <c r="B304" s="513"/>
      <c r="C304" s="513"/>
      <c r="D304" s="513"/>
      <c r="E304" s="513"/>
      <c r="F304" s="513"/>
      <c r="G304" s="513"/>
      <c r="H304" s="513"/>
    </row>
    <row r="305" spans="1:8">
      <c r="A305" s="514" t="s">
        <v>360</v>
      </c>
      <c r="B305" s="513"/>
      <c r="C305" s="513"/>
      <c r="D305" s="513"/>
      <c r="E305" s="513"/>
      <c r="F305" s="513"/>
      <c r="G305" s="513"/>
      <c r="H305" s="513"/>
    </row>
    <row r="306" spans="1:8">
      <c r="A306" s="514" t="s">
        <v>361</v>
      </c>
      <c r="B306" s="513"/>
      <c r="C306" s="513"/>
      <c r="D306" s="513"/>
      <c r="E306" s="513"/>
      <c r="F306" s="513"/>
      <c r="G306" s="513"/>
      <c r="H306" s="513"/>
    </row>
    <row r="307" spans="1:8">
      <c r="A307" s="514" t="s">
        <v>362</v>
      </c>
      <c r="B307" s="513"/>
      <c r="C307" s="513"/>
      <c r="D307" s="513"/>
      <c r="E307" s="513"/>
      <c r="F307" s="513"/>
      <c r="G307" s="513"/>
      <c r="H307" s="513"/>
    </row>
    <row r="308" spans="1:8">
      <c r="A308" s="514" t="s">
        <v>363</v>
      </c>
      <c r="B308" s="513"/>
      <c r="C308" s="513"/>
      <c r="D308" s="513"/>
      <c r="E308" s="513"/>
      <c r="F308" s="513"/>
      <c r="G308" s="513"/>
      <c r="H308" s="513"/>
    </row>
    <row r="309" spans="1:8">
      <c r="A309" s="514" t="s">
        <v>364</v>
      </c>
      <c r="B309" s="513"/>
      <c r="C309" s="513"/>
      <c r="D309" s="513"/>
      <c r="E309" s="513"/>
      <c r="F309" s="513"/>
      <c r="G309" s="513"/>
      <c r="H309" s="513"/>
    </row>
    <row r="310" spans="1:8">
      <c r="A310" s="514" t="s">
        <v>365</v>
      </c>
      <c r="B310" s="513"/>
      <c r="C310" s="513"/>
      <c r="D310" s="513"/>
      <c r="E310" s="513"/>
      <c r="F310" s="513"/>
      <c r="G310" s="513"/>
      <c r="H310" s="513"/>
    </row>
    <row r="311" spans="1:8">
      <c r="A311" s="514" t="s">
        <v>366</v>
      </c>
      <c r="B311" s="513"/>
      <c r="C311" s="513"/>
      <c r="D311" s="513"/>
      <c r="E311" s="513"/>
      <c r="F311" s="513"/>
      <c r="G311" s="513"/>
      <c r="H311" s="513"/>
    </row>
    <row r="312" spans="1:8">
      <c r="A312" s="514" t="s">
        <v>367</v>
      </c>
      <c r="B312" s="513"/>
      <c r="C312" s="513"/>
      <c r="D312" s="513"/>
      <c r="E312" s="513"/>
      <c r="F312" s="513"/>
      <c r="G312" s="513"/>
      <c r="H312" s="513"/>
    </row>
    <row r="313" spans="1:8">
      <c r="A313" s="514" t="s">
        <v>368</v>
      </c>
      <c r="B313" s="513"/>
      <c r="C313" s="513"/>
      <c r="D313" s="513"/>
      <c r="E313" s="513"/>
      <c r="F313" s="513"/>
      <c r="G313" s="513"/>
      <c r="H313" s="513"/>
    </row>
    <row r="314" spans="1:8">
      <c r="A314" s="514" t="s">
        <v>369</v>
      </c>
      <c r="B314" s="513"/>
      <c r="C314" s="513"/>
      <c r="D314" s="513"/>
      <c r="E314" s="513"/>
      <c r="F314" s="513"/>
      <c r="G314" s="513"/>
      <c r="H314" s="513"/>
    </row>
    <row r="315" spans="1:8">
      <c r="A315" s="513"/>
      <c r="B315" s="513"/>
      <c r="C315" s="513"/>
      <c r="D315" s="513"/>
      <c r="E315" s="513"/>
      <c r="F315" s="513"/>
      <c r="G315" s="513"/>
      <c r="H315" s="513"/>
    </row>
    <row r="316" spans="1:8">
      <c r="A316" s="514" t="s">
        <v>349</v>
      </c>
      <c r="B316" s="513"/>
      <c r="C316" s="513"/>
      <c r="D316" s="513"/>
      <c r="E316" s="513"/>
      <c r="F316" s="513"/>
      <c r="G316" s="513"/>
      <c r="H316" s="513"/>
    </row>
    <row r="317" spans="1:8">
      <c r="A317" s="514" t="s">
        <v>350</v>
      </c>
      <c r="B317" s="513"/>
      <c r="C317" s="513"/>
      <c r="D317" s="513"/>
      <c r="E317" s="513"/>
      <c r="F317" s="513"/>
      <c r="G317" s="513"/>
      <c r="H317" s="513"/>
    </row>
    <row r="318" spans="1:8">
      <c r="A318" s="514" t="s">
        <v>351</v>
      </c>
      <c r="B318" s="513"/>
      <c r="C318" s="513"/>
      <c r="D318" s="513"/>
      <c r="E318" s="513"/>
      <c r="F318" s="513"/>
      <c r="G318" s="513"/>
      <c r="H318" s="513"/>
    </row>
    <row r="319" spans="1:8">
      <c r="A319" s="514" t="s">
        <v>352</v>
      </c>
      <c r="B319" s="513"/>
      <c r="C319" s="513"/>
      <c r="D319" s="513"/>
      <c r="E319" s="513"/>
      <c r="F319" s="513"/>
      <c r="G319" s="513"/>
      <c r="H319" s="513"/>
    </row>
    <row r="320" spans="1:8">
      <c r="A320" s="514" t="s">
        <v>353</v>
      </c>
      <c r="B320" s="513"/>
      <c r="C320" s="513"/>
      <c r="D320" s="513"/>
      <c r="E320" s="513"/>
      <c r="F320" s="513"/>
      <c r="G320" s="513"/>
      <c r="H320" s="513"/>
    </row>
    <row r="321" spans="1:8">
      <c r="A321" s="514" t="s">
        <v>354</v>
      </c>
      <c r="B321" s="513"/>
      <c r="C321" s="513"/>
      <c r="D321" s="513"/>
      <c r="E321" s="513"/>
      <c r="F321" s="513"/>
      <c r="G321" s="513"/>
      <c r="H321" s="513"/>
    </row>
    <row r="322" spans="1:8">
      <c r="A322" s="514" t="s">
        <v>355</v>
      </c>
      <c r="B322" s="513"/>
      <c r="C322" s="513"/>
      <c r="D322" s="513"/>
      <c r="E322" s="513"/>
      <c r="F322" s="513"/>
      <c r="G322" s="513"/>
      <c r="H322" s="513"/>
    </row>
    <row r="323" spans="1:8">
      <c r="A323" s="514" t="s">
        <v>356</v>
      </c>
      <c r="B323" s="513"/>
      <c r="C323" s="513"/>
      <c r="D323" s="513"/>
      <c r="E323" s="513"/>
      <c r="F323" s="513"/>
      <c r="G323" s="513"/>
      <c r="H323" s="513"/>
    </row>
    <row r="324" spans="1:8">
      <c r="A324" s="513"/>
      <c r="B324" s="513"/>
      <c r="C324" s="513"/>
      <c r="D324" s="513"/>
      <c r="E324" s="513"/>
      <c r="F324" s="513"/>
      <c r="G324" s="513"/>
      <c r="H324" s="513"/>
    </row>
    <row r="325" spans="1:8">
      <c r="A325" s="514" t="s">
        <v>314</v>
      </c>
      <c r="B325" s="513"/>
      <c r="C325" s="513"/>
      <c r="D325" s="513"/>
      <c r="E325" s="513"/>
      <c r="F325" s="513"/>
      <c r="G325" s="513"/>
      <c r="H325" s="513"/>
    </row>
    <row r="326" spans="1:8">
      <c r="A326" s="514" t="s">
        <v>315</v>
      </c>
      <c r="B326" s="513"/>
      <c r="C326" s="513"/>
      <c r="D326" s="513"/>
      <c r="E326" s="513"/>
      <c r="F326" s="513"/>
      <c r="G326" s="513"/>
      <c r="H326" s="513"/>
    </row>
    <row r="327" spans="1:8">
      <c r="A327" s="514" t="s">
        <v>316</v>
      </c>
      <c r="B327" s="513"/>
      <c r="C327" s="513"/>
      <c r="D327" s="513"/>
      <c r="E327" s="513"/>
      <c r="F327" s="513"/>
      <c r="G327" s="513"/>
      <c r="H327" s="513"/>
    </row>
    <row r="328" spans="1:8">
      <c r="A328" s="514" t="s">
        <v>317</v>
      </c>
      <c r="B328" s="513"/>
      <c r="C328" s="513"/>
      <c r="D328" s="513"/>
      <c r="E328" s="513"/>
      <c r="F328" s="513"/>
      <c r="G328" s="513"/>
      <c r="H328" s="513"/>
    </row>
    <row r="329" spans="1:8">
      <c r="A329" s="514" t="s">
        <v>318</v>
      </c>
      <c r="B329" s="513"/>
      <c r="C329" s="513"/>
      <c r="D329" s="513"/>
      <c r="E329" s="513"/>
      <c r="F329" s="513"/>
      <c r="G329" s="513"/>
      <c r="H329" s="513"/>
    </row>
    <row r="330" spans="1:8">
      <c r="A330" s="514" t="s">
        <v>319</v>
      </c>
      <c r="B330" s="513"/>
      <c r="C330" s="513"/>
      <c r="D330" s="513"/>
      <c r="E330" s="513"/>
      <c r="F330" s="513"/>
      <c r="G330" s="513"/>
      <c r="H330" s="513"/>
    </row>
    <row r="331" spans="1:8">
      <c r="A331" s="514" t="s">
        <v>320</v>
      </c>
      <c r="B331" s="513"/>
      <c r="C331" s="513"/>
      <c r="D331" s="513"/>
      <c r="E331" s="513"/>
      <c r="F331" s="513"/>
      <c r="G331" s="513"/>
      <c r="H331" s="513"/>
    </row>
    <row r="332" spans="1:8">
      <c r="A332" s="514" t="s">
        <v>321</v>
      </c>
      <c r="B332" s="513"/>
      <c r="C332" s="513"/>
      <c r="D332" s="513"/>
      <c r="E332" s="513"/>
      <c r="F332" s="513"/>
      <c r="G332" s="513"/>
      <c r="H332" s="513"/>
    </row>
    <row r="333" spans="1:8">
      <c r="A333" s="514" t="s">
        <v>322</v>
      </c>
      <c r="B333" s="513"/>
      <c r="C333" s="513"/>
      <c r="D333" s="513"/>
      <c r="E333" s="513"/>
      <c r="F333" s="513"/>
      <c r="G333" s="513"/>
      <c r="H333" s="513"/>
    </row>
    <row r="334" spans="1:8">
      <c r="A334" s="514" t="s">
        <v>323</v>
      </c>
      <c r="B334" s="513"/>
      <c r="C334" s="513"/>
      <c r="D334" s="513"/>
      <c r="E334" s="513"/>
      <c r="F334" s="513"/>
      <c r="G334" s="513"/>
      <c r="H334" s="513"/>
    </row>
    <row r="335" spans="1:8">
      <c r="A335" s="514" t="s">
        <v>324</v>
      </c>
      <c r="B335" s="513"/>
      <c r="C335" s="513"/>
      <c r="D335" s="513"/>
      <c r="E335" s="513"/>
      <c r="F335" s="513"/>
      <c r="G335" s="513"/>
      <c r="H335" s="513"/>
    </row>
    <row r="336" spans="1:8">
      <c r="A336" s="514" t="s">
        <v>325</v>
      </c>
      <c r="B336" s="513"/>
      <c r="C336" s="513"/>
      <c r="D336" s="513"/>
      <c r="E336" s="513"/>
      <c r="F336" s="513"/>
      <c r="G336" s="513"/>
      <c r="H336" s="513"/>
    </row>
    <row r="337" spans="1:8">
      <c r="A337" s="514" t="s">
        <v>326</v>
      </c>
      <c r="B337" s="513"/>
      <c r="C337" s="513"/>
      <c r="D337" s="513"/>
      <c r="E337" s="513"/>
      <c r="F337" s="513"/>
      <c r="G337" s="513"/>
      <c r="H337" s="513"/>
    </row>
    <row r="338" spans="1:8">
      <c r="A338" s="514" t="s">
        <v>327</v>
      </c>
      <c r="B338" s="513"/>
      <c r="C338" s="513"/>
      <c r="D338" s="513"/>
      <c r="E338" s="513"/>
      <c r="F338" s="513"/>
      <c r="G338" s="513"/>
      <c r="H338" s="513"/>
    </row>
    <row r="339" spans="1:8">
      <c r="A339" s="514" t="s">
        <v>328</v>
      </c>
      <c r="B339" s="513"/>
      <c r="C339" s="513"/>
      <c r="D339" s="513"/>
      <c r="E339" s="513"/>
      <c r="F339" s="513"/>
      <c r="G339" s="513"/>
      <c r="H339" s="513"/>
    </row>
    <row r="340" spans="1:8">
      <c r="A340" s="514" t="s">
        <v>329</v>
      </c>
      <c r="B340" s="513"/>
      <c r="C340" s="513"/>
      <c r="D340" s="513"/>
      <c r="E340" s="513"/>
      <c r="F340" s="513"/>
      <c r="G340" s="513"/>
      <c r="H340" s="513"/>
    </row>
    <row r="341" spans="1:8">
      <c r="A341" s="514" t="s">
        <v>330</v>
      </c>
      <c r="B341" s="513"/>
      <c r="C341" s="513"/>
      <c r="D341" s="513"/>
      <c r="E341" s="513"/>
      <c r="F341" s="513"/>
      <c r="G341" s="513"/>
      <c r="H341" s="513"/>
    </row>
    <row r="342" spans="1:8">
      <c r="A342" s="514" t="s">
        <v>331</v>
      </c>
      <c r="B342" s="513"/>
      <c r="C342" s="513"/>
      <c r="D342" s="513"/>
      <c r="E342" s="513"/>
      <c r="F342" s="513"/>
      <c r="G342" s="513"/>
      <c r="H342" s="513"/>
    </row>
    <row r="343" spans="1:8">
      <c r="A343" s="514" t="s">
        <v>332</v>
      </c>
      <c r="B343" s="513"/>
      <c r="C343" s="513"/>
      <c r="D343" s="513"/>
      <c r="E343" s="513"/>
      <c r="F343" s="513"/>
      <c r="G343" s="513"/>
      <c r="H343" s="513"/>
    </row>
    <row r="344" spans="1:8">
      <c r="A344" s="514" t="s">
        <v>333</v>
      </c>
      <c r="B344" s="513"/>
      <c r="C344" s="513"/>
      <c r="D344" s="513"/>
      <c r="E344" s="513"/>
      <c r="F344" s="513"/>
      <c r="G344" s="513"/>
      <c r="H344" s="513"/>
    </row>
    <row r="345" spans="1:8">
      <c r="A345" s="514" t="s">
        <v>334</v>
      </c>
      <c r="B345" s="513"/>
      <c r="C345" s="513"/>
      <c r="D345" s="513"/>
      <c r="E345" s="513"/>
      <c r="F345" s="513"/>
      <c r="G345" s="513"/>
      <c r="H345" s="513"/>
    </row>
    <row r="346" spans="1:8">
      <c r="A346" s="514" t="s">
        <v>335</v>
      </c>
      <c r="B346" s="513"/>
      <c r="C346" s="513"/>
      <c r="D346" s="513"/>
      <c r="E346" s="513"/>
      <c r="F346" s="513"/>
      <c r="G346" s="513"/>
      <c r="H346" s="513"/>
    </row>
    <row r="347" spans="1:8">
      <c r="A347" s="514" t="s">
        <v>336</v>
      </c>
      <c r="B347" s="513"/>
      <c r="C347" s="513"/>
      <c r="D347" s="513"/>
      <c r="E347" s="513"/>
      <c r="F347" s="513"/>
      <c r="G347" s="513"/>
      <c r="H347" s="513"/>
    </row>
    <row r="348" spans="1:8">
      <c r="A348" s="514" t="s">
        <v>337</v>
      </c>
      <c r="B348" s="513"/>
      <c r="C348" s="513"/>
      <c r="D348" s="513"/>
      <c r="E348" s="513"/>
      <c r="F348" s="513"/>
      <c r="G348" s="513"/>
      <c r="H348" s="513"/>
    </row>
    <row r="349" spans="1:8">
      <c r="A349" s="514" t="s">
        <v>338</v>
      </c>
      <c r="B349" s="513"/>
      <c r="C349" s="513"/>
      <c r="D349" s="513"/>
      <c r="E349" s="513"/>
      <c r="F349" s="513"/>
      <c r="G349" s="513"/>
      <c r="H349" s="513"/>
    </row>
    <row r="350" spans="1:8">
      <c r="A350" s="514" t="s">
        <v>339</v>
      </c>
      <c r="B350" s="513"/>
      <c r="C350" s="513"/>
      <c r="D350" s="513"/>
      <c r="E350" s="513"/>
      <c r="F350" s="513"/>
      <c r="G350" s="513"/>
      <c r="H350" s="513"/>
    </row>
    <row r="351" spans="1:8">
      <c r="A351" s="514" t="s">
        <v>340</v>
      </c>
      <c r="B351" s="513"/>
      <c r="C351" s="513"/>
      <c r="D351" s="513"/>
      <c r="E351" s="513"/>
      <c r="F351" s="513"/>
      <c r="G351" s="513"/>
      <c r="H351" s="513"/>
    </row>
    <row r="352" spans="1:8">
      <c r="A352" s="514" t="s">
        <v>341</v>
      </c>
      <c r="B352" s="513"/>
      <c r="C352" s="513"/>
      <c r="D352" s="513"/>
      <c r="E352" s="513"/>
      <c r="F352" s="513"/>
      <c r="G352" s="513"/>
      <c r="H352" s="513"/>
    </row>
    <row r="353" spans="1:8">
      <c r="A353" s="514" t="s">
        <v>342</v>
      </c>
      <c r="B353" s="513"/>
      <c r="C353" s="513"/>
      <c r="D353" s="513"/>
      <c r="E353" s="513"/>
      <c r="F353" s="513"/>
      <c r="G353" s="513"/>
      <c r="H353" s="513"/>
    </row>
    <row r="354" spans="1:8">
      <c r="A354" s="514" t="s">
        <v>343</v>
      </c>
      <c r="B354" s="513"/>
      <c r="C354" s="513"/>
      <c r="D354" s="513"/>
      <c r="E354" s="513"/>
      <c r="F354" s="513"/>
      <c r="G354" s="513"/>
      <c r="H354" s="513"/>
    </row>
    <row r="355" spans="1:8">
      <c r="A355" s="514" t="s">
        <v>344</v>
      </c>
      <c r="B355" s="513"/>
      <c r="C355" s="513"/>
      <c r="D355" s="513"/>
      <c r="E355" s="513"/>
      <c r="F355" s="513"/>
      <c r="G355" s="513"/>
      <c r="H355" s="513"/>
    </row>
    <row r="356" spans="1:8">
      <c r="A356" s="514" t="s">
        <v>345</v>
      </c>
      <c r="B356" s="513"/>
      <c r="C356" s="513"/>
      <c r="D356" s="513"/>
      <c r="E356" s="513"/>
      <c r="F356" s="513"/>
      <c r="G356" s="513"/>
      <c r="H356" s="513"/>
    </row>
    <row r="357" spans="1:8">
      <c r="A357" s="514" t="s">
        <v>346</v>
      </c>
      <c r="B357" s="513"/>
      <c r="C357" s="513"/>
      <c r="D357" s="513"/>
      <c r="E357" s="513"/>
      <c r="F357" s="513"/>
      <c r="G357" s="513"/>
      <c r="H357" s="513"/>
    </row>
    <row r="358" spans="1:8">
      <c r="A358" s="514" t="s">
        <v>347</v>
      </c>
      <c r="B358" s="513"/>
      <c r="C358" s="513"/>
      <c r="D358" s="513"/>
      <c r="E358" s="513"/>
      <c r="F358" s="513"/>
      <c r="G358" s="513"/>
      <c r="H358" s="513"/>
    </row>
    <row r="359" spans="1:8">
      <c r="A359" s="514" t="s">
        <v>348</v>
      </c>
      <c r="B359" s="513"/>
      <c r="C359" s="513"/>
      <c r="D359" s="513"/>
      <c r="E359" s="513"/>
      <c r="F359" s="513"/>
      <c r="G359" s="513"/>
      <c r="H359" s="513"/>
    </row>
    <row r="360" spans="1:8">
      <c r="A360" s="513"/>
      <c r="B360" s="513"/>
      <c r="C360" s="513"/>
      <c r="D360" s="513"/>
      <c r="E360" s="513"/>
      <c r="F360" s="513"/>
      <c r="G360" s="513"/>
      <c r="H360" s="513"/>
    </row>
    <row r="361" spans="1:8">
      <c r="A361" s="514" t="s">
        <v>306</v>
      </c>
      <c r="B361" s="513"/>
      <c r="C361" s="513"/>
      <c r="D361" s="513"/>
      <c r="E361" s="513"/>
      <c r="F361" s="513"/>
      <c r="G361" s="513"/>
      <c r="H361" s="513"/>
    </row>
    <row r="362" spans="1:8">
      <c r="A362" s="514" t="s">
        <v>310</v>
      </c>
      <c r="B362" s="513"/>
      <c r="C362" s="513"/>
      <c r="D362" s="513"/>
      <c r="E362" s="513"/>
      <c r="F362" s="513"/>
      <c r="G362" s="513"/>
      <c r="H362" s="513"/>
    </row>
    <row r="363" spans="1:8">
      <c r="A363" s="514" t="s">
        <v>311</v>
      </c>
      <c r="B363" s="513"/>
      <c r="C363" s="513"/>
      <c r="D363" s="513"/>
      <c r="E363" s="513"/>
      <c r="F363" s="513"/>
      <c r="G363" s="513"/>
      <c r="H363" s="513"/>
    </row>
    <row r="364" spans="1:8">
      <c r="A364" s="514" t="s">
        <v>312</v>
      </c>
      <c r="B364" s="513"/>
      <c r="C364" s="513"/>
      <c r="D364" s="513"/>
      <c r="E364" s="513"/>
      <c r="F364" s="513"/>
      <c r="G364" s="513"/>
      <c r="H364" s="513"/>
    </row>
    <row r="365" spans="1:8">
      <c r="A365" s="514" t="s">
        <v>313</v>
      </c>
      <c r="B365" s="513"/>
      <c r="C365" s="513"/>
      <c r="D365" s="513"/>
      <c r="E365" s="513"/>
      <c r="F365" s="513"/>
      <c r="G365" s="513"/>
      <c r="H365" s="513"/>
    </row>
    <row r="366" spans="1:8">
      <c r="A366" s="513"/>
      <c r="B366" s="513"/>
      <c r="C366" s="513"/>
      <c r="D366" s="513"/>
      <c r="E366" s="513"/>
      <c r="F366" s="513"/>
      <c r="G366" s="513"/>
      <c r="H366" s="513"/>
    </row>
    <row r="367" spans="1:8">
      <c r="A367" s="514" t="s">
        <v>306</v>
      </c>
      <c r="B367" s="513"/>
      <c r="C367" s="513"/>
      <c r="D367" s="513"/>
      <c r="E367" s="513"/>
      <c r="F367" s="513"/>
      <c r="G367" s="513"/>
      <c r="H367" s="513"/>
    </row>
    <row r="368" spans="1:8">
      <c r="A368" s="514" t="s">
        <v>307</v>
      </c>
      <c r="B368" s="513"/>
      <c r="C368" s="513"/>
      <c r="D368" s="513"/>
      <c r="E368" s="513"/>
      <c r="F368" s="513"/>
      <c r="G368" s="513"/>
      <c r="H368" s="513"/>
    </row>
    <row r="369" spans="1:8">
      <c r="A369" s="514" t="s">
        <v>308</v>
      </c>
      <c r="B369" s="513"/>
      <c r="C369" s="513"/>
      <c r="D369" s="513"/>
      <c r="E369" s="513"/>
      <c r="F369" s="513"/>
      <c r="G369" s="513"/>
      <c r="H369" s="513"/>
    </row>
    <row r="370" spans="1:8">
      <c r="A370" s="514" t="s">
        <v>309</v>
      </c>
      <c r="B370" s="513"/>
      <c r="C370" s="513"/>
      <c r="D370" s="513"/>
      <c r="E370" s="513"/>
      <c r="F370" s="513"/>
      <c r="G370" s="513"/>
      <c r="H370" s="513"/>
    </row>
    <row r="371" spans="1:8">
      <c r="A371" s="513"/>
      <c r="B371" s="513"/>
      <c r="C371" s="513"/>
      <c r="D371" s="513"/>
      <c r="E371" s="513"/>
      <c r="F371" s="513"/>
      <c r="G371" s="513"/>
      <c r="H371" s="513"/>
    </row>
    <row r="372" spans="1:8">
      <c r="A372" s="514" t="s">
        <v>300</v>
      </c>
      <c r="B372" s="513"/>
      <c r="C372" s="513"/>
      <c r="D372" s="513"/>
      <c r="E372" s="513"/>
      <c r="F372" s="513"/>
      <c r="G372" s="513"/>
      <c r="H372" s="513"/>
    </row>
    <row r="373" spans="1:8">
      <c r="A373" s="514" t="s">
        <v>301</v>
      </c>
      <c r="B373" s="513"/>
      <c r="C373" s="513"/>
      <c r="D373" s="513"/>
      <c r="E373" s="513"/>
      <c r="F373" s="513"/>
      <c r="G373" s="513"/>
      <c r="H373" s="513"/>
    </row>
    <row r="374" spans="1:8">
      <c r="A374" s="514" t="s">
        <v>302</v>
      </c>
      <c r="B374" s="513"/>
      <c r="C374" s="513"/>
      <c r="D374" s="513"/>
      <c r="E374" s="513"/>
      <c r="F374" s="513"/>
      <c r="G374" s="513"/>
      <c r="H374" s="513"/>
    </row>
    <row r="375" spans="1:8">
      <c r="A375" s="514" t="s">
        <v>303</v>
      </c>
      <c r="B375" s="513"/>
      <c r="C375" s="513"/>
      <c r="D375" s="513"/>
      <c r="E375" s="513"/>
      <c r="F375" s="513"/>
      <c r="G375" s="513"/>
      <c r="H375" s="513"/>
    </row>
    <row r="376" spans="1:8">
      <c r="A376" s="514" t="s">
        <v>304</v>
      </c>
      <c r="B376" s="513"/>
      <c r="C376" s="513"/>
      <c r="D376" s="513"/>
      <c r="E376" s="513"/>
      <c r="F376" s="513"/>
      <c r="G376" s="513"/>
      <c r="H376" s="513"/>
    </row>
    <row r="377" spans="1:8">
      <c r="A377" s="514" t="s">
        <v>305</v>
      </c>
      <c r="B377" s="513"/>
      <c r="C377" s="513"/>
      <c r="D377" s="513"/>
      <c r="E377" s="513"/>
      <c r="F377" s="513"/>
      <c r="G377" s="513"/>
      <c r="H377" s="513"/>
    </row>
    <row r="378" spans="1:8">
      <c r="A378" s="513"/>
      <c r="B378" s="513"/>
      <c r="C378" s="513"/>
      <c r="D378" s="513"/>
      <c r="E378" s="513"/>
      <c r="F378" s="513"/>
      <c r="G378" s="513"/>
      <c r="H378" s="513"/>
    </row>
    <row r="379" spans="1:8">
      <c r="A379" s="514" t="s">
        <v>295</v>
      </c>
      <c r="B379" s="513"/>
      <c r="C379" s="513"/>
      <c r="D379" s="513"/>
      <c r="E379" s="513"/>
      <c r="F379" s="513"/>
      <c r="G379" s="513"/>
      <c r="H379" s="513"/>
    </row>
    <row r="380" spans="1:8">
      <c r="A380" s="514" t="s">
        <v>296</v>
      </c>
      <c r="B380" s="513"/>
      <c r="C380" s="513"/>
      <c r="D380" s="513"/>
      <c r="E380" s="513"/>
      <c r="F380" s="513"/>
      <c r="G380" s="513"/>
      <c r="H380" s="513"/>
    </row>
    <row r="381" spans="1:8">
      <c r="A381" s="514" t="s">
        <v>297</v>
      </c>
      <c r="B381" s="513"/>
      <c r="C381" s="513"/>
      <c r="D381" s="513"/>
      <c r="E381" s="513"/>
      <c r="F381" s="513"/>
      <c r="G381" s="513"/>
      <c r="H381" s="513"/>
    </row>
    <row r="382" spans="1:8">
      <c r="A382" s="514" t="s">
        <v>298</v>
      </c>
      <c r="B382" s="513"/>
      <c r="C382" s="513"/>
      <c r="D382" s="513"/>
      <c r="E382" s="513"/>
      <c r="F382" s="513"/>
      <c r="G382" s="513"/>
      <c r="H382" s="513"/>
    </row>
    <row r="383" spans="1:8">
      <c r="A383" s="514" t="s">
        <v>299</v>
      </c>
      <c r="B383" s="513"/>
      <c r="C383" s="513"/>
      <c r="D383" s="513"/>
      <c r="E383" s="513"/>
      <c r="F383" s="513"/>
      <c r="G383" s="513"/>
      <c r="H383" s="513"/>
    </row>
    <row r="384" spans="1:8">
      <c r="A384" s="513"/>
      <c r="B384" s="513"/>
      <c r="C384" s="513"/>
      <c r="D384" s="513"/>
      <c r="E384" s="513"/>
      <c r="F384" s="513"/>
      <c r="G384" s="513"/>
      <c r="H384" s="513"/>
    </row>
    <row r="385" spans="1:8">
      <c r="A385" s="514" t="s">
        <v>293</v>
      </c>
      <c r="B385" s="513"/>
      <c r="C385" s="513"/>
      <c r="D385" s="513"/>
      <c r="E385" s="513"/>
      <c r="F385" s="513"/>
      <c r="G385" s="513"/>
      <c r="H385" s="513"/>
    </row>
    <row r="386" spans="1:8">
      <c r="A386" s="514" t="s">
        <v>294</v>
      </c>
      <c r="B386" s="513"/>
      <c r="C386" s="513"/>
      <c r="D386" s="513"/>
      <c r="E386" s="513"/>
      <c r="F386" s="513"/>
      <c r="G386" s="513"/>
      <c r="H386" s="513"/>
    </row>
    <row r="388" spans="1:8">
      <c r="A388" s="509" t="s">
        <v>547</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0"/>
  <sheetViews>
    <sheetView workbookViewId="0"/>
  </sheetViews>
  <sheetFormatPr defaultRowHeight="12.75"/>
  <sheetData>
    <row r="1" spans="1:2">
      <c r="A1" t="s">
        <v>622</v>
      </c>
      <c r="B1" t="s">
        <v>623</v>
      </c>
    </row>
    <row r="2" spans="1:2">
      <c r="A2" s="273" t="s">
        <v>624</v>
      </c>
      <c r="B2">
        <v>-1</v>
      </c>
    </row>
    <row r="3" spans="1:2">
      <c r="A3" s="273" t="s">
        <v>625</v>
      </c>
      <c r="B3">
        <v>2</v>
      </c>
    </row>
    <row r="4" spans="1:2">
      <c r="A4" s="273" t="s">
        <v>626</v>
      </c>
      <c r="B4">
        <v>-1</v>
      </c>
    </row>
    <row r="5" spans="1:2">
      <c r="A5" s="273" t="s">
        <v>627</v>
      </c>
      <c r="B5">
        <v>-1</v>
      </c>
    </row>
    <row r="6" spans="1:2">
      <c r="A6" s="273" t="s">
        <v>628</v>
      </c>
      <c r="B6">
        <v>-1</v>
      </c>
    </row>
    <row r="7" spans="1:2">
      <c r="A7" s="273" t="s">
        <v>629</v>
      </c>
      <c r="B7">
        <v>2</v>
      </c>
    </row>
    <row r="8" spans="1:2">
      <c r="A8" s="273" t="s">
        <v>630</v>
      </c>
      <c r="B8">
        <v>-1</v>
      </c>
    </row>
    <row r="9" spans="1:2">
      <c r="A9" s="273" t="s">
        <v>631</v>
      </c>
      <c r="B9">
        <v>-1</v>
      </c>
    </row>
    <row r="10" spans="1:2">
      <c r="A10" s="273" t="s">
        <v>632</v>
      </c>
      <c r="B10">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B11"/>
  <sheetViews>
    <sheetView showGridLines="0" showRowColHeaders="0" workbookViewId="0">
      <selection activeCell="N1" sqref="N1"/>
    </sheetView>
  </sheetViews>
  <sheetFormatPr defaultRowHeight="12.75"/>
  <cols>
    <col min="1" max="1" width="9.140625" style="272"/>
    <col min="2" max="2" width="88.28515625" style="272" customWidth="1"/>
    <col min="3" max="257" width="9.140625" style="272"/>
    <col min="258" max="258" width="88.28515625" style="272" customWidth="1"/>
    <col min="259" max="513" width="9.140625" style="272"/>
    <col min="514" max="514" width="88.28515625" style="272" customWidth="1"/>
    <col min="515" max="769" width="9.140625" style="272"/>
    <col min="770" max="770" width="88.28515625" style="272" customWidth="1"/>
    <col min="771" max="1025" width="9.140625" style="272"/>
    <col min="1026" max="1026" width="88.28515625" style="272" customWidth="1"/>
    <col min="1027" max="1281" width="9.140625" style="272"/>
    <col min="1282" max="1282" width="88.28515625" style="272" customWidth="1"/>
    <col min="1283" max="1537" width="9.140625" style="272"/>
    <col min="1538" max="1538" width="88.28515625" style="272" customWidth="1"/>
    <col min="1539" max="1793" width="9.140625" style="272"/>
    <col min="1794" max="1794" width="88.28515625" style="272" customWidth="1"/>
    <col min="1795" max="2049" width="9.140625" style="272"/>
    <col min="2050" max="2050" width="88.28515625" style="272" customWidth="1"/>
    <col min="2051" max="2305" width="9.140625" style="272"/>
    <col min="2306" max="2306" width="88.28515625" style="272" customWidth="1"/>
    <col min="2307" max="2561" width="9.140625" style="272"/>
    <col min="2562" max="2562" width="88.28515625" style="272" customWidth="1"/>
    <col min="2563" max="2817" width="9.140625" style="272"/>
    <col min="2818" max="2818" width="88.28515625" style="272" customWidth="1"/>
    <col min="2819" max="3073" width="9.140625" style="272"/>
    <col min="3074" max="3074" width="88.28515625" style="272" customWidth="1"/>
    <col min="3075" max="3329" width="9.140625" style="272"/>
    <col min="3330" max="3330" width="88.28515625" style="272" customWidth="1"/>
    <col min="3331" max="3585" width="9.140625" style="272"/>
    <col min="3586" max="3586" width="88.28515625" style="272" customWidth="1"/>
    <col min="3587" max="3841" width="9.140625" style="272"/>
    <col min="3842" max="3842" width="88.28515625" style="272" customWidth="1"/>
    <col min="3843" max="4097" width="9.140625" style="272"/>
    <col min="4098" max="4098" width="88.28515625" style="272" customWidth="1"/>
    <col min="4099" max="4353" width="9.140625" style="272"/>
    <col min="4354" max="4354" width="88.28515625" style="272" customWidth="1"/>
    <col min="4355" max="4609" width="9.140625" style="272"/>
    <col min="4610" max="4610" width="88.28515625" style="272" customWidth="1"/>
    <col min="4611" max="4865" width="9.140625" style="272"/>
    <col min="4866" max="4866" width="88.28515625" style="272" customWidth="1"/>
    <col min="4867" max="5121" width="9.140625" style="272"/>
    <col min="5122" max="5122" width="88.28515625" style="272" customWidth="1"/>
    <col min="5123" max="5377" width="9.140625" style="272"/>
    <col min="5378" max="5378" width="88.28515625" style="272" customWidth="1"/>
    <col min="5379" max="5633" width="9.140625" style="272"/>
    <col min="5634" max="5634" width="88.28515625" style="272" customWidth="1"/>
    <col min="5635" max="5889" width="9.140625" style="272"/>
    <col min="5890" max="5890" width="88.28515625" style="272" customWidth="1"/>
    <col min="5891" max="6145" width="9.140625" style="272"/>
    <col min="6146" max="6146" width="88.28515625" style="272" customWidth="1"/>
    <col min="6147" max="6401" width="9.140625" style="272"/>
    <col min="6402" max="6402" width="88.28515625" style="272" customWidth="1"/>
    <col min="6403" max="6657" width="9.140625" style="272"/>
    <col min="6658" max="6658" width="88.28515625" style="272" customWidth="1"/>
    <col min="6659" max="6913" width="9.140625" style="272"/>
    <col min="6914" max="6914" width="88.28515625" style="272" customWidth="1"/>
    <col min="6915" max="7169" width="9.140625" style="272"/>
    <col min="7170" max="7170" width="88.28515625" style="272" customWidth="1"/>
    <col min="7171" max="7425" width="9.140625" style="272"/>
    <col min="7426" max="7426" width="88.28515625" style="272" customWidth="1"/>
    <col min="7427" max="7681" width="9.140625" style="272"/>
    <col min="7682" max="7682" width="88.28515625" style="272" customWidth="1"/>
    <col min="7683" max="7937" width="9.140625" style="272"/>
    <col min="7938" max="7938" width="88.28515625" style="272" customWidth="1"/>
    <col min="7939" max="8193" width="9.140625" style="272"/>
    <col min="8194" max="8194" width="88.28515625" style="272" customWidth="1"/>
    <col min="8195" max="8449" width="9.140625" style="272"/>
    <col min="8450" max="8450" width="88.28515625" style="272" customWidth="1"/>
    <col min="8451" max="8705" width="9.140625" style="272"/>
    <col min="8706" max="8706" width="88.28515625" style="272" customWidth="1"/>
    <col min="8707" max="8961" width="9.140625" style="272"/>
    <col min="8962" max="8962" width="88.28515625" style="272" customWidth="1"/>
    <col min="8963" max="9217" width="9.140625" style="272"/>
    <col min="9218" max="9218" width="88.28515625" style="272" customWidth="1"/>
    <col min="9219" max="9473" width="9.140625" style="272"/>
    <col min="9474" max="9474" width="88.28515625" style="272" customWidth="1"/>
    <col min="9475" max="9729" width="9.140625" style="272"/>
    <col min="9730" max="9730" width="88.28515625" style="272" customWidth="1"/>
    <col min="9731" max="9985" width="9.140625" style="272"/>
    <col min="9986" max="9986" width="88.28515625" style="272" customWidth="1"/>
    <col min="9987" max="10241" width="9.140625" style="272"/>
    <col min="10242" max="10242" width="88.28515625" style="272" customWidth="1"/>
    <col min="10243" max="10497" width="9.140625" style="272"/>
    <col min="10498" max="10498" width="88.28515625" style="272" customWidth="1"/>
    <col min="10499" max="10753" width="9.140625" style="272"/>
    <col min="10754" max="10754" width="88.28515625" style="272" customWidth="1"/>
    <col min="10755" max="11009" width="9.140625" style="272"/>
    <col min="11010" max="11010" width="88.28515625" style="272" customWidth="1"/>
    <col min="11011" max="11265" width="9.140625" style="272"/>
    <col min="11266" max="11266" width="88.28515625" style="272" customWidth="1"/>
    <col min="11267" max="11521" width="9.140625" style="272"/>
    <col min="11522" max="11522" width="88.28515625" style="272" customWidth="1"/>
    <col min="11523" max="11777" width="9.140625" style="272"/>
    <col min="11778" max="11778" width="88.28515625" style="272" customWidth="1"/>
    <col min="11779" max="12033" width="9.140625" style="272"/>
    <col min="12034" max="12034" width="88.28515625" style="272" customWidth="1"/>
    <col min="12035" max="12289" width="9.140625" style="272"/>
    <col min="12290" max="12290" width="88.28515625" style="272" customWidth="1"/>
    <col min="12291" max="12545" width="9.140625" style="272"/>
    <col min="12546" max="12546" width="88.28515625" style="272" customWidth="1"/>
    <col min="12547" max="12801" width="9.140625" style="272"/>
    <col min="12802" max="12802" width="88.28515625" style="272" customWidth="1"/>
    <col min="12803" max="13057" width="9.140625" style="272"/>
    <col min="13058" max="13058" width="88.28515625" style="272" customWidth="1"/>
    <col min="13059" max="13313" width="9.140625" style="272"/>
    <col min="13314" max="13314" width="88.28515625" style="272" customWidth="1"/>
    <col min="13315" max="13569" width="9.140625" style="272"/>
    <col min="13570" max="13570" width="88.28515625" style="272" customWidth="1"/>
    <col min="13571" max="13825" width="9.140625" style="272"/>
    <col min="13826" max="13826" width="88.28515625" style="272" customWidth="1"/>
    <col min="13827" max="14081" width="9.140625" style="272"/>
    <col min="14082" max="14082" width="88.28515625" style="272" customWidth="1"/>
    <col min="14083" max="14337" width="9.140625" style="272"/>
    <col min="14338" max="14338" width="88.28515625" style="272" customWidth="1"/>
    <col min="14339" max="14593" width="9.140625" style="272"/>
    <col min="14594" max="14594" width="88.28515625" style="272" customWidth="1"/>
    <col min="14595" max="14849" width="9.140625" style="272"/>
    <col min="14850" max="14850" width="88.28515625" style="272" customWidth="1"/>
    <col min="14851" max="15105" width="9.140625" style="272"/>
    <col min="15106" max="15106" width="88.28515625" style="272" customWidth="1"/>
    <col min="15107" max="15361" width="9.140625" style="272"/>
    <col min="15362" max="15362" width="88.28515625" style="272" customWidth="1"/>
    <col min="15363" max="15617" width="9.140625" style="272"/>
    <col min="15618" max="15618" width="88.28515625" style="272" customWidth="1"/>
    <col min="15619" max="15873" width="9.140625" style="272"/>
    <col min="15874" max="15874" width="88.28515625" style="272" customWidth="1"/>
    <col min="15875" max="16129" width="9.140625" style="272"/>
    <col min="16130" max="16130" width="88.28515625" style="272" customWidth="1"/>
    <col min="16131" max="16384" width="9.140625" style="272"/>
  </cols>
  <sheetData>
    <row r="1" spans="2:2" ht="32.25" customHeight="1"/>
    <row r="2" spans="2:2" ht="72">
      <c r="B2" s="533" t="s">
        <v>615</v>
      </c>
    </row>
    <row r="3" spans="2:2" ht="72" hidden="1">
      <c r="B3" s="533" t="s">
        <v>616</v>
      </c>
    </row>
    <row r="4" spans="2:2" ht="18">
      <c r="B4" s="533"/>
    </row>
    <row r="5" spans="2:2" ht="54">
      <c r="B5" s="533" t="s">
        <v>617</v>
      </c>
    </row>
    <row r="6" spans="2:2" ht="7.5" customHeight="1">
      <c r="B6" s="533"/>
    </row>
    <row r="7" spans="2:2" ht="18">
      <c r="B7" s="534" t="s">
        <v>618</v>
      </c>
    </row>
    <row r="8" spans="2:2" ht="18">
      <c r="B8" s="534" t="s">
        <v>620</v>
      </c>
    </row>
    <row r="9" spans="2:2" ht="18">
      <c r="B9" s="534" t="s">
        <v>621</v>
      </c>
    </row>
    <row r="10" spans="2:2" ht="18">
      <c r="B10" s="535"/>
    </row>
    <row r="11" spans="2:2" ht="54">
      <c r="B11" s="536" t="s">
        <v>619</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11169"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2311170"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
  <sheetViews>
    <sheetView zoomScaleNormal="100" workbookViewId="0"/>
  </sheetViews>
  <sheetFormatPr defaultColWidth="9.140625" defaultRowHeight="11.25" customHeight="1"/>
  <cols>
    <col min="1" max="1" width="6.5703125" style="1" customWidth="1"/>
    <col min="2" max="2" width="3.140625" style="1" customWidth="1"/>
    <col min="3" max="3" width="15.28515625" style="1" customWidth="1"/>
    <col min="4" max="7" width="9.140625" style="1"/>
    <col min="8" max="8" width="8.28515625" style="1" customWidth="1"/>
    <col min="9" max="10" width="9.140625" style="1"/>
    <col min="11" max="11" width="25" style="1" customWidth="1"/>
    <col min="12" max="16384" width="9.140625" style="1"/>
  </cols>
  <sheetData>
    <row r="1" spans="1:7" ht="11.25" customHeight="1">
      <c r="A1" s="13"/>
      <c r="B1" s="13"/>
      <c r="C1" s="13"/>
      <c r="D1" s="13"/>
      <c r="E1" s="13"/>
      <c r="F1" s="13"/>
      <c r="G1" s="6"/>
    </row>
    <row r="2" spans="1:7" ht="11.25" customHeight="1">
      <c r="A2" s="13"/>
      <c r="B2" s="13"/>
      <c r="C2" s="13"/>
      <c r="D2" s="13"/>
      <c r="E2" s="13"/>
      <c r="F2" s="13"/>
      <c r="G2" s="6"/>
    </row>
    <row r="3" spans="1:7" ht="11.25" customHeight="1">
      <c r="A3" s="13"/>
      <c r="B3" s="13"/>
      <c r="C3" s="13"/>
      <c r="D3" s="13"/>
      <c r="E3" s="13"/>
      <c r="F3" s="13"/>
      <c r="G3" s="6"/>
    </row>
    <row r="4" spans="1:7" ht="11.25" customHeight="1">
      <c r="A4" s="13"/>
      <c r="B4" s="13"/>
      <c r="C4" s="13"/>
      <c r="D4" s="13"/>
      <c r="E4" s="13"/>
      <c r="F4" s="13"/>
      <c r="G4" s="6"/>
    </row>
    <row r="5" spans="1:7" ht="11.25" customHeight="1">
      <c r="A5" s="13"/>
      <c r="B5" s="13"/>
      <c r="C5" s="13"/>
      <c r="D5" s="13"/>
      <c r="E5" s="13"/>
      <c r="F5" s="13"/>
      <c r="G5" s="6"/>
    </row>
    <row r="6" spans="1:7" ht="11.25" customHeight="1">
      <c r="A6" s="13"/>
      <c r="B6" s="13"/>
      <c r="C6" s="13"/>
      <c r="D6" s="13"/>
      <c r="E6" s="13"/>
      <c r="F6" s="13"/>
      <c r="G6" s="6"/>
    </row>
    <row r="7" spans="1:7" ht="11.25" customHeight="1">
      <c r="A7" s="13"/>
      <c r="B7" s="13"/>
      <c r="C7" s="13"/>
      <c r="D7" s="13"/>
      <c r="E7" s="13"/>
      <c r="F7" s="13"/>
      <c r="G7" s="6"/>
    </row>
    <row r="8" spans="1:7" ht="11.25" customHeight="1">
      <c r="A8" s="13"/>
      <c r="B8" s="13"/>
      <c r="C8" s="13"/>
      <c r="D8" s="13"/>
      <c r="E8" s="13"/>
      <c r="F8" s="13"/>
      <c r="G8" s="6"/>
    </row>
    <row r="9" spans="1:7" ht="11.25" customHeight="1">
      <c r="A9" s="13"/>
      <c r="B9" s="13"/>
      <c r="C9" s="13"/>
      <c r="D9" s="13"/>
      <c r="E9" s="13"/>
      <c r="F9" s="16"/>
      <c r="G9" s="6"/>
    </row>
    <row r="10" spans="1:7" ht="11.25" customHeight="1">
      <c r="A10" s="13"/>
      <c r="B10" s="12"/>
      <c r="C10" s="12"/>
      <c r="D10" s="12"/>
      <c r="E10" s="12"/>
      <c r="F10" s="12"/>
      <c r="G10" s="6"/>
    </row>
    <row r="11" spans="1:7" ht="11.25" customHeight="1">
      <c r="A11" s="13"/>
      <c r="B11" s="16"/>
      <c r="C11" s="15"/>
      <c r="D11" s="15"/>
      <c r="E11" s="15"/>
      <c r="F11" s="15"/>
      <c r="G11" s="6"/>
    </row>
    <row r="12" spans="1:7" ht="21" customHeight="1">
      <c r="A12" s="13"/>
      <c r="B12" s="14" t="s">
        <v>206</v>
      </c>
      <c r="C12" s="4"/>
      <c r="D12" s="3"/>
      <c r="E12" s="3"/>
      <c r="F12" s="2"/>
      <c r="G12" s="6"/>
    </row>
    <row r="13" spans="1:7" ht="11.25" customHeight="1">
      <c r="A13" s="13"/>
      <c r="B13" s="4"/>
      <c r="C13" s="4"/>
      <c r="D13" s="3"/>
      <c r="E13" s="3"/>
      <c r="F13" s="2"/>
      <c r="G13" s="6"/>
    </row>
    <row r="14" spans="1:7" ht="11.25" customHeight="1">
      <c r="A14" s="6"/>
      <c r="B14" s="6"/>
      <c r="C14" s="6"/>
      <c r="D14" s="6"/>
      <c r="E14" s="6"/>
      <c r="F14" s="6"/>
      <c r="G14" s="6"/>
    </row>
    <row r="15" spans="1:7" ht="11.25" customHeight="1">
      <c r="A15" s="6"/>
      <c r="B15" s="6"/>
      <c r="C15" s="6"/>
      <c r="D15" s="6"/>
      <c r="E15" s="6"/>
      <c r="F15" s="6"/>
      <c r="G15" s="6"/>
    </row>
    <row r="16" spans="1:7" ht="5.25" customHeight="1">
      <c r="A16" s="6"/>
      <c r="B16" s="6"/>
      <c r="C16" s="6"/>
      <c r="D16" s="6"/>
      <c r="E16" s="6"/>
      <c r="F16" s="6"/>
      <c r="G16" s="6"/>
    </row>
    <row r="17" spans="1:7" ht="12.75">
      <c r="A17" s="6"/>
      <c r="B17" s="8" t="s">
        <v>6</v>
      </c>
      <c r="C17" s="6"/>
      <c r="D17" s="6"/>
      <c r="E17" s="6"/>
      <c r="F17" s="6"/>
      <c r="G17" s="6"/>
    </row>
    <row r="18" spans="1:7" ht="5.25" customHeight="1">
      <c r="A18" s="6"/>
      <c r="B18" s="12"/>
      <c r="C18" s="6"/>
      <c r="D18" s="6"/>
      <c r="E18" s="6"/>
      <c r="F18" s="6"/>
      <c r="G18" s="6"/>
    </row>
    <row r="19" spans="1:7" ht="11.25" customHeight="1">
      <c r="A19" s="11"/>
      <c r="B19" s="10" t="s">
        <v>5</v>
      </c>
      <c r="C19" s="9"/>
      <c r="D19" s="8"/>
      <c r="E19" s="8" t="s">
        <v>4</v>
      </c>
      <c r="F19" s="8"/>
      <c r="G19" s="7" t="s">
        <v>3</v>
      </c>
    </row>
    <row r="20" spans="1:7" ht="3.75" customHeight="1">
      <c r="A20" s="6"/>
      <c r="B20" s="5"/>
      <c r="C20" s="4"/>
      <c r="D20" s="3"/>
      <c r="E20" s="3"/>
      <c r="F20" s="3"/>
      <c r="G20" s="2"/>
    </row>
    <row r="21" spans="1:7" ht="11.25" customHeight="1">
      <c r="B21" s="4" t="s">
        <v>2</v>
      </c>
      <c r="C21" s="4"/>
      <c r="D21" s="3"/>
      <c r="E21" s="3" t="s">
        <v>1</v>
      </c>
      <c r="F21" s="3"/>
      <c r="G21" s="2" t="s">
        <v>0</v>
      </c>
    </row>
    <row r="22" spans="1:7" ht="11.25" customHeight="1">
      <c r="B22" s="4" t="s">
        <v>240</v>
      </c>
      <c r="E22" s="3" t="s">
        <v>241</v>
      </c>
      <c r="F22" s="3"/>
      <c r="G22" s="401" t="s">
        <v>242</v>
      </c>
    </row>
    <row r="23" spans="1:7" ht="11.25" customHeight="1">
      <c r="B23" s="4" t="s">
        <v>243</v>
      </c>
      <c r="E23" s="3" t="s">
        <v>244</v>
      </c>
      <c r="F23" s="3"/>
      <c r="G23" s="401" t="s">
        <v>245</v>
      </c>
    </row>
  </sheetData>
  <hyperlinks>
    <hyperlink ref="G21" r:id="rId1"/>
    <hyperlink ref="G22" r:id="rId2" display="brandon.hoffman@morganstanley.com"/>
    <hyperlink ref="G23" r:id="rId3"/>
  </hyperlinks>
  <pageMargins left="0.75" right="0.75" top="1" bottom="1" header="0.5" footer="0.5"/>
  <pageSetup orientation="landscape" r:id="rId4"/>
  <headerFooter alignWithMargins="0"/>
  <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BP263"/>
  <sheetViews>
    <sheetView showGridLines="0" zoomScale="70" zoomScaleNormal="70" zoomScaleSheetLayoutView="70" workbookViewId="0">
      <pane xSplit="3" ySplit="4" topLeftCell="D5" activePane="bottomRight" state="frozen"/>
      <selection activeCell="B15" sqref="B15"/>
      <selection pane="topRight" activeCell="B15" sqref="B15"/>
      <selection pane="bottomLeft" activeCell="B15" sqref="B15"/>
      <selection pane="bottomRight" activeCell="A63" sqref="A63:XFD63"/>
    </sheetView>
  </sheetViews>
  <sheetFormatPr defaultRowHeight="12.75" outlineLevelRow="1" outlineLevelCol="2"/>
  <cols>
    <col min="1" max="1" width="3.7109375" customWidth="1"/>
    <col min="2" max="2" width="36.140625" customWidth="1"/>
    <col min="3" max="3" width="6.140625" customWidth="1"/>
    <col min="4" max="5" width="10.85546875" hidden="1" customWidth="1"/>
    <col min="6" max="9" width="9.140625" hidden="1" customWidth="1" outlineLevel="1"/>
    <col min="10" max="10" width="13.28515625" customWidth="1" collapsed="1"/>
    <col min="11" max="14" width="9.140625" hidden="1" customWidth="1" outlineLevel="1"/>
    <col min="15" max="15" width="13.28515625" customWidth="1" collapsed="1"/>
    <col min="16" max="19" width="9.140625" hidden="1" customWidth="1" outlineLevel="1"/>
    <col min="20" max="20" width="13.28515625" customWidth="1" collapsed="1"/>
    <col min="21" max="23" width="9.140625" hidden="1" customWidth="1" outlineLevel="2"/>
    <col min="24" max="24" width="11.28515625" hidden="1" customWidth="1" outlineLevel="2"/>
    <col min="25" max="25" width="13.28515625" customWidth="1" collapsed="1"/>
    <col min="26" max="29" width="9.140625" hidden="1" customWidth="1" outlineLevel="1"/>
    <col min="30" max="30" width="13.28515625" customWidth="1" collapsed="1"/>
    <col min="31" max="34" width="9.140625" customWidth="1" outlineLevel="1"/>
    <col min="35" max="35" width="13.28515625" customWidth="1"/>
    <col min="36" max="39" width="9.140625" customWidth="1" outlineLevel="1"/>
    <col min="40" max="40" width="13.28515625" customWidth="1"/>
    <col min="41" max="44" width="9.140625" hidden="1" customWidth="1" outlineLevel="2"/>
    <col min="45" max="45" width="13.28515625" customWidth="1" collapsed="1"/>
    <col min="46" max="49" width="9.140625" hidden="1" customWidth="1" outlineLevel="2"/>
    <col min="50" max="50" width="13.28515625" hidden="1" customWidth="1" outlineLevel="1" collapsed="1"/>
    <col min="51" max="54" width="9.140625" hidden="1" customWidth="1" outlineLevel="2"/>
    <col min="55" max="55" width="13.28515625" hidden="1" customWidth="1" outlineLevel="1" collapsed="1"/>
    <col min="56" max="59" width="9.140625" hidden="1" customWidth="1" outlineLevel="2"/>
    <col min="60" max="60" width="13.28515625" hidden="1" customWidth="1" outlineLevel="1" collapsed="1"/>
    <col min="61" max="61" width="9.140625" collapsed="1"/>
    <col min="62" max="62" width="56.28515625" hidden="1" customWidth="1" outlineLevel="1"/>
    <col min="63" max="67" width="9.140625" hidden="1" customWidth="1" outlineLevel="1"/>
    <col min="68" max="68" width="8.85546875" customWidth="1" collapsed="1"/>
  </cols>
  <sheetData>
    <row r="1" spans="1:67">
      <c r="A1" s="267" t="s">
        <v>7</v>
      </c>
      <c r="B1" s="267"/>
      <c r="C1" s="267"/>
      <c r="D1" s="267"/>
      <c r="E1" s="267"/>
      <c r="F1" s="267"/>
      <c r="G1" s="267"/>
      <c r="H1" s="267"/>
      <c r="I1" s="267"/>
      <c r="J1" s="267"/>
      <c r="K1" s="267"/>
      <c r="L1" s="267"/>
      <c r="M1" s="267"/>
      <c r="N1" s="267"/>
      <c r="O1" s="267"/>
      <c r="P1" s="267"/>
      <c r="Q1" s="267"/>
      <c r="R1" s="267"/>
      <c r="S1" s="267"/>
      <c r="T1" s="267"/>
      <c r="U1" s="267"/>
      <c r="V1" s="267"/>
      <c r="W1" s="267"/>
      <c r="X1" s="267"/>
      <c r="Y1" s="267"/>
      <c r="Z1" s="362"/>
      <c r="AA1" s="362"/>
      <c r="AB1" s="362"/>
      <c r="AC1" s="362"/>
      <c r="AD1" s="267"/>
      <c r="AE1" s="430"/>
      <c r="AF1" s="430"/>
      <c r="AG1" s="430"/>
      <c r="AH1" s="430"/>
      <c r="AI1" s="430"/>
      <c r="AJ1" s="430"/>
      <c r="AK1" s="430"/>
      <c r="AL1" s="430"/>
      <c r="AM1" s="430"/>
      <c r="AN1" s="430"/>
      <c r="AO1" s="267"/>
      <c r="AP1" s="267"/>
      <c r="AQ1" s="267"/>
      <c r="AR1" s="267"/>
      <c r="AS1" s="267"/>
      <c r="AT1" s="267"/>
      <c r="AU1" s="267"/>
      <c r="AV1" s="267"/>
      <c r="AW1" s="267"/>
      <c r="AX1" s="267"/>
      <c r="AY1" s="267"/>
      <c r="AZ1" s="267"/>
      <c r="BA1" s="267"/>
      <c r="BB1" s="267"/>
      <c r="BC1" s="267"/>
      <c r="BD1" s="267"/>
      <c r="BE1" s="267"/>
      <c r="BF1" s="267"/>
      <c r="BG1" s="267"/>
      <c r="BH1" s="267"/>
    </row>
    <row r="2" spans="1:67" ht="14.25" customHeight="1">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355"/>
      <c r="AE2" s="430"/>
      <c r="AF2" s="430"/>
      <c r="AG2" s="430"/>
      <c r="AH2" s="430"/>
      <c r="AI2" s="430"/>
      <c r="AJ2" s="426"/>
      <c r="AK2" s="275"/>
      <c r="AL2" s="275"/>
      <c r="AM2" s="275"/>
      <c r="AN2" s="430"/>
      <c r="AO2" s="267"/>
      <c r="AP2" s="267"/>
      <c r="AQ2" s="267"/>
      <c r="AR2" s="267"/>
      <c r="AS2" s="267"/>
      <c r="AT2" s="267"/>
      <c r="AU2" s="267"/>
      <c r="AV2" s="267"/>
      <c r="AW2" s="267"/>
      <c r="AX2" s="267"/>
      <c r="AY2" s="267"/>
      <c r="AZ2" s="267"/>
      <c r="BA2" s="267"/>
      <c r="BB2" s="267"/>
      <c r="BC2" s="267"/>
      <c r="BD2" s="267"/>
      <c r="BE2" s="267"/>
      <c r="BF2" s="267"/>
      <c r="BG2" s="267"/>
      <c r="BH2" s="267"/>
    </row>
    <row r="3" spans="1:67" s="241" customFormat="1" ht="15" customHeight="1">
      <c r="A3" s="246"/>
      <c r="B3" s="246"/>
      <c r="C3" s="246"/>
      <c r="D3" s="246"/>
      <c r="E3" s="246"/>
      <c r="F3" s="246"/>
      <c r="G3" s="246"/>
      <c r="H3" s="246"/>
      <c r="I3" s="246"/>
      <c r="J3" s="246"/>
      <c r="K3" s="246"/>
      <c r="L3" s="246"/>
      <c r="M3" s="246"/>
      <c r="N3" s="246"/>
      <c r="O3" s="246"/>
      <c r="P3" s="246"/>
      <c r="Q3" s="246"/>
      <c r="R3" s="246"/>
      <c r="S3" s="246"/>
      <c r="T3" s="425"/>
      <c r="U3" s="425"/>
      <c r="V3" s="425"/>
      <c r="W3" s="425"/>
      <c r="X3" s="425"/>
      <c r="Y3" s="425"/>
      <c r="Z3" s="425"/>
      <c r="AA3" s="425"/>
      <c r="AB3" s="425"/>
      <c r="AC3" s="425"/>
      <c r="AD3" s="425"/>
      <c r="AE3" s="425"/>
      <c r="AF3" s="425"/>
      <c r="AG3" s="425"/>
      <c r="AH3" s="425"/>
      <c r="AI3" s="425"/>
      <c r="AJ3" s="425"/>
      <c r="AK3" s="425"/>
      <c r="AL3" s="425"/>
      <c r="AM3" s="425"/>
      <c r="AN3" s="506"/>
      <c r="AO3" s="425"/>
      <c r="AP3" s="246"/>
      <c r="AQ3" s="246"/>
      <c r="AR3" s="246"/>
      <c r="AS3" s="246"/>
      <c r="AT3" s="246"/>
      <c r="AU3" s="246"/>
      <c r="AV3" s="246"/>
      <c r="AW3" s="246"/>
      <c r="AX3" s="246"/>
      <c r="AY3" s="246"/>
      <c r="AZ3" s="246"/>
      <c r="BA3" s="246"/>
      <c r="BB3" s="246"/>
      <c r="BC3" s="246"/>
      <c r="BD3" s="246"/>
      <c r="BE3" s="246"/>
      <c r="BF3" s="246"/>
      <c r="BG3" s="246"/>
      <c r="BH3" s="246"/>
      <c r="BJ3"/>
      <c r="BK3"/>
      <c r="BL3"/>
      <c r="BM3"/>
      <c r="BN3"/>
      <c r="BO3"/>
    </row>
    <row r="4" spans="1:67" ht="15" customHeight="1">
      <c r="A4" s="266" t="s">
        <v>160</v>
      </c>
      <c r="B4" s="265"/>
      <c r="C4" s="265"/>
      <c r="D4" s="26" t="s">
        <v>159</v>
      </c>
      <c r="E4" s="26" t="s">
        <v>158</v>
      </c>
      <c r="F4" s="27">
        <v>40888</v>
      </c>
      <c r="G4" s="27">
        <v>40980</v>
      </c>
      <c r="H4" s="27">
        <v>41072</v>
      </c>
      <c r="I4" s="27">
        <v>41164</v>
      </c>
      <c r="J4" s="26" t="s">
        <v>157</v>
      </c>
      <c r="K4" s="27">
        <v>41274</v>
      </c>
      <c r="L4" s="27">
        <v>41346</v>
      </c>
      <c r="M4" s="27">
        <v>41438</v>
      </c>
      <c r="N4" s="27">
        <v>41530</v>
      </c>
      <c r="O4" s="26" t="s">
        <v>156</v>
      </c>
      <c r="P4" s="27">
        <v>41621</v>
      </c>
      <c r="Q4" s="27">
        <v>41712</v>
      </c>
      <c r="R4" s="27">
        <v>41804</v>
      </c>
      <c r="S4" s="27">
        <v>41896</v>
      </c>
      <c r="T4" s="26" t="s">
        <v>155</v>
      </c>
      <c r="U4" s="27">
        <v>41987</v>
      </c>
      <c r="V4" s="27">
        <v>42078</v>
      </c>
      <c r="W4" s="27">
        <v>42170</v>
      </c>
      <c r="X4" s="27">
        <v>42262</v>
      </c>
      <c r="Y4" s="26" t="s">
        <v>218</v>
      </c>
      <c r="Z4" s="27">
        <v>42353</v>
      </c>
      <c r="AA4" s="27">
        <v>42445</v>
      </c>
      <c r="AB4" s="27">
        <v>42537</v>
      </c>
      <c r="AC4" s="27">
        <v>42629</v>
      </c>
      <c r="AD4" s="26" t="s">
        <v>238</v>
      </c>
      <c r="AE4" s="27">
        <v>42720</v>
      </c>
      <c r="AF4" s="27">
        <v>42811</v>
      </c>
      <c r="AG4" s="27">
        <v>42903</v>
      </c>
      <c r="AH4" s="27">
        <v>42995</v>
      </c>
      <c r="AI4" s="26" t="s">
        <v>246</v>
      </c>
      <c r="AJ4" s="27">
        <v>43086</v>
      </c>
      <c r="AK4" s="27" t="s">
        <v>165</v>
      </c>
      <c r="AL4" s="27" t="s">
        <v>166</v>
      </c>
      <c r="AM4" s="27" t="s">
        <v>167</v>
      </c>
      <c r="AN4" s="26" t="s">
        <v>152</v>
      </c>
      <c r="AO4" s="27" t="s">
        <v>168</v>
      </c>
      <c r="AP4" s="27" t="s">
        <v>169</v>
      </c>
      <c r="AQ4" s="27" t="s">
        <v>170</v>
      </c>
      <c r="AR4" s="27" t="s">
        <v>171</v>
      </c>
      <c r="AS4" s="26" t="s">
        <v>151</v>
      </c>
      <c r="AT4" s="27" t="s">
        <v>172</v>
      </c>
      <c r="AU4" s="27" t="s">
        <v>173</v>
      </c>
      <c r="AV4" s="27" t="s">
        <v>174</v>
      </c>
      <c r="AW4" s="27" t="s">
        <v>175</v>
      </c>
      <c r="AX4" s="26" t="s">
        <v>150</v>
      </c>
      <c r="AY4" s="27" t="s">
        <v>176</v>
      </c>
      <c r="AZ4" s="27" t="s">
        <v>177</v>
      </c>
      <c r="BA4" s="27" t="s">
        <v>178</v>
      </c>
      <c r="BB4" s="27" t="s">
        <v>179</v>
      </c>
      <c r="BC4" s="26" t="s">
        <v>149</v>
      </c>
      <c r="BD4" s="27" t="s">
        <v>180</v>
      </c>
      <c r="BE4" s="27" t="s">
        <v>181</v>
      </c>
      <c r="BF4" s="27" t="s">
        <v>182</v>
      </c>
      <c r="BG4" s="27" t="s">
        <v>183</v>
      </c>
      <c r="BH4" s="26" t="s">
        <v>148</v>
      </c>
    </row>
    <row r="5" spans="1:67">
      <c r="A5" s="42" t="s">
        <v>147</v>
      </c>
      <c r="B5" s="19"/>
      <c r="C5" s="19"/>
      <c r="D5" s="92"/>
      <c r="E5" s="92">
        <v>2449.6999999999998</v>
      </c>
      <c r="F5" s="93">
        <v>564.54600000000005</v>
      </c>
      <c r="G5" s="93">
        <v>651.5</v>
      </c>
      <c r="H5" s="93">
        <v>673.5</v>
      </c>
      <c r="I5" s="93">
        <v>590.1</v>
      </c>
      <c r="J5" s="92">
        <v>2479.6460000000002</v>
      </c>
      <c r="K5" s="93">
        <v>554.29999999999995</v>
      </c>
      <c r="L5" s="93">
        <v>652.6</v>
      </c>
      <c r="M5" s="93">
        <v>649.5</v>
      </c>
      <c r="N5" s="93">
        <v>592.5</v>
      </c>
      <c r="O5" s="92">
        <v>2448.9</v>
      </c>
      <c r="P5" s="93">
        <v>550.20000000000005</v>
      </c>
      <c r="Q5" s="93">
        <v>689</v>
      </c>
      <c r="R5" s="93">
        <v>718.3</v>
      </c>
      <c r="S5" s="93">
        <v>654.70000000000005</v>
      </c>
      <c r="T5" s="92">
        <f>+SUM(P5:S5)</f>
        <v>2612.1999999999998</v>
      </c>
      <c r="U5" s="93">
        <v>537.1</v>
      </c>
      <c r="V5" s="93">
        <v>651.1</v>
      </c>
      <c r="W5" s="93">
        <v>672.8</v>
      </c>
      <c r="X5" s="93">
        <v>560.1</v>
      </c>
      <c r="Y5" s="92">
        <f>+SUM(U5:X5)</f>
        <v>2421.1</v>
      </c>
      <c r="Z5" s="93">
        <v>495.1</v>
      </c>
      <c r="AA5" s="93">
        <v>611.20000000000005</v>
      </c>
      <c r="AB5" s="93">
        <v>645.1</v>
      </c>
      <c r="AC5" s="259">
        <v>610.6</v>
      </c>
      <c r="AD5" s="92">
        <f>+SUM(Z5:AC5)</f>
        <v>2362</v>
      </c>
      <c r="AE5" s="259">
        <v>485</v>
      </c>
      <c r="AF5" s="259">
        <v>611</v>
      </c>
      <c r="AG5" s="259">
        <v>637.5</v>
      </c>
      <c r="AH5" s="259">
        <v>564.9</v>
      </c>
      <c r="AI5" s="92">
        <f>+SUM(AE5:AH5)</f>
        <v>2298.4</v>
      </c>
      <c r="AJ5" s="259">
        <v>468.3</v>
      </c>
      <c r="AK5" s="93">
        <f>Segment!AK4</f>
        <v>601.56909036598984</v>
      </c>
      <c r="AL5" s="93">
        <f>Segment!AL4</f>
        <v>628.75863091626456</v>
      </c>
      <c r="AM5" s="93">
        <f>Segment!AM4</f>
        <v>588.75951158970304</v>
      </c>
      <c r="AN5" s="92">
        <f>+SUM(AJ5:AM5)</f>
        <v>2287.3872328719576</v>
      </c>
      <c r="AO5" s="93">
        <f>Segment!AO4</f>
        <v>473.40203475328678</v>
      </c>
      <c r="AP5" s="93">
        <f>Segment!AP4</f>
        <v>611.69234265987609</v>
      </c>
      <c r="AQ5" s="93">
        <f>Segment!AQ4</f>
        <v>631.25502321257727</v>
      </c>
      <c r="AR5" s="93">
        <f>Segment!AR4</f>
        <v>556.84956038829739</v>
      </c>
      <c r="AS5" s="92">
        <f>+SUM(AO5:AR5)</f>
        <v>2273.1989610140376</v>
      </c>
      <c r="AT5" s="93">
        <f>Segment!AT4</f>
        <v>468.3860308701037</v>
      </c>
      <c r="AU5" s="93">
        <f>Segment!AU4</f>
        <v>608.4734115586665</v>
      </c>
      <c r="AV5" s="93">
        <f>Segment!AV4</f>
        <v>628.0120749776604</v>
      </c>
      <c r="AW5" s="93">
        <f>Segment!AW4</f>
        <v>551.20829226434557</v>
      </c>
      <c r="AX5" s="92">
        <f>+SUM(AT5:AW5)</f>
        <v>2256.0798096707763</v>
      </c>
      <c r="AY5" s="93">
        <f>Segment!AY4</f>
        <v>463.55261859893926</v>
      </c>
      <c r="AZ5" s="93">
        <f>Segment!AZ4</f>
        <v>605.4736408420199</v>
      </c>
      <c r="BA5" s="93">
        <f>Segment!BA4</f>
        <v>624.9961255474185</v>
      </c>
      <c r="BB5" s="93">
        <f>Segment!BB4</f>
        <v>545.76468395817631</v>
      </c>
      <c r="BC5" s="92">
        <f>+SUM(AY5:BB5)</f>
        <v>2239.787068946554</v>
      </c>
      <c r="BD5" s="93">
        <f>Segment!BD4</f>
        <v>458.89683633558616</v>
      </c>
      <c r="BE5" s="93">
        <f>Segment!BE4</f>
        <v>602.6891370924634</v>
      </c>
      <c r="BF5" s="93">
        <f>Segment!BF4</f>
        <v>622.20321375659353</v>
      </c>
      <c r="BG5" s="93">
        <f>Segment!BG4</f>
        <v>540.51360484269571</v>
      </c>
      <c r="BH5" s="92">
        <f>+SUM(BD5:BG5)</f>
        <v>2224.3027920273389</v>
      </c>
    </row>
    <row r="6" spans="1:67" ht="12.75" customHeight="1">
      <c r="A6" s="19"/>
      <c r="B6" s="19" t="s">
        <v>130</v>
      </c>
      <c r="C6" s="19"/>
      <c r="D6" s="52"/>
      <c r="E6" s="52"/>
      <c r="F6" s="231"/>
      <c r="G6" s="231"/>
      <c r="H6" s="231"/>
      <c r="I6" s="231"/>
      <c r="J6" s="52">
        <f t="shared" ref="J6:W6" si="0">J5/E5-1</f>
        <v>1.2224354002531079E-2</v>
      </c>
      <c r="K6" s="231">
        <f t="shared" si="0"/>
        <v>-1.8149096796364006E-2</v>
      </c>
      <c r="L6" s="231">
        <f t="shared" si="0"/>
        <v>1.6884113584036964E-3</v>
      </c>
      <c r="M6" s="231">
        <f t="shared" si="0"/>
        <v>-3.563474387527843E-2</v>
      </c>
      <c r="N6" s="231">
        <f t="shared" si="0"/>
        <v>4.0671072699542954E-3</v>
      </c>
      <c r="O6" s="52">
        <f t="shared" si="0"/>
        <v>-1.2399350552457888E-2</v>
      </c>
      <c r="P6" s="294">
        <f t="shared" si="0"/>
        <v>-7.3967165794693868E-3</v>
      </c>
      <c r="Q6" s="294">
        <f t="shared" si="0"/>
        <v>5.5776892430278835E-2</v>
      </c>
      <c r="R6" s="294">
        <f t="shared" si="0"/>
        <v>0.10592763664357197</v>
      </c>
      <c r="S6" s="294">
        <f t="shared" si="0"/>
        <v>0.10497890295358658</v>
      </c>
      <c r="T6" s="315">
        <f t="shared" si="0"/>
        <v>6.6683000530850522E-2</v>
      </c>
      <c r="U6" s="231">
        <f t="shared" si="0"/>
        <v>-2.3809523809523836E-2</v>
      </c>
      <c r="V6" s="231">
        <f t="shared" si="0"/>
        <v>-5.5007256894049283E-2</v>
      </c>
      <c r="W6" s="231">
        <f t="shared" si="0"/>
        <v>-6.3344006682444665E-2</v>
      </c>
      <c r="X6" s="231">
        <f t="shared" ref="X6:AK6" si="1">X5/S5-1</f>
        <v>-0.14449366121887885</v>
      </c>
      <c r="Y6" s="52">
        <f t="shared" si="1"/>
        <v>-7.3156726131230365E-2</v>
      </c>
      <c r="Z6" s="231">
        <f t="shared" si="1"/>
        <v>-7.8197728542170886E-2</v>
      </c>
      <c r="AA6" s="231">
        <f t="shared" si="1"/>
        <v>-6.1280909230532865E-2</v>
      </c>
      <c r="AB6" s="231">
        <f t="shared" si="1"/>
        <v>-4.1171224732461265E-2</v>
      </c>
      <c r="AC6" s="64">
        <f t="shared" si="1"/>
        <v>9.0162470987323662E-2</v>
      </c>
      <c r="AD6" s="52">
        <f t="shared" si="1"/>
        <v>-2.4410391970591805E-2</v>
      </c>
      <c r="AE6" s="336">
        <f t="shared" si="1"/>
        <v>-2.0399919208240802E-2</v>
      </c>
      <c r="AF6" s="336">
        <f t="shared" si="1"/>
        <v>-3.2722513089011862E-4</v>
      </c>
      <c r="AG6" s="336">
        <f t="shared" si="1"/>
        <v>-1.1781119206324631E-2</v>
      </c>
      <c r="AH6" s="336">
        <f t="shared" si="1"/>
        <v>-7.484441532918451E-2</v>
      </c>
      <c r="AI6" s="52">
        <f>AI5/AD5-1</f>
        <v>-2.6926333615579945E-2</v>
      </c>
      <c r="AJ6" s="336">
        <f t="shared" si="1"/>
        <v>-3.4432989690721616E-2</v>
      </c>
      <c r="AK6" s="336">
        <f t="shared" si="1"/>
        <v>-1.5435203983650059E-2</v>
      </c>
      <c r="AL6" s="336">
        <f t="shared" ref="AL6" si="2">AL5/AG5-1</f>
        <v>-1.3711951503898701E-2</v>
      </c>
      <c r="AM6" s="336">
        <f t="shared" ref="AM6:AR6" si="3">AM5/AH5-1</f>
        <v>4.2236699574620395E-2</v>
      </c>
      <c r="AN6" s="52">
        <f>AN5/AI5-1</f>
        <v>-4.7914928332938311E-3</v>
      </c>
      <c r="AO6" s="336">
        <f t="shared" si="3"/>
        <v>1.08947998148341E-2</v>
      </c>
      <c r="AP6" s="336">
        <f t="shared" si="3"/>
        <v>1.6828079194905587E-2</v>
      </c>
      <c r="AQ6" s="336">
        <f t="shared" si="3"/>
        <v>3.9703507412292005E-3</v>
      </c>
      <c r="AR6" s="336">
        <f t="shared" si="3"/>
        <v>-5.4198616877111583E-2</v>
      </c>
      <c r="AS6" s="52">
        <f>AS5/AN5-1</f>
        <v>-6.2028289980904372E-3</v>
      </c>
      <c r="AT6" s="336">
        <f t="shared" ref="AT6" si="4">AT5/AO5-1</f>
        <v>-1.0595653408623784E-2</v>
      </c>
      <c r="AU6" s="336">
        <f t="shared" ref="AU6" si="5">AU5/AP5-1</f>
        <v>-5.2623367610136196E-3</v>
      </c>
      <c r="AV6" s="336">
        <f t="shared" ref="AV6" si="6">AV5/AQ5-1</f>
        <v>-5.1373028580634639E-3</v>
      </c>
      <c r="AW6" s="336">
        <f t="shared" ref="AW6" si="7">AW5/AR5-1</f>
        <v>-1.0130686140827905E-2</v>
      </c>
      <c r="AX6" s="52">
        <f>AX5/AS5-1</f>
        <v>-7.5308636141663277E-3</v>
      </c>
      <c r="AY6" s="336">
        <f t="shared" ref="AY6" si="8">AY5/AT5-1</f>
        <v>-1.0319292106525046E-2</v>
      </c>
      <c r="AZ6" s="336">
        <f t="shared" ref="AZ6" si="9">AZ5/AU5-1</f>
        <v>-4.9299947370952113E-3</v>
      </c>
      <c r="BA6" s="336">
        <f t="shared" ref="BA6" si="10">BA5/AV5-1</f>
        <v>-4.8023749071213206E-3</v>
      </c>
      <c r="BB6" s="336">
        <f t="shared" ref="BB6" si="11">BB5/AW5-1</f>
        <v>-9.8757736096587445E-3</v>
      </c>
      <c r="BC6" s="52">
        <f>BC5/AX5-1</f>
        <v>-7.221704061346923E-3</v>
      </c>
      <c r="BD6" s="336">
        <f t="shared" ref="BD6" si="12">BD5/AY5-1</f>
        <v>-1.0043697471551205E-2</v>
      </c>
      <c r="BE6" s="336">
        <f t="shared" ref="BE6" si="13">BE5/AZ5-1</f>
        <v>-4.5988851730757174E-3</v>
      </c>
      <c r="BF6" s="336">
        <f t="shared" ref="BF6" si="14">BF5/BA5-1</f>
        <v>-4.4686865672627363E-3</v>
      </c>
      <c r="BG6" s="336">
        <f t="shared" ref="BG6" si="15">BG5/BB5-1</f>
        <v>-9.6215077117063341E-3</v>
      </c>
      <c r="BH6" s="52">
        <f>BH5/BC5-1</f>
        <v>-6.9132807907931193E-3</v>
      </c>
    </row>
    <row r="7" spans="1:67" ht="12.75" customHeight="1">
      <c r="A7" s="19"/>
      <c r="B7" s="19" t="s">
        <v>146</v>
      </c>
      <c r="C7" s="19"/>
      <c r="D7" s="52"/>
      <c r="E7" s="52"/>
      <c r="F7" s="231"/>
      <c r="G7" s="231"/>
      <c r="H7" s="231"/>
      <c r="I7" s="231"/>
      <c r="J7" s="52">
        <v>6.1231987590317184E-3</v>
      </c>
      <c r="K7" s="231">
        <v>-1.4170678740084952E-2</v>
      </c>
      <c r="L7" s="231">
        <v>1.2279355333844973E-2</v>
      </c>
      <c r="M7" s="231">
        <v>-1.7999999999999999E-2</v>
      </c>
      <c r="N7" s="231">
        <v>2.6944585663446874E-2</v>
      </c>
      <c r="O7" s="52">
        <v>1.6534618247927323E-3</v>
      </c>
      <c r="P7" s="294">
        <v>-6.0977809850261591E-2</v>
      </c>
      <c r="Q7" s="294">
        <v>-1.6E-2</v>
      </c>
      <c r="R7" s="294">
        <v>1.9E-2</v>
      </c>
      <c r="S7" s="294">
        <v>-6.0000000000000001E-3</v>
      </c>
      <c r="T7" s="315">
        <v>-1.4E-2</v>
      </c>
      <c r="U7" s="231">
        <v>-2.5000000000000001E-2</v>
      </c>
      <c r="V7" s="231">
        <v>-1.2999999999999999E-2</v>
      </c>
      <c r="W7" s="231">
        <v>7.0000000000000001E-3</v>
      </c>
      <c r="X7" s="231">
        <v>-4.7E-2</v>
      </c>
      <c r="Y7" s="52">
        <f>+SUMPRODUCT(U7:X7,P5:S5)/SUM(P5:S5)</f>
        <v>-1.8549421943189651E-2</v>
      </c>
      <c r="Z7" s="231">
        <f>0.005+0.024</f>
        <v>2.9000000000000001E-2</v>
      </c>
      <c r="AA7" s="294">
        <v>0.01</v>
      </c>
      <c r="AB7" s="231">
        <v>-7.0000000000000001E-3</v>
      </c>
      <c r="AC7" s="336">
        <v>9.1999999999999998E-2</v>
      </c>
      <c r="AD7" s="52">
        <f>+SUMPRODUCT(Z7:AC7,U5:X5)/SUM(U5:X5)</f>
        <v>2.8460823592581883E-2</v>
      </c>
      <c r="AE7" s="336">
        <v>-2.1000000000000001E-2</v>
      </c>
      <c r="AF7" s="336">
        <v>1E-3</v>
      </c>
      <c r="AG7" s="336">
        <v>-6.0000000000000001E-3</v>
      </c>
      <c r="AH7" s="336">
        <v>-8.4000000000000005E-2</v>
      </c>
      <c r="AI7" s="52">
        <v>-2.8000000000000001E-2</v>
      </c>
      <c r="AJ7" s="336">
        <v>-5.1999999999999998E-2</v>
      </c>
      <c r="AK7" s="275">
        <f>Segment!AK5</f>
        <v>-4.572504091653027E-2</v>
      </c>
      <c r="AL7" s="275">
        <f>Segment!AL5</f>
        <v>-3.7637647058823533E-2</v>
      </c>
      <c r="AM7" s="275">
        <f>Segment!AM5</f>
        <v>3.3559922110107977E-2</v>
      </c>
      <c r="AN7" s="52">
        <f>+SUMPRODUCT(AJ7:AM7,AE5:AH5)/SUM(AE5:AH5)</f>
        <v>-2.531935259310825E-2</v>
      </c>
      <c r="AO7" s="275">
        <f>Segment!AO5</f>
        <v>-5.6384796070894716E-3</v>
      </c>
      <c r="AP7" s="275">
        <f>Segment!AP5</f>
        <v>1.4462304557954898E-2</v>
      </c>
      <c r="AQ7" s="275">
        <f>Segment!AQ5</f>
        <v>3.9703507412293913E-3</v>
      </c>
      <c r="AR7" s="275">
        <f>Segment!AR5</f>
        <v>-5.4198616877111361E-2</v>
      </c>
      <c r="AS7" s="52">
        <f>+SUMPRODUCT(AO7:AR7,AJ5:AM5)/SUM(AJ5:AM5)</f>
        <v>-1.0209895015565655E-2</v>
      </c>
      <c r="AT7" s="275">
        <f>Segment!AT5</f>
        <v>-1.0319292106524923E-2</v>
      </c>
      <c r="AU7" s="275">
        <f>Segment!AU5</f>
        <v>-4.9299947370952972E-3</v>
      </c>
      <c r="AV7" s="275">
        <f>Segment!AV5</f>
        <v>-4.8023749071215054E-3</v>
      </c>
      <c r="AW7" s="275">
        <f>Segment!AW5</f>
        <v>-9.8757736096587081E-3</v>
      </c>
      <c r="AX7" s="52">
        <f>+SUMPRODUCT(AT7:AW7,AO5:AR5)/SUM(AO5:AR5)</f>
        <v>-7.2284290415347095E-3</v>
      </c>
      <c r="AY7" s="275">
        <f>Segment!AY5</f>
        <v>-1.0043697471551325E-2</v>
      </c>
      <c r="AZ7" s="275">
        <f>Segment!AZ5</f>
        <v>-4.5988851730756749E-3</v>
      </c>
      <c r="BA7" s="275">
        <f>Segment!BA5</f>
        <v>-4.4686865672626834E-3</v>
      </c>
      <c r="BB7" s="275">
        <f>Segment!BB5</f>
        <v>-9.6215077117064868E-3</v>
      </c>
      <c r="BC7" s="52">
        <f>+SUMPRODUCT(AY7:BB7,AT5:AW5)/SUM(AT5:AW5)</f>
        <v>-6.9201766870009927E-3</v>
      </c>
      <c r="BD7" s="275">
        <f>Segment!BD5</f>
        <v>-9.7688526695544481E-3</v>
      </c>
      <c r="BE7" s="275">
        <f>Segment!BE5</f>
        <v>-4.2690460044550217E-3</v>
      </c>
      <c r="BF7" s="275">
        <f>Segment!BF5</f>
        <v>-4.1362792237485688E-3</v>
      </c>
      <c r="BG7" s="275">
        <f>Segment!BG5</f>
        <v>-9.3678551695311509E-3</v>
      </c>
      <c r="BH7" s="52">
        <f>+SUMPRODUCT(BD7:BG7,AY5:BB5)/SUM(AY5:BB5)</f>
        <v>-6.6126710316597326E-3</v>
      </c>
    </row>
    <row r="8" spans="1:67" ht="12.75" customHeight="1">
      <c r="A8" s="19"/>
      <c r="B8" s="19" t="s">
        <v>145</v>
      </c>
      <c r="C8" s="19"/>
      <c r="D8" s="52"/>
      <c r="E8" s="52"/>
      <c r="F8" s="231"/>
      <c r="G8" s="231"/>
      <c r="H8" s="231"/>
      <c r="I8" s="231"/>
      <c r="J8" s="52">
        <v>-1.2817896068906397E-2</v>
      </c>
      <c r="K8" s="231">
        <v>-3.7198031692723E-3</v>
      </c>
      <c r="L8" s="231">
        <v>-1.059094397544129E-2</v>
      </c>
      <c r="M8" s="231">
        <v>-1.7999999999999999E-2</v>
      </c>
      <c r="N8" s="231">
        <v>-2.2877478393492627E-2</v>
      </c>
      <c r="O8" s="52">
        <v>-1.3993933004953127E-2</v>
      </c>
      <c r="P8" s="294">
        <v>-2.5978711888868845E-2</v>
      </c>
      <c r="Q8" s="294">
        <v>-1.9E-2</v>
      </c>
      <c r="R8" s="294">
        <v>0</v>
      </c>
      <c r="S8" s="294">
        <v>-7.0000000000000001E-3</v>
      </c>
      <c r="T8" s="315">
        <v>-1.2999999999999999E-2</v>
      </c>
      <c r="U8" s="231">
        <v>-3.7999999999999999E-2</v>
      </c>
      <c r="V8" s="231">
        <v>-5.0999999999999997E-2</v>
      </c>
      <c r="W8" s="231">
        <v>-5.8999999999999997E-2</v>
      </c>
      <c r="X8" s="231">
        <v>-5.8999999999999997E-2</v>
      </c>
      <c r="Y8" s="52">
        <v>-5.2999999999999999E-2</v>
      </c>
      <c r="Z8" s="231">
        <v>-4.5999999999999999E-2</v>
      </c>
      <c r="AA8" s="231">
        <v>-1.4999999999999999E-2</v>
      </c>
      <c r="AB8" s="231">
        <v>-1E-3</v>
      </c>
      <c r="AC8" s="336">
        <v>-1.2E-2</v>
      </c>
      <c r="AD8" s="52">
        <v>-5.2999999999999999E-2</v>
      </c>
      <c r="AE8" s="336">
        <v>-5.0000000000000001E-3</v>
      </c>
      <c r="AF8" s="336">
        <f>-3.7/AA5</f>
        <v>-6.053664921465968E-3</v>
      </c>
      <c r="AG8" s="336">
        <f>-7.9/AB5</f>
        <v>-1.2246163385521624E-2</v>
      </c>
      <c r="AH8" s="336">
        <v>7.0000000000000001E-3</v>
      </c>
      <c r="AI8" s="52">
        <v>-5.0000000000000001E-3</v>
      </c>
      <c r="AJ8" s="336">
        <v>0.02</v>
      </c>
      <c r="AK8" s="275">
        <f>Segment!AK6</f>
        <v>3.8430511943187085E-2</v>
      </c>
      <c r="AL8" s="275">
        <f>Segment!AL6</f>
        <v>3.1225895888355028E-2</v>
      </c>
      <c r="AM8" s="275">
        <f>Segment!AM6</f>
        <v>1.5223969688724175E-2</v>
      </c>
      <c r="AN8" s="52">
        <f>+SUMPRODUCT(AJ8:AM8,AE5:AH5)/SUM(AE5:AH5)</f>
        <v>2.6839354291365265E-2</v>
      </c>
      <c r="AO8" s="275">
        <f>Segment!AO6</f>
        <v>1.8075962161778324E-2</v>
      </c>
      <c r="AP8" s="275">
        <f>Segment!AP6</f>
        <v>2.5302930053917264E-3</v>
      </c>
      <c r="AQ8" s="275">
        <f>Segment!AQ6</f>
        <v>0</v>
      </c>
      <c r="AR8" s="275">
        <f>Segment!AR6</f>
        <v>0</v>
      </c>
      <c r="AS8" s="52">
        <f>+SUMPRODUCT(AO8:AR8,AJ5:AM5)/SUM(AJ5:AM5)</f>
        <v>4.3661689627576801E-3</v>
      </c>
      <c r="AT8" s="275">
        <f>Segment!AT6</f>
        <v>0</v>
      </c>
      <c r="AU8" s="275">
        <f>Segment!AU6</f>
        <v>0</v>
      </c>
      <c r="AV8" s="275">
        <f>Segment!AV6</f>
        <v>0</v>
      </c>
      <c r="AW8" s="275">
        <f>Segment!AW6</f>
        <v>0</v>
      </c>
      <c r="AX8" s="52">
        <f>+SUMPRODUCT(AT8:AW8,AO5:AR5)/SUM(AO5:AR5)</f>
        <v>0</v>
      </c>
      <c r="AY8" s="275">
        <f>Segment!AY6</f>
        <v>0</v>
      </c>
      <c r="AZ8" s="275">
        <f>Segment!AZ6</f>
        <v>0</v>
      </c>
      <c r="BA8" s="275">
        <f>Segment!BA6</f>
        <v>0</v>
      </c>
      <c r="BB8" s="275">
        <f>Segment!BB6</f>
        <v>0</v>
      </c>
      <c r="BC8" s="52">
        <f>+SUMPRODUCT(AY8:BB8,AT5:AW5)/SUM(AT5:AW5)</f>
        <v>0</v>
      </c>
      <c r="BD8" s="275">
        <f>Segment!BD6</f>
        <v>0</v>
      </c>
      <c r="BE8" s="275">
        <f>Segment!BE6</f>
        <v>0</v>
      </c>
      <c r="BF8" s="275">
        <f>Segment!BF6</f>
        <v>0</v>
      </c>
      <c r="BG8" s="275">
        <f>Segment!BG6</f>
        <v>0</v>
      </c>
      <c r="BH8" s="52">
        <f>+SUMPRODUCT(BD8:BG8,AY5:BB5)/SUM(AY5:BB5)</f>
        <v>0</v>
      </c>
    </row>
    <row r="9" spans="1:67" ht="12.75" customHeight="1">
      <c r="A9" s="19"/>
      <c r="B9" s="19" t="s">
        <v>144</v>
      </c>
      <c r="C9" s="19"/>
      <c r="D9" s="52"/>
      <c r="E9" s="52"/>
      <c r="F9" s="231"/>
      <c r="G9" s="231"/>
      <c r="H9" s="231"/>
      <c r="I9" s="231"/>
      <c r="J9" s="52">
        <v>1.8859452177817693E-2</v>
      </c>
      <c r="K9" s="231">
        <v>0</v>
      </c>
      <c r="L9" s="231">
        <v>0</v>
      </c>
      <c r="M9" s="231">
        <v>0</v>
      </c>
      <c r="N9" s="231">
        <v>0</v>
      </c>
      <c r="O9" s="52">
        <v>0</v>
      </c>
      <c r="P9" s="294">
        <v>7.9559805159660837E-2</v>
      </c>
      <c r="Q9" s="294">
        <v>9.0999999999999998E-2</v>
      </c>
      <c r="R9" s="294">
        <v>8.6999999999999994E-2</v>
      </c>
      <c r="S9" s="294">
        <v>0.11799999999999999</v>
      </c>
      <c r="T9" s="315">
        <f>+T6-T7-T8</f>
        <v>9.3683000530850519E-2</v>
      </c>
      <c r="U9" s="231">
        <v>3.9E-2</v>
      </c>
      <c r="V9" s="231">
        <v>8.9999999999999993E-3</v>
      </c>
      <c r="W9" s="231">
        <v>-1.0999999999999999E-2</v>
      </c>
      <c r="X9" s="231">
        <f t="shared" ref="X9:AE9" si="16">+X6-X7-X8</f>
        <v>-3.8493661218878858E-2</v>
      </c>
      <c r="Y9" s="52">
        <f t="shared" si="16"/>
        <v>-1.6073041880407188E-3</v>
      </c>
      <c r="Z9" s="231">
        <f t="shared" si="16"/>
        <v>-6.1197728542170884E-2</v>
      </c>
      <c r="AA9" s="231">
        <f t="shared" si="16"/>
        <v>-5.6280909230532861E-2</v>
      </c>
      <c r="AB9" s="231">
        <f t="shared" si="16"/>
        <v>-3.3171224732461264E-2</v>
      </c>
      <c r="AC9" s="64">
        <f t="shared" si="16"/>
        <v>1.0162470987323664E-2</v>
      </c>
      <c r="AD9" s="52">
        <f t="shared" si="16"/>
        <v>1.2878443682631108E-4</v>
      </c>
      <c r="AE9" s="336">
        <f t="shared" si="16"/>
        <v>5.6000807917591993E-3</v>
      </c>
      <c r="AF9" s="336">
        <f>2.9/AA5</f>
        <v>4.744764397905759E-3</v>
      </c>
      <c r="AG9" s="336">
        <f>4/AB5</f>
        <v>6.2005890559603156E-3</v>
      </c>
      <c r="AH9" s="336">
        <v>2E-3</v>
      </c>
      <c r="AI9" s="52">
        <v>6.0000000000000001E-3</v>
      </c>
      <c r="AJ9" s="336">
        <f>-0.007+0.005</f>
        <v>-2E-3</v>
      </c>
      <c r="AK9" s="275">
        <f>Segment!AK7</f>
        <v>-5.2373158756137475E-3</v>
      </c>
      <c r="AL9" s="275">
        <f>Segment!AL7</f>
        <v>-5.0196078431372559E-3</v>
      </c>
      <c r="AM9" s="275">
        <f>Segment!AM7</f>
        <v>-5.66471941936626E-3</v>
      </c>
      <c r="AN9" s="52">
        <f>+SUMPRODUCT(AJ9:AM9,AE5:AH5)/SUM(AE5:AH5)</f>
        <v>-4.5988513748694742E-3</v>
      </c>
      <c r="AO9" s="275">
        <f>Segment!AO7</f>
        <v>0</v>
      </c>
      <c r="AP9" s="275">
        <f>Segment!AP7</f>
        <v>0</v>
      </c>
      <c r="AQ9" s="275">
        <f>Segment!AQ7</f>
        <v>0</v>
      </c>
      <c r="AR9" s="275">
        <f>Segment!AR7</f>
        <v>0</v>
      </c>
      <c r="AS9" s="52">
        <f>+SUMPRODUCT(AO9:AR9,AJ5:AM5)/SUM(AJ5:AM5)</f>
        <v>0</v>
      </c>
      <c r="AT9" s="275">
        <f>Segment!AT7</f>
        <v>0</v>
      </c>
      <c r="AU9" s="275">
        <f>Segment!AU7</f>
        <v>0</v>
      </c>
      <c r="AV9" s="275">
        <f>Segment!AV7</f>
        <v>0</v>
      </c>
      <c r="AW9" s="275">
        <f>Segment!AW7</f>
        <v>0</v>
      </c>
      <c r="AX9" s="52">
        <f>+SUMPRODUCT(AT9:AW9,AO5:AR5)/SUM(AO5:AR5)</f>
        <v>0</v>
      </c>
      <c r="AY9" s="275">
        <f>Segment!AY7</f>
        <v>0</v>
      </c>
      <c r="AZ9" s="275">
        <f>Segment!AZ7</f>
        <v>0</v>
      </c>
      <c r="BA9" s="275">
        <f>Segment!BA7</f>
        <v>0</v>
      </c>
      <c r="BB9" s="275">
        <f>Segment!BB7</f>
        <v>0</v>
      </c>
      <c r="BC9" s="52">
        <f>+SUMPRODUCT(AY9:BB9,AT5:AW5)/SUM(AT5:AW5)</f>
        <v>0</v>
      </c>
      <c r="BD9" s="275">
        <f>Segment!BD7</f>
        <v>0</v>
      </c>
      <c r="BE9" s="275">
        <f>Segment!BE7</f>
        <v>0</v>
      </c>
      <c r="BF9" s="275">
        <f>Segment!BF7</f>
        <v>0</v>
      </c>
      <c r="BG9" s="275">
        <f>Segment!BG7</f>
        <v>0</v>
      </c>
      <c r="BH9" s="52">
        <f>+SUMPRODUCT(BD9:BG9,AY5:BB5)/SUM(AY5:BB5)</f>
        <v>0</v>
      </c>
    </row>
    <row r="10" spans="1:67" ht="15" customHeight="1">
      <c r="A10" s="19"/>
      <c r="B10" s="19"/>
      <c r="C10" s="19"/>
      <c r="D10" s="43"/>
      <c r="E10" s="43"/>
      <c r="F10" s="44"/>
      <c r="G10" s="44"/>
      <c r="H10" s="44"/>
      <c r="I10" s="17"/>
      <c r="J10" s="43"/>
      <c r="K10" s="44"/>
      <c r="L10" s="44"/>
      <c r="M10" s="44"/>
      <c r="N10" s="44"/>
      <c r="O10" s="43"/>
      <c r="P10" s="271"/>
      <c r="Q10" s="271"/>
      <c r="R10" s="271"/>
      <c r="S10" s="271"/>
      <c r="T10" s="316"/>
      <c r="U10" s="44"/>
      <c r="V10" s="44"/>
      <c r="W10" s="44"/>
      <c r="X10" s="44"/>
      <c r="Y10" s="43"/>
      <c r="Z10" s="434"/>
      <c r="AA10" s="434"/>
      <c r="AB10" s="434"/>
      <c r="AC10" s="434"/>
      <c r="AD10" s="43"/>
      <c r="AE10" s="434"/>
      <c r="AF10" s="434"/>
      <c r="AG10" s="434"/>
      <c r="AH10" s="434"/>
      <c r="AI10" s="43"/>
      <c r="AJ10" s="434"/>
      <c r="AK10" s="434"/>
      <c r="AL10" s="434"/>
      <c r="AM10" s="434"/>
      <c r="AN10" s="43"/>
      <c r="AO10" s="44"/>
      <c r="AP10" s="44"/>
      <c r="AQ10" s="44"/>
      <c r="AR10" s="44"/>
      <c r="AS10" s="43"/>
      <c r="AT10" s="44"/>
      <c r="AU10" s="44"/>
      <c r="AV10" s="44"/>
      <c r="AW10" s="44"/>
      <c r="AX10" s="43"/>
      <c r="AY10" s="44"/>
      <c r="AZ10" s="44"/>
      <c r="BA10" s="44"/>
      <c r="BB10" s="44"/>
      <c r="BC10" s="43"/>
      <c r="BD10" s="44"/>
      <c r="BE10" s="44"/>
      <c r="BF10" s="44"/>
      <c r="BG10" s="44"/>
      <c r="BH10" s="43"/>
    </row>
    <row r="11" spans="1:67">
      <c r="A11" s="19" t="s">
        <v>143</v>
      </c>
      <c r="B11" s="19"/>
      <c r="C11" s="19"/>
      <c r="D11" s="263"/>
      <c r="E11" s="263"/>
      <c r="F11" s="81"/>
      <c r="G11" s="81"/>
      <c r="H11" s="81"/>
      <c r="I11" s="264"/>
      <c r="J11" s="263">
        <v>-1235.7000000000003</v>
      </c>
      <c r="K11" s="81"/>
      <c r="L11" s="81"/>
      <c r="M11" s="81"/>
      <c r="N11" s="81"/>
      <c r="O11" s="263">
        <v>-1245.3</v>
      </c>
      <c r="P11" s="282">
        <v>-288.7</v>
      </c>
      <c r="Q11" s="282">
        <v>-340.5</v>
      </c>
      <c r="R11" s="282">
        <f>+R15-R5</f>
        <v>-371.07378</v>
      </c>
      <c r="S11" s="282">
        <f>+T11-SUM(P11:R11)</f>
        <v>-313.22622000000001</v>
      </c>
      <c r="T11" s="263">
        <v>-1313.5</v>
      </c>
      <c r="U11" s="81">
        <f>+U15-U5</f>
        <v>-280.3</v>
      </c>
      <c r="V11" s="81">
        <f>+V15-V5</f>
        <v>-316.10000000000002</v>
      </c>
      <c r="W11" s="81">
        <f>+W15-W5</f>
        <v>-346.09999999999997</v>
      </c>
      <c r="X11" s="282">
        <f>-290.8+0.2</f>
        <v>-290.60000000000002</v>
      </c>
      <c r="Y11" s="263">
        <f>+SUM(U11:X11)</f>
        <v>-1233.0999999999999</v>
      </c>
      <c r="Z11" s="282">
        <f>-267.6+0.2</f>
        <v>-267.40000000000003</v>
      </c>
      <c r="AA11" s="282">
        <f>+AA15-AA5</f>
        <v>-300.00000000000006</v>
      </c>
      <c r="AB11" s="282">
        <f>+AB15-AB5</f>
        <v>-333.90000000000003</v>
      </c>
      <c r="AC11" s="288">
        <f>+AC15-AC5</f>
        <v>-298.8</v>
      </c>
      <c r="AD11" s="263">
        <f>+SUM(Z11:AC11)</f>
        <v>-1200.1000000000001</v>
      </c>
      <c r="AE11" s="288">
        <f>+AE15-AE5</f>
        <v>-256.7</v>
      </c>
      <c r="AF11" s="288">
        <f>+AF15-AF5</f>
        <v>-301.3</v>
      </c>
      <c r="AG11" s="288">
        <f>+AG15-AG5</f>
        <v>-315.10000000000002</v>
      </c>
      <c r="AH11" s="288">
        <f>+AH15-AH5</f>
        <v>-294</v>
      </c>
      <c r="AI11" s="263">
        <f>+SUM(AE11:AH11)</f>
        <v>-1167.0999999999999</v>
      </c>
      <c r="AJ11" s="288">
        <f>+AJ15-AJ5</f>
        <v>-268</v>
      </c>
      <c r="AK11" s="282">
        <f>-AK12*AK5</f>
        <v>-299.05564940119024</v>
      </c>
      <c r="AL11" s="282">
        <f>-AL12*AL5</f>
        <v>-313.92315723570289</v>
      </c>
      <c r="AM11" s="283">
        <f>+AN11-SUM(AJ11:AL11)</f>
        <v>-293.10967185816514</v>
      </c>
      <c r="AN11" s="263">
        <f>-AN12*AN5</f>
        <v>-1174.0884784950583</v>
      </c>
      <c r="AO11" s="282">
        <f>-AO12*AO5</f>
        <v>-250.09011682123091</v>
      </c>
      <c r="AP11" s="282">
        <f>-AP12*AP5</f>
        <v>-301.02971983969803</v>
      </c>
      <c r="AQ11" s="282">
        <f>-AQ12*AQ5</f>
        <v>-313.90703222929756</v>
      </c>
      <c r="AR11" s="283">
        <f>+AS11-SUM(AO11:AQ11)</f>
        <v>-306.32533746612694</v>
      </c>
      <c r="AS11" s="263">
        <f>-AS12*AS5</f>
        <v>-1171.3522063563535</v>
      </c>
      <c r="AT11" s="282">
        <f>-AT12*AT5</f>
        <v>-247.67444163790594</v>
      </c>
      <c r="AU11" s="282">
        <f>-AU12*AU5</f>
        <v>-299.74983678460728</v>
      </c>
      <c r="AV11" s="282">
        <f>-AV12*AV5</f>
        <v>-312.60840277294858</v>
      </c>
      <c r="AW11" s="283">
        <f>+AX11-SUM(AT11:AV11)</f>
        <v>-303.6262713555044</v>
      </c>
      <c r="AX11" s="263">
        <f>-AX12*AX5</f>
        <v>-1163.6589525509662</v>
      </c>
      <c r="AY11" s="282">
        <f>-AY12*AY5</f>
        <v>-245.11861672732391</v>
      </c>
      <c r="AZ11" s="282">
        <f>-AZ12*AZ5</f>
        <v>-298.27207166681404</v>
      </c>
      <c r="BA11" s="282">
        <f>-BA12*BA5</f>
        <v>-311.10714002371651</v>
      </c>
      <c r="BB11" s="283">
        <f>+BC11-SUM(AY11:BA11)</f>
        <v>-300.75752354945166</v>
      </c>
      <c r="BC11" s="263">
        <f>-BC12*BC5</f>
        <v>-1155.2553519673061</v>
      </c>
      <c r="BD11" s="282">
        <f>-BD12*BD5</f>
        <v>-242.65671949626955</v>
      </c>
      <c r="BE11" s="282">
        <f>-BE12*BE5</f>
        <v>-296.90035265888292</v>
      </c>
      <c r="BF11" s="282">
        <f>-BF12*BF5</f>
        <v>-309.71689972611301</v>
      </c>
      <c r="BG11" s="283">
        <f>+BH11-SUM(BD11:BF11)</f>
        <v>-297.99477545282411</v>
      </c>
      <c r="BH11" s="263">
        <f>-BH12*BH5</f>
        <v>-1147.2687473340895</v>
      </c>
    </row>
    <row r="12" spans="1:67" ht="12.75" customHeight="1">
      <c r="A12" s="19"/>
      <c r="B12" s="74" t="s">
        <v>137</v>
      </c>
      <c r="C12" s="19"/>
      <c r="D12" s="52"/>
      <c r="E12" s="52"/>
      <c r="F12" s="63"/>
      <c r="G12" s="63"/>
      <c r="H12" s="63"/>
      <c r="I12" s="231"/>
      <c r="J12" s="52">
        <f>-J11/J5</f>
        <v>0.4983372626576536</v>
      </c>
      <c r="K12" s="231"/>
      <c r="L12" s="231"/>
      <c r="M12" s="231"/>
      <c r="N12" s="63"/>
      <c r="O12" s="52">
        <f t="shared" ref="O12:AD12" si="17">-O11/O5</f>
        <v>0.50851402670586787</v>
      </c>
      <c r="P12" s="276">
        <f t="shared" si="17"/>
        <v>0.5247182842602689</v>
      </c>
      <c r="Q12" s="276">
        <f t="shared" si="17"/>
        <v>0.49419448476052252</v>
      </c>
      <c r="R12" s="276">
        <f t="shared" si="17"/>
        <v>0.51660000000000006</v>
      </c>
      <c r="S12" s="276">
        <f t="shared" si="17"/>
        <v>0.47842709638002134</v>
      </c>
      <c r="T12" s="315">
        <f t="shared" si="17"/>
        <v>0.50283286118980175</v>
      </c>
      <c r="U12" s="276">
        <f t="shared" si="17"/>
        <v>0.52187674548501206</v>
      </c>
      <c r="V12" s="276">
        <f t="shared" si="17"/>
        <v>0.48548610044540014</v>
      </c>
      <c r="W12" s="276">
        <f t="shared" si="17"/>
        <v>0.51441736028537455</v>
      </c>
      <c r="X12" s="276">
        <f t="shared" si="17"/>
        <v>0.51883592215675778</v>
      </c>
      <c r="Y12" s="52">
        <f t="shared" si="17"/>
        <v>0.50931394820536113</v>
      </c>
      <c r="Z12" s="276">
        <f t="shared" si="17"/>
        <v>0.54009291052312669</v>
      </c>
      <c r="AA12" s="276">
        <f t="shared" si="17"/>
        <v>0.49083769633507857</v>
      </c>
      <c r="AB12" s="276">
        <f t="shared" si="17"/>
        <v>0.51759417144628739</v>
      </c>
      <c r="AC12" s="336">
        <f t="shared" si="17"/>
        <v>0.48935473304945953</v>
      </c>
      <c r="AD12" s="52">
        <f t="shared" si="17"/>
        <v>0.5080863674851821</v>
      </c>
      <c r="AE12" s="336">
        <f t="shared" ref="AE12:AJ12" si="18">-AE11/AE5</f>
        <v>0.5292783505154639</v>
      </c>
      <c r="AF12" s="336">
        <f t="shared" si="18"/>
        <v>0.49312602291325697</v>
      </c>
      <c r="AG12" s="336">
        <f t="shared" si="18"/>
        <v>0.49427450980392162</v>
      </c>
      <c r="AH12" s="336">
        <f t="shared" si="18"/>
        <v>0.5204460966542751</v>
      </c>
      <c r="AI12" s="52">
        <f t="shared" si="18"/>
        <v>0.50778802645318477</v>
      </c>
      <c r="AJ12" s="336">
        <f t="shared" si="18"/>
        <v>0.57228272474909248</v>
      </c>
      <c r="AK12" s="276">
        <f>+AF12+AK13/10000</f>
        <v>0.49712602291325697</v>
      </c>
      <c r="AL12" s="276">
        <f>+AG12+AL13/10000</f>
        <v>0.49927450980392163</v>
      </c>
      <c r="AM12" s="276">
        <f>-AM11/AM5</f>
        <v>0.49784277975695534</v>
      </c>
      <c r="AN12" s="52">
        <f>+AI12+AN13/10000</f>
        <v>0.51328802645318472</v>
      </c>
      <c r="AO12" s="276">
        <f>+AJ12+AO13/10000</f>
        <v>0.52828272474909244</v>
      </c>
      <c r="AP12" s="276">
        <f>+AK12+AP13/10000</f>
        <v>0.49212602291325697</v>
      </c>
      <c r="AQ12" s="276">
        <f>+AL12+AQ13/10000</f>
        <v>0.49727450980392163</v>
      </c>
      <c r="AR12" s="276">
        <f>-AR11/AR5</f>
        <v>0.5501042997188017</v>
      </c>
      <c r="AS12" s="52">
        <f>+AN12+AS13/10000</f>
        <v>0.51528802645318472</v>
      </c>
      <c r="AT12" s="276">
        <f>+AO12+AT13/10000</f>
        <v>0.52878272474909238</v>
      </c>
      <c r="AU12" s="276">
        <f>+AP12+AU13/10000</f>
        <v>0.49262602291325697</v>
      </c>
      <c r="AV12" s="276">
        <f>+AQ12+AV13/10000</f>
        <v>0.49777450980392163</v>
      </c>
      <c r="AW12" s="276">
        <f>-AW11/AW5</f>
        <v>0.55083763364338667</v>
      </c>
      <c r="AX12" s="52">
        <f>+AS12+AX13/10000</f>
        <v>0.51578802645318467</v>
      </c>
      <c r="AY12" s="276">
        <f>+AT12+AY13/10000</f>
        <v>0.52878272474909238</v>
      </c>
      <c r="AZ12" s="276">
        <f>+AU12+AZ13/10000</f>
        <v>0.49262602291325697</v>
      </c>
      <c r="BA12" s="276">
        <f>+AV12+BA13/10000</f>
        <v>0.49777450980392163</v>
      </c>
      <c r="BB12" s="276">
        <f>-BB11/BB5</f>
        <v>0.55107545869072705</v>
      </c>
      <c r="BC12" s="52">
        <f>+AX12+BC13/10000</f>
        <v>0.51578802645318467</v>
      </c>
      <c r="BD12" s="276">
        <f>+AY12+BD13/10000</f>
        <v>0.52878272474909238</v>
      </c>
      <c r="BE12" s="276">
        <f>+AZ12+BE13/10000</f>
        <v>0.49262602291325697</v>
      </c>
      <c r="BF12" s="276">
        <f>+BA12+BF13/10000</f>
        <v>0.49777450980392163</v>
      </c>
      <c r="BG12" s="276">
        <f>-BG11/BG5</f>
        <v>0.55131780732799274</v>
      </c>
      <c r="BH12" s="52">
        <f>+BC12+BH13/10000</f>
        <v>0.51578802645318467</v>
      </c>
    </row>
    <row r="13" spans="1:67" ht="12.75" customHeight="1">
      <c r="A13" s="19"/>
      <c r="B13" s="74" t="s">
        <v>136</v>
      </c>
      <c r="C13" s="19"/>
      <c r="D13" s="234"/>
      <c r="E13" s="234"/>
      <c r="F13" s="261"/>
      <c r="G13" s="261"/>
      <c r="H13" s="261"/>
      <c r="I13" s="262"/>
      <c r="J13" s="234"/>
      <c r="K13" s="262"/>
      <c r="L13" s="262"/>
      <c r="M13" s="262"/>
      <c r="N13" s="261"/>
      <c r="O13" s="234"/>
      <c r="P13" s="284"/>
      <c r="Q13" s="284"/>
      <c r="R13" s="284"/>
      <c r="S13" s="284"/>
      <c r="T13" s="274">
        <f t="shared" ref="T13:AA13" si="19">(T12-O12)*10000</f>
        <v>-56.811655160661225</v>
      </c>
      <c r="U13" s="284">
        <f t="shared" si="19"/>
        <v>-28.415387752568357</v>
      </c>
      <c r="V13" s="284">
        <f t="shared" si="19"/>
        <v>-87.08384315122386</v>
      </c>
      <c r="W13" s="284">
        <f>(W12-R12)*10000</f>
        <v>-21.826397146255118</v>
      </c>
      <c r="X13" s="284">
        <f t="shared" si="19"/>
        <v>404.08825776736433</v>
      </c>
      <c r="Y13" s="234">
        <f t="shared" si="19"/>
        <v>64.810870155593832</v>
      </c>
      <c r="Z13" s="284">
        <f t="shared" si="19"/>
        <v>182.1616503811463</v>
      </c>
      <c r="AA13" s="284">
        <f t="shared" si="19"/>
        <v>53.515958896784291</v>
      </c>
      <c r="AB13" s="284">
        <f t="shared" ref="AB13:AJ13" si="20">(AB12-W12)*10000</f>
        <v>31.768111609128404</v>
      </c>
      <c r="AC13" s="408">
        <f t="shared" si="20"/>
        <v>-294.81189107298246</v>
      </c>
      <c r="AD13" s="234">
        <f t="shared" si="20"/>
        <v>-12.275807201790334</v>
      </c>
      <c r="AE13" s="408">
        <f t="shared" si="20"/>
        <v>-108.14560007662789</v>
      </c>
      <c r="AF13" s="408">
        <f t="shared" si="20"/>
        <v>22.883265781784011</v>
      </c>
      <c r="AG13" s="408">
        <f t="shared" si="20"/>
        <v>-233.19661642365764</v>
      </c>
      <c r="AH13" s="408">
        <f t="shared" si="20"/>
        <v>310.91363604815569</v>
      </c>
      <c r="AI13" s="234">
        <f t="shared" si="20"/>
        <v>-2.9834103199732898</v>
      </c>
      <c r="AJ13" s="408">
        <f t="shared" si="20"/>
        <v>430.04374233628573</v>
      </c>
      <c r="AK13" s="256">
        <v>40</v>
      </c>
      <c r="AL13" s="256">
        <v>50</v>
      </c>
      <c r="AM13" s="284">
        <f>(AM12-AH12)*10000</f>
        <v>-226.03316897319758</v>
      </c>
      <c r="AN13" s="260">
        <v>55</v>
      </c>
      <c r="AO13" s="256">
        <v>-440</v>
      </c>
      <c r="AP13" s="256">
        <v>-50</v>
      </c>
      <c r="AQ13" s="256">
        <v>-20</v>
      </c>
      <c r="AR13" s="284">
        <f>(AR12-AM12)*10000</f>
        <v>522.61519961846363</v>
      </c>
      <c r="AS13" s="260">
        <v>20</v>
      </c>
      <c r="AT13" s="256">
        <f>+AX13</f>
        <v>5</v>
      </c>
      <c r="AU13" s="256">
        <f>+AT13</f>
        <v>5</v>
      </c>
      <c r="AV13" s="256">
        <f>+AU13</f>
        <v>5</v>
      </c>
      <c r="AW13" s="284">
        <f>(AW12-AR12)*10000</f>
        <v>7.3333392458496682</v>
      </c>
      <c r="AX13" s="260">
        <v>5</v>
      </c>
      <c r="AY13" s="256">
        <f>+BC13</f>
        <v>0</v>
      </c>
      <c r="AZ13" s="256">
        <f>+AY13</f>
        <v>0</v>
      </c>
      <c r="BA13" s="256">
        <f>+AZ13</f>
        <v>0</v>
      </c>
      <c r="BB13" s="284">
        <f>(BB12-AW12)*10000</f>
        <v>2.3782504734037868</v>
      </c>
      <c r="BC13" s="260">
        <v>0</v>
      </c>
      <c r="BD13" s="256">
        <f>+BH13</f>
        <v>0</v>
      </c>
      <c r="BE13" s="256">
        <f>+BD13</f>
        <v>0</v>
      </c>
      <c r="BF13" s="256">
        <f>+BE13</f>
        <v>0</v>
      </c>
      <c r="BG13" s="284">
        <f>(BG12-BB12)*10000</f>
        <v>2.4234863726568801</v>
      </c>
      <c r="BH13" s="260">
        <v>0</v>
      </c>
    </row>
    <row r="14" spans="1:67" ht="10.9" customHeight="1">
      <c r="A14" s="19"/>
      <c r="B14" s="19"/>
      <c r="C14" s="19"/>
      <c r="D14" s="43"/>
      <c r="E14" s="43"/>
      <c r="F14" s="44"/>
      <c r="G14" s="44"/>
      <c r="H14" s="44"/>
      <c r="I14" s="17"/>
      <c r="J14" s="43"/>
      <c r="K14" s="44"/>
      <c r="L14" s="44"/>
      <c r="M14" s="44"/>
      <c r="N14" s="44"/>
      <c r="O14" s="43"/>
      <c r="P14" s="271"/>
      <c r="Q14" s="271"/>
      <c r="R14" s="271"/>
      <c r="S14" s="271"/>
      <c r="T14" s="316"/>
      <c r="U14" s="271"/>
      <c r="V14" s="271"/>
      <c r="W14" s="271"/>
      <c r="X14" s="271"/>
      <c r="Y14" s="43"/>
      <c r="Z14" s="44"/>
      <c r="AA14" s="44"/>
      <c r="AB14" s="44"/>
      <c r="AC14" s="19"/>
      <c r="AD14" s="43"/>
      <c r="AE14" s="335"/>
      <c r="AF14" s="44"/>
      <c r="AG14" s="19"/>
      <c r="AH14" s="19"/>
      <c r="AI14" s="43"/>
      <c r="AJ14" s="458"/>
      <c r="AK14" s="458"/>
      <c r="AL14" s="458"/>
      <c r="AM14" s="458"/>
      <c r="AN14" s="43"/>
      <c r="AO14" s="44"/>
      <c r="AP14" s="44"/>
      <c r="AQ14" s="44"/>
      <c r="AR14" s="44"/>
      <c r="AS14" s="43"/>
      <c r="AT14" s="44"/>
      <c r="AU14" s="44"/>
      <c r="AV14" s="44"/>
      <c r="AW14" s="44"/>
      <c r="AX14" s="43"/>
      <c r="AY14" s="44"/>
      <c r="AZ14" s="44"/>
      <c r="BA14" s="44"/>
      <c r="BB14" s="44"/>
      <c r="BC14" s="43"/>
      <c r="BD14" s="44"/>
      <c r="BE14" s="44"/>
      <c r="BF14" s="44"/>
      <c r="BG14" s="44"/>
      <c r="BH14" s="43"/>
    </row>
    <row r="15" spans="1:67">
      <c r="A15" s="42" t="s">
        <v>142</v>
      </c>
      <c r="B15" s="19"/>
      <c r="C15" s="19"/>
      <c r="D15" s="92"/>
      <c r="E15" s="92"/>
      <c r="F15" s="93"/>
      <c r="G15" s="93"/>
      <c r="H15" s="93"/>
      <c r="I15" s="229"/>
      <c r="J15" s="92">
        <f>+J5+J11</f>
        <v>1243.9459999999999</v>
      </c>
      <c r="K15" s="259"/>
      <c r="L15" s="259"/>
      <c r="M15" s="259"/>
      <c r="N15" s="259"/>
      <c r="O15" s="92">
        <f>+O5+O11</f>
        <v>1203.6000000000001</v>
      </c>
      <c r="P15" s="259">
        <f>+P11+P5</f>
        <v>261.50000000000006</v>
      </c>
      <c r="Q15" s="259">
        <f>+Q11+Q5</f>
        <v>348.5</v>
      </c>
      <c r="R15" s="259">
        <f>+R16*R5</f>
        <v>347.22621999999996</v>
      </c>
      <c r="S15" s="259">
        <f>+S11+S5</f>
        <v>341.47378000000003</v>
      </c>
      <c r="T15" s="92">
        <f>+T5+T11</f>
        <v>1298.6999999999998</v>
      </c>
      <c r="U15" s="259">
        <v>256.8</v>
      </c>
      <c r="V15" s="93">
        <f>334.3+0.7</f>
        <v>335</v>
      </c>
      <c r="W15" s="93">
        <v>326.7</v>
      </c>
      <c r="X15" s="93">
        <f>+X5+X11</f>
        <v>269.5</v>
      </c>
      <c r="Y15" s="92">
        <f>+Y5+Y11</f>
        <v>1188</v>
      </c>
      <c r="Z15" s="259">
        <f>+Z5+Z11</f>
        <v>227.7</v>
      </c>
      <c r="AA15" s="259">
        <v>311.2</v>
      </c>
      <c r="AB15" s="259">
        <v>311.2</v>
      </c>
      <c r="AC15" s="259">
        <v>311.8</v>
      </c>
      <c r="AD15" s="92">
        <f t="shared" ref="AD15:BH15" si="21">+AD5+AD11</f>
        <v>1161.8999999999999</v>
      </c>
      <c r="AE15" s="259">
        <v>228.3</v>
      </c>
      <c r="AF15" s="259">
        <v>309.7</v>
      </c>
      <c r="AG15" s="259">
        <v>322.39999999999998</v>
      </c>
      <c r="AH15" s="259">
        <v>270.89999999999998</v>
      </c>
      <c r="AI15" s="92">
        <f t="shared" si="21"/>
        <v>1131.3000000000002</v>
      </c>
      <c r="AJ15" s="259">
        <v>200.3</v>
      </c>
      <c r="AK15" s="93">
        <f t="shared" si="21"/>
        <v>302.5134409647996</v>
      </c>
      <c r="AL15" s="93">
        <f t="shared" si="21"/>
        <v>314.83547368056168</v>
      </c>
      <c r="AM15" s="93">
        <f t="shared" si="21"/>
        <v>295.6498397315379</v>
      </c>
      <c r="AN15" s="92">
        <f t="shared" si="21"/>
        <v>1113.2987543768993</v>
      </c>
      <c r="AO15" s="259">
        <f t="shared" si="21"/>
        <v>223.31191793205588</v>
      </c>
      <c r="AP15" s="93">
        <f t="shared" si="21"/>
        <v>310.66262282017806</v>
      </c>
      <c r="AQ15" s="93">
        <f t="shared" si="21"/>
        <v>317.34799098327971</v>
      </c>
      <c r="AR15" s="93">
        <f t="shared" si="21"/>
        <v>250.52422292217045</v>
      </c>
      <c r="AS15" s="92">
        <f t="shared" si="21"/>
        <v>1101.8467546576842</v>
      </c>
      <c r="AT15" s="259">
        <f t="shared" si="21"/>
        <v>220.71158923219775</v>
      </c>
      <c r="AU15" s="93">
        <f t="shared" si="21"/>
        <v>308.72357477405922</v>
      </c>
      <c r="AV15" s="93">
        <f t="shared" si="21"/>
        <v>315.40367220471182</v>
      </c>
      <c r="AW15" s="93">
        <f t="shared" si="21"/>
        <v>247.58202090884117</v>
      </c>
      <c r="AX15" s="92">
        <f t="shared" si="21"/>
        <v>1092.4208571198101</v>
      </c>
      <c r="AY15" s="259">
        <f t="shared" si="21"/>
        <v>218.43400187161535</v>
      </c>
      <c r="AZ15" s="93">
        <f t="shared" si="21"/>
        <v>307.20156917520586</v>
      </c>
      <c r="BA15" s="93">
        <f t="shared" si="21"/>
        <v>313.88898552370199</v>
      </c>
      <c r="BB15" s="93">
        <f t="shared" si="21"/>
        <v>245.00716040872464</v>
      </c>
      <c r="BC15" s="92">
        <f t="shared" si="21"/>
        <v>1084.5317169792479</v>
      </c>
      <c r="BD15" s="259">
        <f t="shared" si="21"/>
        <v>216.24011683931661</v>
      </c>
      <c r="BE15" s="93">
        <f t="shared" si="21"/>
        <v>305.78878443358047</v>
      </c>
      <c r="BF15" s="93">
        <f t="shared" si="21"/>
        <v>312.48631403048051</v>
      </c>
      <c r="BG15" s="93">
        <f t="shared" si="21"/>
        <v>242.5188293898716</v>
      </c>
      <c r="BH15" s="92">
        <f t="shared" si="21"/>
        <v>1077.0340446932494</v>
      </c>
    </row>
    <row r="16" spans="1:67" ht="12.75" customHeight="1">
      <c r="A16" s="19"/>
      <c r="B16" s="74" t="s">
        <v>141</v>
      </c>
      <c r="C16" s="19"/>
      <c r="D16" s="52"/>
      <c r="E16" s="52"/>
      <c r="F16" s="63"/>
      <c r="G16" s="63"/>
      <c r="H16" s="63"/>
      <c r="I16" s="231"/>
      <c r="J16" s="52">
        <f>J15/J5</f>
        <v>0.50166273734234634</v>
      </c>
      <c r="K16" s="63"/>
      <c r="L16" s="63"/>
      <c r="M16" s="63"/>
      <c r="N16" s="63"/>
      <c r="O16" s="52">
        <f>O15/O5</f>
        <v>0.49148597329413207</v>
      </c>
      <c r="P16" s="293">
        <f>+P15/P5</f>
        <v>0.47528171573973105</v>
      </c>
      <c r="Q16" s="293">
        <f>+Q15/Q5</f>
        <v>0.50580551523947748</v>
      </c>
      <c r="R16" s="297">
        <v>0.4834</v>
      </c>
      <c r="S16" s="276">
        <f>+S15/S5</f>
        <v>0.52157290361997866</v>
      </c>
      <c r="T16" s="315">
        <f t="shared" ref="T16:BH16" si="22">T15/T5</f>
        <v>0.49716713881019825</v>
      </c>
      <c r="U16" s="63">
        <f t="shared" si="22"/>
        <v>0.47812325451498788</v>
      </c>
      <c r="V16" s="63">
        <f t="shared" si="22"/>
        <v>0.51451389955459992</v>
      </c>
      <c r="W16" s="63">
        <f t="shared" si="22"/>
        <v>0.48558263971462545</v>
      </c>
      <c r="X16" s="63">
        <f t="shared" si="22"/>
        <v>0.48116407784324228</v>
      </c>
      <c r="Y16" s="52">
        <f t="shared" si="22"/>
        <v>0.49068605179463881</v>
      </c>
      <c r="Z16" s="63">
        <f t="shared" si="22"/>
        <v>0.45990708947687331</v>
      </c>
      <c r="AA16" s="63">
        <f t="shared" si="22"/>
        <v>0.50916230366492143</v>
      </c>
      <c r="AB16" s="63">
        <f t="shared" si="22"/>
        <v>0.48240582855371256</v>
      </c>
      <c r="AC16" s="64">
        <f t="shared" si="22"/>
        <v>0.51064526695054047</v>
      </c>
      <c r="AD16" s="52">
        <f t="shared" si="22"/>
        <v>0.4919136325148179</v>
      </c>
      <c r="AE16" s="336">
        <f>AE15/AE5</f>
        <v>0.4707216494845361</v>
      </c>
      <c r="AF16" s="63">
        <f t="shared" si="22"/>
        <v>0.50687397708674298</v>
      </c>
      <c r="AG16" s="64">
        <f>AG15/AG5</f>
        <v>0.50572549019607838</v>
      </c>
      <c r="AH16" s="64">
        <f>AH15/AH5</f>
        <v>0.4795539033457249</v>
      </c>
      <c r="AI16" s="52">
        <f t="shared" si="22"/>
        <v>0.49221197354681523</v>
      </c>
      <c r="AJ16" s="64">
        <f>AJ15/AJ5</f>
        <v>0.42771727525090752</v>
      </c>
      <c r="AK16" s="63">
        <f t="shared" si="22"/>
        <v>0.50287397708674297</v>
      </c>
      <c r="AL16" s="63">
        <f t="shared" si="22"/>
        <v>0.50072549019607837</v>
      </c>
      <c r="AM16" s="63">
        <f t="shared" si="22"/>
        <v>0.50215722024304466</v>
      </c>
      <c r="AN16" s="52">
        <f t="shared" si="22"/>
        <v>0.48671197354681528</v>
      </c>
      <c r="AO16" s="63">
        <f t="shared" si="22"/>
        <v>0.47171727525090751</v>
      </c>
      <c r="AP16" s="63">
        <f t="shared" si="22"/>
        <v>0.50787397708674298</v>
      </c>
      <c r="AQ16" s="63">
        <f t="shared" si="22"/>
        <v>0.50272549019607837</v>
      </c>
      <c r="AR16" s="63">
        <f t="shared" si="22"/>
        <v>0.44989570028119824</v>
      </c>
      <c r="AS16" s="52">
        <f t="shared" si="22"/>
        <v>0.48471197354681528</v>
      </c>
      <c r="AT16" s="63">
        <f t="shared" si="22"/>
        <v>0.47121727525090756</v>
      </c>
      <c r="AU16" s="63">
        <f t="shared" si="22"/>
        <v>0.50737397708674303</v>
      </c>
      <c r="AV16" s="63">
        <f t="shared" si="22"/>
        <v>0.50222549019607843</v>
      </c>
      <c r="AW16" s="63">
        <f t="shared" si="22"/>
        <v>0.44916236635661333</v>
      </c>
      <c r="AX16" s="52">
        <f t="shared" si="22"/>
        <v>0.48421197354681533</v>
      </c>
      <c r="AY16" s="63">
        <f t="shared" si="22"/>
        <v>0.47121727525090762</v>
      </c>
      <c r="AZ16" s="63">
        <f t="shared" si="22"/>
        <v>0.50737397708674303</v>
      </c>
      <c r="BA16" s="63">
        <f t="shared" si="22"/>
        <v>0.50222549019607832</v>
      </c>
      <c r="BB16" s="63">
        <f t="shared" si="22"/>
        <v>0.44892454130927301</v>
      </c>
      <c r="BC16" s="52">
        <f t="shared" si="22"/>
        <v>0.48421197354681533</v>
      </c>
      <c r="BD16" s="63">
        <f t="shared" si="22"/>
        <v>0.47121727525090762</v>
      </c>
      <c r="BE16" s="63">
        <f t="shared" si="22"/>
        <v>0.50737397708674303</v>
      </c>
      <c r="BF16" s="63">
        <f t="shared" si="22"/>
        <v>0.50222549019607832</v>
      </c>
      <c r="BG16" s="63">
        <f t="shared" si="22"/>
        <v>0.44868219267200726</v>
      </c>
      <c r="BH16" s="52">
        <f t="shared" si="22"/>
        <v>0.48421197354681533</v>
      </c>
    </row>
    <row r="17" spans="1:67" ht="12.75" customHeight="1">
      <c r="A17" s="19"/>
      <c r="B17" s="74" t="s">
        <v>140</v>
      </c>
      <c r="C17" s="19"/>
      <c r="D17" s="234"/>
      <c r="E17" s="234"/>
      <c r="F17" s="236"/>
      <c r="G17" s="236"/>
      <c r="H17" s="236"/>
      <c r="I17" s="237"/>
      <c r="J17" s="234"/>
      <c r="K17" s="236"/>
      <c r="L17" s="236"/>
      <c r="M17" s="236"/>
      <c r="N17" s="236"/>
      <c r="O17" s="234"/>
      <c r="P17" s="289"/>
      <c r="Q17" s="289"/>
      <c r="R17" s="289"/>
      <c r="S17" s="289"/>
      <c r="T17" s="274">
        <f>(T16-O16)*10000</f>
        <v>56.811655160661779</v>
      </c>
      <c r="U17" s="236">
        <f t="shared" ref="U17:BH17" si="23">(U16-P16)*10000</f>
        <v>28.415387752568357</v>
      </c>
      <c r="V17" s="236">
        <f t="shared" si="23"/>
        <v>87.083843151224414</v>
      </c>
      <c r="W17" s="236">
        <f>(W16-R16)*10000</f>
        <v>21.826397146254561</v>
      </c>
      <c r="X17" s="236">
        <f t="shared" si="23"/>
        <v>-404.08825776736381</v>
      </c>
      <c r="Y17" s="234">
        <f>(Y16-T16)*10000</f>
        <v>-64.810870155594387</v>
      </c>
      <c r="Z17" s="236">
        <f>(Z16-U16)*10000</f>
        <v>-182.16165038114573</v>
      </c>
      <c r="AA17" s="236">
        <f t="shared" si="23"/>
        <v>-53.515958896784845</v>
      </c>
      <c r="AB17" s="236">
        <f>(AB16-W16)*10000</f>
        <v>-31.768111609128958</v>
      </c>
      <c r="AC17" s="409">
        <f>(AC16-X16)*10000</f>
        <v>294.81189107298189</v>
      </c>
      <c r="AD17" s="234">
        <f>(AD16-Y16)*10000</f>
        <v>12.27580720179089</v>
      </c>
      <c r="AE17" s="338">
        <f>(AE16-Z16)*10000</f>
        <v>108.14560007662789</v>
      </c>
      <c r="AF17" s="236">
        <f t="shared" si="23"/>
        <v>-22.883265781784566</v>
      </c>
      <c r="AG17" s="409">
        <f t="shared" si="23"/>
        <v>233.19661642365818</v>
      </c>
      <c r="AH17" s="409">
        <f t="shared" si="23"/>
        <v>-310.91363604815569</v>
      </c>
      <c r="AI17" s="234">
        <f t="shared" si="23"/>
        <v>2.9834103199732898</v>
      </c>
      <c r="AJ17" s="409">
        <f t="shared" si="23"/>
        <v>-430.04374233628573</v>
      </c>
      <c r="AK17" s="236">
        <f t="shared" si="23"/>
        <v>-40.000000000000036</v>
      </c>
      <c r="AL17" s="236">
        <f t="shared" si="23"/>
        <v>-50.000000000000043</v>
      </c>
      <c r="AM17" s="236">
        <f t="shared" si="23"/>
        <v>226.03316897319758</v>
      </c>
      <c r="AN17" s="234">
        <f t="shared" si="23"/>
        <v>-54.999999999999496</v>
      </c>
      <c r="AO17" s="236">
        <f t="shared" si="23"/>
        <v>439.99999999999983</v>
      </c>
      <c r="AP17" s="236">
        <f t="shared" si="23"/>
        <v>50.000000000000043</v>
      </c>
      <c r="AQ17" s="236">
        <f t="shared" si="23"/>
        <v>20.000000000000018</v>
      </c>
      <c r="AR17" s="236">
        <f t="shared" si="23"/>
        <v>-522.61519961846409</v>
      </c>
      <c r="AS17" s="234">
        <f t="shared" si="23"/>
        <v>-20.000000000000018</v>
      </c>
      <c r="AT17" s="236">
        <f t="shared" si="23"/>
        <v>-4.9999999999994493</v>
      </c>
      <c r="AU17" s="236">
        <f t="shared" si="23"/>
        <v>-4.9999999999994493</v>
      </c>
      <c r="AV17" s="236">
        <f t="shared" si="23"/>
        <v>-4.9999999999994493</v>
      </c>
      <c r="AW17" s="236">
        <f t="shared" si="23"/>
        <v>-7.3333392458491131</v>
      </c>
      <c r="AX17" s="234">
        <f t="shared" si="23"/>
        <v>-4.9999999999994493</v>
      </c>
      <c r="AY17" s="236">
        <f t="shared" si="23"/>
        <v>5.5511151231257827E-13</v>
      </c>
      <c r="AZ17" s="236">
        <f t="shared" si="23"/>
        <v>0</v>
      </c>
      <c r="BA17" s="236">
        <f t="shared" si="23"/>
        <v>-1.1102230246251565E-12</v>
      </c>
      <c r="BB17" s="236">
        <f t="shared" si="23"/>
        <v>-2.3782504734032317</v>
      </c>
      <c r="BC17" s="234">
        <f t="shared" si="23"/>
        <v>0</v>
      </c>
      <c r="BD17" s="236">
        <f t="shared" si="23"/>
        <v>0</v>
      </c>
      <c r="BE17" s="236">
        <f t="shared" si="23"/>
        <v>0</v>
      </c>
      <c r="BF17" s="236">
        <f t="shared" si="23"/>
        <v>0</v>
      </c>
      <c r="BG17" s="236">
        <f t="shared" si="23"/>
        <v>-2.4234863726574352</v>
      </c>
      <c r="BH17" s="234">
        <f t="shared" si="23"/>
        <v>0</v>
      </c>
    </row>
    <row r="18" spans="1:67" ht="12.75" customHeight="1">
      <c r="A18" s="19"/>
      <c r="B18" s="74"/>
      <c r="C18" s="19"/>
      <c r="D18" s="234"/>
      <c r="E18" s="234"/>
      <c r="F18" s="236"/>
      <c r="G18" s="236"/>
      <c r="H18" s="236"/>
      <c r="I18" s="237"/>
      <c r="J18" s="234"/>
      <c r="K18" s="236"/>
      <c r="L18" s="236"/>
      <c r="M18" s="236"/>
      <c r="N18" s="236"/>
      <c r="O18" s="234"/>
      <c r="P18" s="289"/>
      <c r="Q18" s="289"/>
      <c r="R18" s="289"/>
      <c r="S18" s="289"/>
      <c r="T18" s="274"/>
      <c r="U18" s="236"/>
      <c r="V18" s="236"/>
      <c r="W18" s="236"/>
      <c r="X18" s="236"/>
      <c r="Y18" s="234"/>
      <c r="Z18" s="236"/>
      <c r="AA18" s="236"/>
      <c r="AB18" s="236"/>
      <c r="AC18" s="409"/>
      <c r="AD18" s="234"/>
      <c r="AE18" s="338"/>
      <c r="AF18" s="236"/>
      <c r="AG18" s="409"/>
      <c r="AH18" s="409"/>
      <c r="AI18" s="234"/>
      <c r="AJ18" s="236"/>
      <c r="AK18" s="236"/>
      <c r="AL18" s="236"/>
      <c r="AM18" s="236"/>
      <c r="AN18" s="234"/>
      <c r="AO18" s="236"/>
      <c r="AP18" s="236"/>
      <c r="AQ18" s="236"/>
      <c r="AR18" s="236"/>
      <c r="AS18" s="234"/>
      <c r="AT18" s="236"/>
      <c r="AU18" s="236"/>
      <c r="AV18" s="236"/>
      <c r="AW18" s="236"/>
      <c r="AX18" s="234"/>
      <c r="AY18" s="236"/>
      <c r="AZ18" s="236"/>
      <c r="BA18" s="236"/>
      <c r="BB18" s="236"/>
      <c r="BC18" s="234"/>
      <c r="BD18" s="236"/>
      <c r="BE18" s="236"/>
      <c r="BF18" s="236"/>
      <c r="BG18" s="236"/>
      <c r="BH18" s="234"/>
    </row>
    <row r="19" spans="1:67" ht="14.25" customHeight="1">
      <c r="A19" s="19" t="s">
        <v>139</v>
      </c>
      <c r="B19" s="19"/>
      <c r="C19" s="19"/>
      <c r="D19" s="32"/>
      <c r="E19" s="32"/>
      <c r="F19" s="88"/>
      <c r="G19" s="88"/>
      <c r="H19" s="88"/>
      <c r="I19" s="240"/>
      <c r="J19" s="32">
        <f>-J20*J5</f>
        <v>-366.98760800000002</v>
      </c>
      <c r="K19" s="81"/>
      <c r="L19" s="230"/>
      <c r="M19" s="230"/>
      <c r="N19" s="230"/>
      <c r="O19" s="32">
        <f>-O20*O5</f>
        <v>-345.29489999999998</v>
      </c>
      <c r="P19" s="288">
        <v>-196.47405063291137</v>
      </c>
      <c r="Q19" s="288">
        <v>-196.22844134975898</v>
      </c>
      <c r="R19" s="288">
        <v>-196.21544814185086</v>
      </c>
      <c r="S19" s="288">
        <v>-205.78717896034519</v>
      </c>
      <c r="T19" s="317">
        <f>+SUM(P19:S19)</f>
        <v>-794.7051190848664</v>
      </c>
      <c r="U19" s="288">
        <f>-133.5+23.8+12.5</f>
        <v>-97.2</v>
      </c>
      <c r="V19" s="288">
        <f>-149.1+31.5+16.4</f>
        <v>-101.19999999999999</v>
      </c>
      <c r="W19" s="288">
        <f>-165.4+52.7+18.6</f>
        <v>-94.1</v>
      </c>
      <c r="X19" s="288">
        <f>-123.5+30.1</f>
        <v>-93.4</v>
      </c>
      <c r="Y19" s="308">
        <f>+SUM(U19:X19)</f>
        <v>-385.9</v>
      </c>
      <c r="Z19" s="288">
        <f>-100.4+7.3</f>
        <v>-93.100000000000009</v>
      </c>
      <c r="AA19" s="288">
        <v>-98</v>
      </c>
      <c r="AB19" s="288">
        <v>-102</v>
      </c>
      <c r="AC19" s="288">
        <v>-107.8</v>
      </c>
      <c r="AD19" s="32">
        <f>+SUM(Z19:AC19)</f>
        <v>-400.90000000000003</v>
      </c>
      <c r="AE19" s="281">
        <v>-93.8</v>
      </c>
      <c r="AF19" s="281">
        <v>-103.9</v>
      </c>
      <c r="AG19" s="281">
        <v>-97.5</v>
      </c>
      <c r="AH19" s="288">
        <f>-94.8</f>
        <v>-94.8</v>
      </c>
      <c r="AI19" s="32">
        <f>+SUM(AE19:AH19)</f>
        <v>-390</v>
      </c>
      <c r="AJ19" s="288">
        <v>-97.2</v>
      </c>
      <c r="AK19" s="23">
        <f>+-AK20*AK5</f>
        <v>-101.09314412536679</v>
      </c>
      <c r="AL19" s="23">
        <f>+-AL20*AL5</f>
        <v>-89.246739788290967</v>
      </c>
      <c r="AM19" s="288">
        <f>+AN19-SUM(AJ19:AL19)</f>
        <v>-92.585578566305799</v>
      </c>
      <c r="AN19" s="32">
        <f>-AN20*AN5</f>
        <v>-380.12546247996352</v>
      </c>
      <c r="AO19" s="23">
        <f>+-AO20*AO5</f>
        <v>-97.312170472495296</v>
      </c>
      <c r="AP19" s="23">
        <f>+-AP20*AP5</f>
        <v>-101.57096287545073</v>
      </c>
      <c r="AQ19" s="23">
        <f>+-AQ20*AQ5</f>
        <v>-88.338570601336542</v>
      </c>
      <c r="AR19" s="288">
        <f>+AS19-SUM(AO19:AQ19)</f>
        <v>-85.999507367069612</v>
      </c>
      <c r="AS19" s="32">
        <f>-AS20*AS5</f>
        <v>-373.2212113163522</v>
      </c>
      <c r="AT19" s="23">
        <f>+-AT20*AT5</f>
        <v>-95.578505395422667</v>
      </c>
      <c r="AU19" s="23">
        <f>+-AU20*AU5</f>
        <v>-100.12375214632169</v>
      </c>
      <c r="AV19" s="23">
        <f>+-AV20*AV5</f>
        <v>-86.942730497642572</v>
      </c>
      <c r="AW19" s="288">
        <f>+AX19-SUM(AT19:AV19)</f>
        <v>-84.381425522121674</v>
      </c>
      <c r="AX19" s="32">
        <f>-AX20*AX5</f>
        <v>-367.0264135615086</v>
      </c>
      <c r="AY19" s="23">
        <f>+-AY20*AY5</f>
        <v>-93.896873951243819</v>
      </c>
      <c r="AZ19" s="23">
        <f>+-AZ20*AZ5</f>
        <v>-98.721932113919081</v>
      </c>
      <c r="BA19" s="23">
        <f>+-BA20*BA5</f>
        <v>-85.587704722022949</v>
      </c>
      <c r="BB19" s="288">
        <f>+BC19-SUM(AY19:BA19)</f>
        <v>-82.809666029464211</v>
      </c>
      <c r="BC19" s="32">
        <f>-BC20*BC5</f>
        <v>-361.01617681665005</v>
      </c>
      <c r="BD19" s="23">
        <f>+-BD20*BD5</f>
        <v>-92.265456901249763</v>
      </c>
      <c r="BE19" s="23">
        <f>+-BE20*BE5</f>
        <v>-97.363887578424297</v>
      </c>
      <c r="BF19" s="23">
        <f>+-BF20*BF5</f>
        <v>-84.271935274973913</v>
      </c>
      <c r="BG19" s="288">
        <f>+BH19-SUM(BD19:BF19)</f>
        <v>-81.282636673608977</v>
      </c>
      <c r="BH19" s="32">
        <f>-BH20*BH5</f>
        <v>-355.18391642825691</v>
      </c>
    </row>
    <row r="20" spans="1:67" ht="12.75" customHeight="1">
      <c r="A20" s="42"/>
      <c r="B20" s="74" t="s">
        <v>137</v>
      </c>
      <c r="C20" s="19"/>
      <c r="D20" s="52"/>
      <c r="E20" s="52"/>
      <c r="F20" s="248"/>
      <c r="G20" s="88"/>
      <c r="H20" s="248"/>
      <c r="I20" s="247"/>
      <c r="J20" s="50">
        <v>0.14799999999999999</v>
      </c>
      <c r="K20" s="258"/>
      <c r="L20" s="257"/>
      <c r="M20" s="257"/>
      <c r="N20" s="257"/>
      <c r="O20" s="50">
        <v>0.14099999999999999</v>
      </c>
      <c r="P20" s="280">
        <f>-P19/P5</f>
        <v>0.35709569362579308</v>
      </c>
      <c r="Q20" s="280">
        <f>-Q19/Q5</f>
        <v>0.28480180166873581</v>
      </c>
      <c r="R20" s="280">
        <f>-R19/R5</f>
        <v>0.27316643205046759</v>
      </c>
      <c r="S20" s="280">
        <f>-S19/S5</f>
        <v>0.31432286384656355</v>
      </c>
      <c r="T20" s="52">
        <f>-T19/T5</f>
        <v>0.30422828232327787</v>
      </c>
      <c r="U20" s="276">
        <f>+-U19/U5</f>
        <v>0.18097188605473841</v>
      </c>
      <c r="V20" s="276">
        <f>+-V19/V5</f>
        <v>0.15542927353709104</v>
      </c>
      <c r="W20" s="276">
        <f>+-W19/W5</f>
        <v>0.13986325802615934</v>
      </c>
      <c r="X20" s="276">
        <f>+-X19/X5</f>
        <v>0.16675593643992145</v>
      </c>
      <c r="Y20" s="52">
        <f>-Y19/Y5</f>
        <v>0.1593903597538309</v>
      </c>
      <c r="Z20" s="276">
        <f>+-Z19/Z5</f>
        <v>0.1880428196323975</v>
      </c>
      <c r="AA20" s="276">
        <f>+-AA19/AA5</f>
        <v>0.16034031413612565</v>
      </c>
      <c r="AB20" s="276">
        <f>+-AB19/AB5</f>
        <v>0.15811502092698806</v>
      </c>
      <c r="AC20" s="336">
        <f>+-AC19/AC5</f>
        <v>0.17654765804127087</v>
      </c>
      <c r="AD20" s="52">
        <f>-AD19/AD5</f>
        <v>0.1697290431837426</v>
      </c>
      <c r="AE20" s="336">
        <f>+-AE19/AE5</f>
        <v>0.1934020618556701</v>
      </c>
      <c r="AF20" s="336">
        <f>+-AF19/AF5</f>
        <v>0.1700490998363339</v>
      </c>
      <c r="AG20" s="336">
        <f>+-AG19/AG5</f>
        <v>0.15294117647058825</v>
      </c>
      <c r="AH20" s="336">
        <f>+-AH19/AH5</f>
        <v>0.16781731279872544</v>
      </c>
      <c r="AI20" s="52">
        <f>-AI19/AI5</f>
        <v>0.16968325791855202</v>
      </c>
      <c r="AJ20" s="336">
        <f>+-AJ19/AJ5</f>
        <v>0.20755925688661114</v>
      </c>
      <c r="AK20" s="63">
        <f>+AF20+AK21/10000</f>
        <v>0.1680490998363339</v>
      </c>
      <c r="AL20" s="63">
        <f>+AG20+AL21/10000</f>
        <v>0.14194117647058824</v>
      </c>
      <c r="AM20" s="276">
        <f>+-AM19/AM5</f>
        <v>0.15725534236604774</v>
      </c>
      <c r="AN20" s="52">
        <f>+AI20+AN21/10000</f>
        <v>0.16618325791855201</v>
      </c>
      <c r="AO20" s="63">
        <f>+AJ20+AO21/10000</f>
        <v>0.20555925688661114</v>
      </c>
      <c r="AP20" s="63">
        <f>+AK20+AP21/10000</f>
        <v>0.1660490998363339</v>
      </c>
      <c r="AQ20" s="63">
        <f>+AL20+AQ21/10000</f>
        <v>0.13994117647058824</v>
      </c>
      <c r="AR20" s="276">
        <f>+-AR19/AR5</f>
        <v>0.15443939168615164</v>
      </c>
      <c r="AS20" s="52">
        <f>+AN20+AS21/10000</f>
        <v>0.16418325791855201</v>
      </c>
      <c r="AT20" s="63">
        <f>+AO20+AT21/10000</f>
        <v>0.20405925688661114</v>
      </c>
      <c r="AU20" s="63">
        <f>+AP20+AU21/10000</f>
        <v>0.1645490998363339</v>
      </c>
      <c r="AV20" s="63">
        <f>+AQ20+AV21/10000</f>
        <v>0.13844117647058823</v>
      </c>
      <c r="AW20" s="276">
        <f>+-AW19/AW5</f>
        <v>0.15308446318085228</v>
      </c>
      <c r="AX20" s="52">
        <f>+AS20+AX21/10000</f>
        <v>0.16268325791855201</v>
      </c>
      <c r="AY20" s="63">
        <f>+AT20+AY21/10000</f>
        <v>0.20255925688661114</v>
      </c>
      <c r="AZ20" s="63">
        <f>+AU20+AZ21/10000</f>
        <v>0.16304909983633389</v>
      </c>
      <c r="BA20" s="63">
        <f>+AV20+BA21/10000</f>
        <v>0.13694117647058823</v>
      </c>
      <c r="BB20" s="276">
        <f>+-BB19/BB5</f>
        <v>0.15173144848597456</v>
      </c>
      <c r="BC20" s="52">
        <f>+AX20+BC21/10000</f>
        <v>0.16118325791855201</v>
      </c>
      <c r="BD20" s="63">
        <f>+AY20+BD21/10000</f>
        <v>0.20105925688661114</v>
      </c>
      <c r="BE20" s="63">
        <f>+AZ20+BE21/10000</f>
        <v>0.16154909983633389</v>
      </c>
      <c r="BF20" s="63">
        <f>+BA20+BF21/10000</f>
        <v>0.13544117647058823</v>
      </c>
      <c r="BG20" s="276">
        <f>+-BG19/BG5</f>
        <v>0.15038037145663422</v>
      </c>
      <c r="BH20" s="52">
        <f>+BC20+BH21/10000</f>
        <v>0.15968325791855201</v>
      </c>
    </row>
    <row r="21" spans="1:67" ht="12.75" customHeight="1">
      <c r="A21" s="42"/>
      <c r="B21" s="74" t="s">
        <v>213</v>
      </c>
      <c r="C21" s="19"/>
      <c r="D21" s="234"/>
      <c r="E21" s="234"/>
      <c r="F21" s="248"/>
      <c r="G21" s="88"/>
      <c r="H21" s="248"/>
      <c r="I21" s="247"/>
      <c r="J21" s="234"/>
      <c r="K21" s="110"/>
      <c r="L21" s="110"/>
      <c r="M21" s="110"/>
      <c r="N21" s="110"/>
      <c r="O21" s="239">
        <f>+O19/J19-1</f>
        <v>-5.9110192080382262E-2</v>
      </c>
      <c r="P21" s="295"/>
      <c r="Q21" s="295"/>
      <c r="R21" s="295"/>
      <c r="S21" s="295"/>
      <c r="T21" s="274">
        <f t="shared" ref="T21:Z21" si="24">+(T20-O20)*10000</f>
        <v>1632.2828232327788</v>
      </c>
      <c r="U21" s="291">
        <f t="shared" si="24"/>
        <v>-1761.2380757105466</v>
      </c>
      <c r="V21" s="291">
        <f t="shared" si="24"/>
        <v>-1293.7252813164478</v>
      </c>
      <c r="W21" s="291">
        <f t="shared" si="24"/>
        <v>-1333.0317402430824</v>
      </c>
      <c r="X21" s="291">
        <f t="shared" si="24"/>
        <v>-1475.6692740664209</v>
      </c>
      <c r="Y21" s="274">
        <f t="shared" si="24"/>
        <v>-1448.3792256944696</v>
      </c>
      <c r="Z21" s="291">
        <f t="shared" si="24"/>
        <v>70.709335776590891</v>
      </c>
      <c r="AA21" s="291">
        <f t="shared" ref="AA21:AJ21" si="25">+(AA20-V20)*10000</f>
        <v>49.110405990346052</v>
      </c>
      <c r="AB21" s="291">
        <f t="shared" si="25"/>
        <v>182.51762900828723</v>
      </c>
      <c r="AC21" s="410">
        <f t="shared" si="25"/>
        <v>97.917216013494183</v>
      </c>
      <c r="AD21" s="400">
        <f t="shared" si="25"/>
        <v>103.38683429911704</v>
      </c>
      <c r="AE21" s="410">
        <f t="shared" si="25"/>
        <v>53.592422232726086</v>
      </c>
      <c r="AF21" s="410">
        <f t="shared" si="25"/>
        <v>97.087857002082501</v>
      </c>
      <c r="AG21" s="410">
        <f t="shared" si="25"/>
        <v>-51.738444563998179</v>
      </c>
      <c r="AH21" s="410">
        <f t="shared" si="25"/>
        <v>-87.303452425454282</v>
      </c>
      <c r="AI21" s="400">
        <f>+(AI20-AD20)*10000</f>
        <v>-0.45785265190584346</v>
      </c>
      <c r="AJ21" s="410">
        <f t="shared" si="25"/>
        <v>141.5719503094104</v>
      </c>
      <c r="AK21" s="256">
        <v>-20</v>
      </c>
      <c r="AL21" s="256">
        <v>-110</v>
      </c>
      <c r="AM21" s="291">
        <f>+(AM20-AH20)*10000</f>
        <v>-105.61970432677703</v>
      </c>
      <c r="AN21" s="260">
        <v>-35</v>
      </c>
      <c r="AO21" s="256">
        <f>+AS21</f>
        <v>-20</v>
      </c>
      <c r="AP21" s="256">
        <f>+AO21</f>
        <v>-20</v>
      </c>
      <c r="AQ21" s="256">
        <f>+AP21</f>
        <v>-20</v>
      </c>
      <c r="AR21" s="291">
        <f>+(AR20-AM20)*10000</f>
        <v>-28.159506798960955</v>
      </c>
      <c r="AS21" s="260">
        <v>-20</v>
      </c>
      <c r="AT21" s="256">
        <f>+AX21</f>
        <v>-15</v>
      </c>
      <c r="AU21" s="256">
        <f>+AT21</f>
        <v>-15</v>
      </c>
      <c r="AV21" s="256">
        <f>+AU21</f>
        <v>-15</v>
      </c>
      <c r="AW21" s="291">
        <f>+(AW20-AR20)*10000</f>
        <v>-13.549285052993632</v>
      </c>
      <c r="AX21" s="260">
        <v>-15</v>
      </c>
      <c r="AY21" s="256">
        <f>+BC21</f>
        <v>-15</v>
      </c>
      <c r="AZ21" s="256">
        <f>+AY21</f>
        <v>-15</v>
      </c>
      <c r="BA21" s="256">
        <f>+AZ21</f>
        <v>-15</v>
      </c>
      <c r="BB21" s="291">
        <f>+(BB20-AW20)*10000</f>
        <v>-13.530146948777244</v>
      </c>
      <c r="BC21" s="251">
        <v>-15</v>
      </c>
      <c r="BD21" s="256">
        <f>+BH21</f>
        <v>-15</v>
      </c>
      <c r="BE21" s="256">
        <f>+BD21</f>
        <v>-15</v>
      </c>
      <c r="BF21" s="256">
        <f>+BE21</f>
        <v>-15</v>
      </c>
      <c r="BG21" s="291">
        <f>+(BG20-BB20)*10000</f>
        <v>-13.510770293403418</v>
      </c>
      <c r="BH21" s="251">
        <v>-15</v>
      </c>
    </row>
    <row r="22" spans="1:67" ht="12.75" customHeight="1">
      <c r="A22" s="42"/>
      <c r="B22" s="74" t="s">
        <v>130</v>
      </c>
      <c r="C22" s="19"/>
      <c r="D22" s="239"/>
      <c r="E22" s="239"/>
      <c r="F22" s="248"/>
      <c r="G22" s="88"/>
      <c r="H22" s="248"/>
      <c r="I22" s="247"/>
      <c r="J22" s="239"/>
      <c r="K22" s="110"/>
      <c r="L22" s="110"/>
      <c r="M22" s="110"/>
      <c r="N22" s="110"/>
      <c r="O22" s="234">
        <f>+(O20-J20)*10000</f>
        <v>-70.000000000000057</v>
      </c>
      <c r="P22" s="296"/>
      <c r="Q22" s="296"/>
      <c r="R22" s="296"/>
      <c r="S22" s="296"/>
      <c r="T22" s="239">
        <f>+T19/O19-1</f>
        <v>1.3015257945740482</v>
      </c>
      <c r="U22" s="290">
        <f t="shared" ref="U22:BG22" si="26">+U19/P19-1</f>
        <v>-0.50527817955152377</v>
      </c>
      <c r="V22" s="290">
        <f t="shared" si="26"/>
        <v>-0.48427455620655735</v>
      </c>
      <c r="W22" s="290">
        <f t="shared" si="26"/>
        <v>-0.52042511998356067</v>
      </c>
      <c r="X22" s="290">
        <f t="shared" ref="X22:AD22" si="27">+X19/S19-1</f>
        <v>-0.54613304642269278</v>
      </c>
      <c r="Y22" s="239">
        <f t="shared" si="27"/>
        <v>-0.51441108062273622</v>
      </c>
      <c r="Z22" s="290">
        <f t="shared" si="27"/>
        <v>-4.2181069958847628E-2</v>
      </c>
      <c r="AA22" s="290">
        <f t="shared" si="27"/>
        <v>-3.1620553359683723E-2</v>
      </c>
      <c r="AB22" s="290">
        <f t="shared" si="27"/>
        <v>8.395324123273129E-2</v>
      </c>
      <c r="AC22" s="290">
        <f>+AC19/X19-1</f>
        <v>0.15417558886509619</v>
      </c>
      <c r="AD22" s="239">
        <f t="shared" si="27"/>
        <v>3.8870173620108917E-2</v>
      </c>
      <c r="AE22" s="290">
        <f t="shared" ref="AE22:AJ22" si="28">+AE19/Z19-1</f>
        <v>7.5187969924810361E-3</v>
      </c>
      <c r="AF22" s="290">
        <f t="shared" si="28"/>
        <v>6.0204081632653228E-2</v>
      </c>
      <c r="AG22" s="290">
        <f t="shared" si="28"/>
        <v>-4.4117647058823484E-2</v>
      </c>
      <c r="AH22" s="290">
        <f t="shared" si="28"/>
        <v>-0.12059369202226344</v>
      </c>
      <c r="AI22" s="239">
        <f t="shared" si="28"/>
        <v>-2.7188825143427353E-2</v>
      </c>
      <c r="AJ22" s="290">
        <f t="shared" si="28"/>
        <v>3.6247334754797578E-2</v>
      </c>
      <c r="AK22" s="290">
        <f t="shared" si="26"/>
        <v>-2.7014974731792263E-2</v>
      </c>
      <c r="AL22" s="290">
        <f t="shared" si="26"/>
        <v>-8.4648822684195268E-2</v>
      </c>
      <c r="AM22" s="290">
        <f t="shared" si="26"/>
        <v>-2.3358875882850239E-2</v>
      </c>
      <c r="AN22" s="239">
        <f>+AN19/AI19-1</f>
        <v>-2.5319326974452494E-2</v>
      </c>
      <c r="AO22" s="290">
        <f t="shared" si="26"/>
        <v>1.1540172067416865E-3</v>
      </c>
      <c r="AP22" s="290">
        <f t="shared" si="26"/>
        <v>4.7265198270161068E-3</v>
      </c>
      <c r="AQ22" s="290">
        <f t="shared" si="26"/>
        <v>-1.0175936836558486E-2</v>
      </c>
      <c r="AR22" s="290">
        <f t="shared" si="26"/>
        <v>-7.1134957530340714E-2</v>
      </c>
      <c r="AS22" s="239">
        <f>+AS19/AN19-1</f>
        <v>-1.8163085204993989E-2</v>
      </c>
      <c r="AT22" s="290">
        <f t="shared" si="26"/>
        <v>-1.7815501068929929E-2</v>
      </c>
      <c r="AU22" s="290">
        <f t="shared" si="26"/>
        <v>-1.4248272224254177E-2</v>
      </c>
      <c r="AV22" s="290">
        <f t="shared" si="26"/>
        <v>-1.5801026597920154E-2</v>
      </c>
      <c r="AW22" s="290">
        <f t="shared" si="26"/>
        <v>-1.8815012951661658E-2</v>
      </c>
      <c r="AX22" s="239">
        <f>+AX19/AS19-1</f>
        <v>-1.6598193154656271E-2</v>
      </c>
      <c r="AY22" s="290">
        <f t="shared" si="26"/>
        <v>-1.7594242944286353E-2</v>
      </c>
      <c r="AZ22" s="290">
        <f t="shared" si="26"/>
        <v>-1.4000873942019099E-2</v>
      </c>
      <c r="BA22" s="290">
        <f t="shared" si="26"/>
        <v>-1.5585268231900873E-2</v>
      </c>
      <c r="BB22" s="290">
        <f t="shared" si="26"/>
        <v>-1.8626842138918409E-2</v>
      </c>
      <c r="BC22" s="239">
        <f>+BC19/AX19-1</f>
        <v>-1.6375488310329311E-2</v>
      </c>
      <c r="BD22" s="290">
        <f t="shared" si="26"/>
        <v>-1.7374561913969244E-2</v>
      </c>
      <c r="BE22" s="290">
        <f t="shared" si="26"/>
        <v>-1.3756259692402351E-2</v>
      </c>
      <c r="BF22" s="290">
        <f t="shared" si="26"/>
        <v>-1.5373346572646995E-2</v>
      </c>
      <c r="BG22" s="290">
        <f t="shared" si="26"/>
        <v>-1.8440230821748615E-2</v>
      </c>
      <c r="BH22" s="239">
        <f>+BH19/BC19-1</f>
        <v>-1.6155122022011748E-2</v>
      </c>
    </row>
    <row r="23" spans="1:67" ht="10.9" customHeight="1">
      <c r="A23" s="42"/>
      <c r="B23" s="74"/>
      <c r="C23" s="19"/>
      <c r="D23" s="138"/>
      <c r="E23" s="138"/>
      <c r="F23" s="248"/>
      <c r="G23" s="88"/>
      <c r="H23" s="248"/>
      <c r="I23" s="247"/>
      <c r="J23" s="138"/>
      <c r="K23" s="248"/>
      <c r="L23" s="248"/>
      <c r="M23" s="248"/>
      <c r="N23" s="248"/>
      <c r="O23" s="138"/>
      <c r="P23" s="248"/>
      <c r="Q23" s="248"/>
      <c r="R23" s="248"/>
      <c r="S23" s="248"/>
      <c r="T23" s="138"/>
      <c r="U23" s="248"/>
      <c r="V23" s="248"/>
      <c r="W23" s="248"/>
      <c r="X23" s="248"/>
      <c r="Y23" s="138"/>
      <c r="Z23" s="248"/>
      <c r="AA23" s="248"/>
      <c r="AB23" s="248"/>
      <c r="AC23" s="411"/>
      <c r="AD23" s="138"/>
      <c r="AE23" s="458"/>
      <c r="AF23" s="458"/>
      <c r="AG23" s="458"/>
      <c r="AH23" s="458"/>
      <c r="AI23" s="138"/>
      <c r="AJ23" s="458"/>
      <c r="AK23" s="458"/>
      <c r="AL23" s="458"/>
      <c r="AM23" s="458"/>
      <c r="AN23" s="138"/>
      <c r="AO23" s="248"/>
      <c r="AP23" s="248"/>
      <c r="AQ23" s="248"/>
      <c r="AR23" s="248"/>
      <c r="AS23" s="138"/>
      <c r="AT23" s="248"/>
      <c r="AU23" s="248"/>
      <c r="AV23" s="248"/>
      <c r="AW23" s="248"/>
      <c r="AX23" s="138"/>
      <c r="AY23" s="248"/>
      <c r="AZ23" s="248"/>
      <c r="BA23" s="248"/>
      <c r="BB23" s="248"/>
      <c r="BC23" s="138"/>
      <c r="BD23" s="248"/>
      <c r="BE23" s="248"/>
      <c r="BF23" s="248"/>
      <c r="BG23" s="248"/>
      <c r="BH23" s="138"/>
    </row>
    <row r="24" spans="1:67" ht="15.75" customHeight="1">
      <c r="A24" s="19" t="s">
        <v>138</v>
      </c>
      <c r="B24" s="74"/>
      <c r="C24" s="19"/>
      <c r="D24" s="25"/>
      <c r="E24" s="25"/>
      <c r="F24" s="248"/>
      <c r="G24" s="88"/>
      <c r="H24" s="248"/>
      <c r="I24" s="247"/>
      <c r="J24" s="32">
        <f>-J25*J5</f>
        <v>-339.71150200000005</v>
      </c>
      <c r="K24" s="23"/>
      <c r="L24" s="23"/>
      <c r="M24" s="23"/>
      <c r="N24" s="23"/>
      <c r="O24" s="32">
        <f>-O25*O5</f>
        <v>-313.45920000000001</v>
      </c>
      <c r="P24" s="282">
        <v>-43.5</v>
      </c>
      <c r="Q24" s="282">
        <v>-72.400000000000006</v>
      </c>
      <c r="R24" s="282">
        <v>-133.69999999999999</v>
      </c>
      <c r="S24" s="282">
        <v>-121.7324</v>
      </c>
      <c r="T24" s="317">
        <f>+SUM(P24:S24)</f>
        <v>-371.33240000000001</v>
      </c>
      <c r="U24" s="81">
        <v>-85.168621583881901</v>
      </c>
      <c r="V24" s="287">
        <f>-129.1-U24</f>
        <v>-43.931378416118093</v>
      </c>
      <c r="W24" s="287">
        <v>-142.30000000000001</v>
      </c>
      <c r="X24" s="287">
        <v>-95.7</v>
      </c>
      <c r="Y24" s="32">
        <f>+SUM(U24:X24)</f>
        <v>-367.09999999999997</v>
      </c>
      <c r="Z24" s="287">
        <v>-46.6</v>
      </c>
      <c r="AA24" s="287">
        <v>-85</v>
      </c>
      <c r="AB24" s="287">
        <v>-122.5</v>
      </c>
      <c r="AC24" s="288">
        <v>-82.6</v>
      </c>
      <c r="AD24" s="32">
        <f>+SUM(Z24:AC24)</f>
        <v>-336.7</v>
      </c>
      <c r="AE24" s="281">
        <v>-50.6</v>
      </c>
      <c r="AF24" s="281">
        <v>-82.5</v>
      </c>
      <c r="AG24" s="281">
        <v>-114.2</v>
      </c>
      <c r="AH24" s="288">
        <f>-71</f>
        <v>-71</v>
      </c>
      <c r="AI24" s="32">
        <f>+SUM(AE24:AH24)</f>
        <v>-318.3</v>
      </c>
      <c r="AJ24" s="288">
        <v>-49</v>
      </c>
      <c r="AK24" s="287">
        <f>+AK25*-AK5</f>
        <v>-84.23444112317884</v>
      </c>
      <c r="AL24" s="287">
        <f>+AL25*-AL5</f>
        <v>-115.14912966191983</v>
      </c>
      <c r="AM24" s="288">
        <f>+AN24-SUM(AJ24:AL24)</f>
        <v>-77.540845977551754</v>
      </c>
      <c r="AN24" s="32">
        <f>-AN25*AN$5</f>
        <v>-325.92441676265042</v>
      </c>
      <c r="AO24" s="287">
        <f>+AO25*-AO5</f>
        <v>-50.243948243056799</v>
      </c>
      <c r="AP24" s="287">
        <f>+AP25*-AP5</f>
        <v>-86.569483483328128</v>
      </c>
      <c r="AQ24" s="287">
        <f>+AQ25*-AQ5</f>
        <v>-116.5531946290438</v>
      </c>
      <c r="AR24" s="288">
        <f>+AS24-SUM(AO24:AQ24)</f>
        <v>-73.945935425261666</v>
      </c>
      <c r="AS24" s="32">
        <f>-AS25*AS$5</f>
        <v>-327.31256178069037</v>
      </c>
      <c r="AT24" s="287">
        <f>+AT25*-AT5</f>
        <v>-49.945773797027591</v>
      </c>
      <c r="AU24" s="287">
        <f>+AU25*-AU5</f>
        <v>-86.41816241379118</v>
      </c>
      <c r="AV24" s="287">
        <f>+AV25*-AV5</f>
        <v>-116.26843160664842</v>
      </c>
      <c r="AW24" s="288">
        <f>+AX24-SUM(AT24:AV24)</f>
        <v>-73.3432876060848</v>
      </c>
      <c r="AX24" s="32">
        <f>-AX25*AX$5</f>
        <v>-325.97565542355198</v>
      </c>
      <c r="AY24" s="287">
        <f>+AY25*-AY5</f>
        <v>-49.43036876772964</v>
      </c>
      <c r="AZ24" s="287">
        <f>+AZ25*-AZ5</f>
        <v>-85.992121327901742</v>
      </c>
      <c r="BA24" s="287">
        <f>+BA25*-BA5</f>
        <v>-115.7100670082103</v>
      </c>
      <c r="BB24" s="288">
        <f>+BC24-SUM(AY24:BA24)</f>
        <v>-72.488998605037807</v>
      </c>
      <c r="BC24" s="32">
        <f>-BC25*BC$5</f>
        <v>-323.6215557088795</v>
      </c>
      <c r="BD24" s="287">
        <f>+BD25*-BD5</f>
        <v>-48.93390509791935</v>
      </c>
      <c r="BE24" s="287">
        <f>+BE25*-BE5</f>
        <v>-85.596653436125536</v>
      </c>
      <c r="BF24" s="287">
        <f>+BF25*-BF5</f>
        <v>-115.19299498607364</v>
      </c>
      <c r="BG24" s="288">
        <f>+BH24-SUM(BD24:BF24)</f>
        <v>-71.660715504192183</v>
      </c>
      <c r="BH24" s="32">
        <f>-BH25*BH$5</f>
        <v>-321.3842690243107</v>
      </c>
    </row>
    <row r="25" spans="1:67" ht="12.75" customHeight="1">
      <c r="A25" s="19"/>
      <c r="B25" s="74" t="s">
        <v>137</v>
      </c>
      <c r="C25" s="19"/>
      <c r="D25" s="25"/>
      <c r="E25" s="25"/>
      <c r="F25" s="248"/>
      <c r="G25" s="88"/>
      <c r="H25" s="248"/>
      <c r="I25" s="247"/>
      <c r="J25" s="50">
        <v>0.13700000000000001</v>
      </c>
      <c r="K25" s="255"/>
      <c r="L25" s="255"/>
      <c r="M25" s="255"/>
      <c r="N25" s="255"/>
      <c r="O25" s="50">
        <v>0.128</v>
      </c>
      <c r="P25" s="280">
        <f t="shared" ref="P25:AD25" si="29">-P24/P5</f>
        <v>7.9062159214830965E-2</v>
      </c>
      <c r="Q25" s="280">
        <f t="shared" si="29"/>
        <v>0.10507982583454283</v>
      </c>
      <c r="R25" s="280">
        <f t="shared" si="29"/>
        <v>0.1861339273284143</v>
      </c>
      <c r="S25" s="280">
        <f t="shared" si="29"/>
        <v>0.18593615396364746</v>
      </c>
      <c r="T25" s="52">
        <f t="shared" si="29"/>
        <v>0.14215312763188118</v>
      </c>
      <c r="U25" s="276">
        <f t="shared" si="29"/>
        <v>0.15857125597445895</v>
      </c>
      <c r="V25" s="276">
        <f t="shared" si="29"/>
        <v>6.7472551706524483E-2</v>
      </c>
      <c r="W25" s="276">
        <f t="shared" si="29"/>
        <v>0.21150416171224737</v>
      </c>
      <c r="X25" s="276">
        <f t="shared" si="29"/>
        <v>0.17086234600964115</v>
      </c>
      <c r="Y25" s="52">
        <f t="shared" si="29"/>
        <v>0.15162529428772045</v>
      </c>
      <c r="Z25" s="276">
        <f t="shared" si="29"/>
        <v>9.412239951524945E-2</v>
      </c>
      <c r="AA25" s="276">
        <f t="shared" si="29"/>
        <v>0.13907068062827224</v>
      </c>
      <c r="AB25" s="276">
        <f t="shared" si="29"/>
        <v>0.18989303983878467</v>
      </c>
      <c r="AC25" s="336">
        <f t="shared" si="29"/>
        <v>0.13527677694071405</v>
      </c>
      <c r="AD25" s="52">
        <f t="shared" si="29"/>
        <v>0.14254868755292124</v>
      </c>
      <c r="AE25" s="336">
        <f t="shared" ref="AE25:AJ25" si="30">-AE24/AE5</f>
        <v>0.1043298969072165</v>
      </c>
      <c r="AF25" s="336">
        <f t="shared" si="30"/>
        <v>0.13502454991816695</v>
      </c>
      <c r="AG25" s="336">
        <f t="shared" si="30"/>
        <v>0.17913725490196078</v>
      </c>
      <c r="AH25" s="336">
        <f t="shared" si="30"/>
        <v>0.12568596211718888</v>
      </c>
      <c r="AI25" s="52">
        <f t="shared" si="30"/>
        <v>0.13848764357814131</v>
      </c>
      <c r="AJ25" s="336">
        <f t="shared" si="30"/>
        <v>0.10463378176382661</v>
      </c>
      <c r="AK25" s="276">
        <f>+AF25+AK26/10000</f>
        <v>0.14002454991816696</v>
      </c>
      <c r="AL25" s="276">
        <f>+AG25+AL26/10000</f>
        <v>0.18313725490196078</v>
      </c>
      <c r="AM25" s="276">
        <f>-AM24/AM5</f>
        <v>0.13170206926795047</v>
      </c>
      <c r="AN25" s="52">
        <f>+AI25+AN26/10000</f>
        <v>0.14248764357814131</v>
      </c>
      <c r="AO25" s="276">
        <f>+AJ25+AO26/10000</f>
        <v>0.10613378176382661</v>
      </c>
      <c r="AP25" s="276">
        <f>+AK25+AP26/10000</f>
        <v>0.14152454991816696</v>
      </c>
      <c r="AQ25" s="276">
        <f>+AL25+AQ26/10000</f>
        <v>0.18463725490196078</v>
      </c>
      <c r="AR25" s="276">
        <f>-AR24/AR5</f>
        <v>0.13279338026898746</v>
      </c>
      <c r="AS25" s="52">
        <f>+AN25+AS26/10000</f>
        <v>0.14398764357814131</v>
      </c>
      <c r="AT25" s="276">
        <f>+AO25+AT26/10000</f>
        <v>0.10663378176382661</v>
      </c>
      <c r="AU25" s="276">
        <f>+AP25+AU26/10000</f>
        <v>0.14202454991816696</v>
      </c>
      <c r="AV25" s="276">
        <f>+AQ25+AV26/10000</f>
        <v>0.18513725490196078</v>
      </c>
      <c r="AW25" s="276">
        <f>-AW24/AW5</f>
        <v>0.13305911510291868</v>
      </c>
      <c r="AX25" s="52">
        <f>+AS25+AX26/10000</f>
        <v>0.14448764357814131</v>
      </c>
      <c r="AY25" s="276">
        <f>+AT25+AY26/10000</f>
        <v>0.10663378176382661</v>
      </c>
      <c r="AZ25" s="276">
        <f>+AU25+AZ26/10000</f>
        <v>0.14202454991816696</v>
      </c>
      <c r="BA25" s="276">
        <f>+AV25+BA26/10000</f>
        <v>0.18513725490196078</v>
      </c>
      <c r="BB25" s="276">
        <f>-BB24/BB5</f>
        <v>0.13282097712755792</v>
      </c>
      <c r="BC25" s="52">
        <f>+AX25+BC26/10000</f>
        <v>0.14448764357814131</v>
      </c>
      <c r="BD25" s="276">
        <f>+AY25+BD26/10000</f>
        <v>0.10663378176382661</v>
      </c>
      <c r="BE25" s="276">
        <f>+AZ25+BE26/10000</f>
        <v>0.14202454991816696</v>
      </c>
      <c r="BF25" s="276">
        <f>+BA25+BF26/10000</f>
        <v>0.18513725490196078</v>
      </c>
      <c r="BG25" s="276">
        <f>-BG24/BG5</f>
        <v>0.13257893022886522</v>
      </c>
      <c r="BH25" s="52">
        <f>+BC25+BH26/10000</f>
        <v>0.14448764357814131</v>
      </c>
    </row>
    <row r="26" spans="1:67" ht="12.75" customHeight="1">
      <c r="A26" s="19"/>
      <c r="B26" s="74" t="str">
        <f>+B21</f>
        <v>bp chg</v>
      </c>
      <c r="C26" s="19"/>
      <c r="D26" s="25"/>
      <c r="E26" s="25"/>
      <c r="F26" s="248"/>
      <c r="G26" s="88"/>
      <c r="H26" s="248"/>
      <c r="I26" s="247"/>
      <c r="J26" s="25"/>
      <c r="K26" s="23"/>
      <c r="L26" s="23"/>
      <c r="M26" s="23"/>
      <c r="N26" s="23"/>
      <c r="O26" s="234">
        <f>(O25-J25)*10000</f>
        <v>-90.000000000000085</v>
      </c>
      <c r="P26" s="287"/>
      <c r="Q26" s="287"/>
      <c r="R26" s="287"/>
      <c r="S26" s="287"/>
      <c r="T26" s="274">
        <f t="shared" ref="T26:AJ26" si="31">+(T25-O25)*10000</f>
        <v>141.53127631881173</v>
      </c>
      <c r="U26" s="289">
        <f t="shared" si="31"/>
        <v>795.09096759627982</v>
      </c>
      <c r="V26" s="289">
        <f t="shared" si="31"/>
        <v>-376.07274128018344</v>
      </c>
      <c r="W26" s="289">
        <f t="shared" si="31"/>
        <v>253.70234383833068</v>
      </c>
      <c r="X26" s="289">
        <f t="shared" si="31"/>
        <v>-150.73807954006313</v>
      </c>
      <c r="Y26" s="274">
        <f t="shared" si="31"/>
        <v>94.721666558392755</v>
      </c>
      <c r="Z26" s="289">
        <f t="shared" si="31"/>
        <v>-644.48856459209503</v>
      </c>
      <c r="AA26" s="289">
        <f t="shared" si="31"/>
        <v>715.98128921747764</v>
      </c>
      <c r="AB26" s="289">
        <f t="shared" si="31"/>
        <v>-216.11121873462702</v>
      </c>
      <c r="AC26" s="338">
        <f t="shared" si="31"/>
        <v>-355.855690689271</v>
      </c>
      <c r="AD26" s="400">
        <f t="shared" si="31"/>
        <v>-90.766067347992092</v>
      </c>
      <c r="AE26" s="338">
        <f t="shared" si="31"/>
        <v>102.07497391967053</v>
      </c>
      <c r="AF26" s="338">
        <f t="shared" si="31"/>
        <v>-40.461307101052888</v>
      </c>
      <c r="AG26" s="338">
        <f t="shared" si="31"/>
        <v>-107.55784936823886</v>
      </c>
      <c r="AH26" s="338">
        <f t="shared" si="31"/>
        <v>-95.908148235251673</v>
      </c>
      <c r="AI26" s="400">
        <f t="shared" si="31"/>
        <v>-40.610439747799376</v>
      </c>
      <c r="AJ26" s="338">
        <f t="shared" si="31"/>
        <v>3.0388485661010654</v>
      </c>
      <c r="AK26" s="285">
        <v>50</v>
      </c>
      <c r="AL26" s="285">
        <v>40</v>
      </c>
      <c r="AM26" s="289">
        <f>+(AM25-AH25)*10000</f>
        <v>60.161071507615901</v>
      </c>
      <c r="AN26" s="260">
        <v>40</v>
      </c>
      <c r="AO26" s="285">
        <f>+AS26</f>
        <v>15</v>
      </c>
      <c r="AP26" s="285">
        <f>+AO26</f>
        <v>15</v>
      </c>
      <c r="AQ26" s="285">
        <f>+AP26</f>
        <v>15</v>
      </c>
      <c r="AR26" s="289">
        <f>+(AR25-AM25)*10000</f>
        <v>10.913110010369875</v>
      </c>
      <c r="AS26" s="260">
        <v>15</v>
      </c>
      <c r="AT26" s="285">
        <f>+AX26</f>
        <v>5</v>
      </c>
      <c r="AU26" s="285">
        <f>+AT26</f>
        <v>5</v>
      </c>
      <c r="AV26" s="285">
        <f>+AU26</f>
        <v>5</v>
      </c>
      <c r="AW26" s="289">
        <f>+(AW25-AR25)*10000</f>
        <v>2.6573483393121933</v>
      </c>
      <c r="AX26" s="260">
        <v>5</v>
      </c>
      <c r="AY26" s="285">
        <f>+BC26</f>
        <v>0</v>
      </c>
      <c r="AZ26" s="285">
        <f>+AY26</f>
        <v>0</v>
      </c>
      <c r="BA26" s="285">
        <f>+AZ26</f>
        <v>0</v>
      </c>
      <c r="BB26" s="289">
        <f>+(BB25-AW25)*10000</f>
        <v>-2.3813797536076375</v>
      </c>
      <c r="BC26" s="251">
        <v>0</v>
      </c>
      <c r="BD26" s="285">
        <f>+BH26</f>
        <v>0</v>
      </c>
      <c r="BE26" s="285">
        <f>+BD26</f>
        <v>0</v>
      </c>
      <c r="BF26" s="285">
        <f>+BE26</f>
        <v>0</v>
      </c>
      <c r="BG26" s="289">
        <f>+(BG25-BB25)*10000</f>
        <v>-2.4204689869269935</v>
      </c>
      <c r="BH26" s="251">
        <v>0</v>
      </c>
    </row>
    <row r="27" spans="1:67" ht="12.75" customHeight="1">
      <c r="A27" s="42"/>
      <c r="B27" s="74" t="s">
        <v>130</v>
      </c>
      <c r="C27" s="19"/>
      <c r="D27" s="239"/>
      <c r="E27" s="239"/>
      <c r="F27" s="248"/>
      <c r="G27" s="88"/>
      <c r="H27" s="248"/>
      <c r="I27" s="247"/>
      <c r="J27" s="239"/>
      <c r="K27" s="110"/>
      <c r="L27" s="110"/>
      <c r="M27" s="110"/>
      <c r="N27" s="110"/>
      <c r="O27" s="239">
        <f>+O24/J24-1</f>
        <v>-7.7278225333683448E-2</v>
      </c>
      <c r="P27" s="296"/>
      <c r="Q27" s="296"/>
      <c r="R27" s="296"/>
      <c r="S27" s="296"/>
      <c r="T27" s="239">
        <f>+T24/O24-1</f>
        <v>0.18462753685328104</v>
      </c>
      <c r="U27" s="290">
        <f t="shared" ref="U27:BH27" si="32">+U24/P24-1</f>
        <v>0.95789934675590582</v>
      </c>
      <c r="V27" s="290">
        <f t="shared" si="32"/>
        <v>-0.39321300530223635</v>
      </c>
      <c r="W27" s="290">
        <f t="shared" ref="W27:AJ27" si="33">+W24/R24-1</f>
        <v>6.4323111443530534E-2</v>
      </c>
      <c r="X27" s="290">
        <f t="shared" si="33"/>
        <v>-0.21384939424508176</v>
      </c>
      <c r="Y27" s="239">
        <f t="shared" si="33"/>
        <v>-1.1397874249594264E-2</v>
      </c>
      <c r="Z27" s="290">
        <f t="shared" si="33"/>
        <v>-0.45285013267352192</v>
      </c>
      <c r="AA27" s="290">
        <f t="shared" si="33"/>
        <v>0.93483571571280666</v>
      </c>
      <c r="AB27" s="290">
        <f t="shared" si="33"/>
        <v>-0.13914265635980327</v>
      </c>
      <c r="AC27" s="290">
        <f t="shared" si="33"/>
        <v>-0.13688610240334387</v>
      </c>
      <c r="AD27" s="239">
        <f t="shared" si="33"/>
        <v>-8.2811223099972686E-2</v>
      </c>
      <c r="AE27" s="290">
        <f t="shared" si="33"/>
        <v>8.5836909871244593E-2</v>
      </c>
      <c r="AF27" s="290">
        <f t="shared" si="32"/>
        <v>-2.9411764705882359E-2</v>
      </c>
      <c r="AG27" s="290">
        <f t="shared" si="33"/>
        <v>-6.7755102040816251E-2</v>
      </c>
      <c r="AH27" s="290">
        <f t="shared" si="33"/>
        <v>-0.1404358353510895</v>
      </c>
      <c r="AI27" s="239">
        <f t="shared" si="33"/>
        <v>-5.4648054648054556E-2</v>
      </c>
      <c r="AJ27" s="290">
        <f t="shared" si="33"/>
        <v>-3.1620553359683834E-2</v>
      </c>
      <c r="AK27" s="290">
        <f t="shared" si="32"/>
        <v>2.1023528765804045E-2</v>
      </c>
      <c r="AL27" s="290">
        <f t="shared" si="32"/>
        <v>8.3111178802086627E-3</v>
      </c>
      <c r="AM27" s="290">
        <f t="shared" si="32"/>
        <v>9.2124591233123221E-2</v>
      </c>
      <c r="AN27" s="239">
        <f t="shared" si="32"/>
        <v>2.3953555647660663E-2</v>
      </c>
      <c r="AO27" s="290">
        <f t="shared" si="32"/>
        <v>2.5386698837893906E-2</v>
      </c>
      <c r="AP27" s="290">
        <f t="shared" si="32"/>
        <v>2.7720755655453067E-2</v>
      </c>
      <c r="AQ27" s="290">
        <f t="shared" si="32"/>
        <v>1.2193448367749937E-2</v>
      </c>
      <c r="AR27" s="290">
        <f t="shared" si="32"/>
        <v>-4.636150801515404E-2</v>
      </c>
      <c r="AS27" s="239">
        <f t="shared" si="32"/>
        <v>4.2591010266372908E-3</v>
      </c>
      <c r="AT27" s="290">
        <f t="shared" si="32"/>
        <v>-5.9345345351200507E-3</v>
      </c>
      <c r="AU27" s="290">
        <f t="shared" si="32"/>
        <v>-1.7479724199358504E-3</v>
      </c>
      <c r="AV27" s="290">
        <f t="shared" si="32"/>
        <v>-2.4432022073843651E-3</v>
      </c>
      <c r="AW27" s="290">
        <f t="shared" si="32"/>
        <v>-8.1498437434194271E-3</v>
      </c>
      <c r="AX27" s="239">
        <f t="shared" si="32"/>
        <v>-4.0844944962245E-3</v>
      </c>
      <c r="AY27" s="290">
        <f t="shared" si="32"/>
        <v>-1.0319292106525046E-2</v>
      </c>
      <c r="AZ27" s="290">
        <f t="shared" si="32"/>
        <v>-4.9299947370953223E-3</v>
      </c>
      <c r="BA27" s="290">
        <f t="shared" si="32"/>
        <v>-4.8023749071213206E-3</v>
      </c>
      <c r="BB27" s="290">
        <f t="shared" si="32"/>
        <v>-1.1647814393530354E-2</v>
      </c>
      <c r="BC27" s="239">
        <f t="shared" si="32"/>
        <v>-7.221704061346923E-3</v>
      </c>
      <c r="BD27" s="290">
        <f t="shared" si="32"/>
        <v>-1.0043697471551205E-2</v>
      </c>
      <c r="BE27" s="290">
        <f t="shared" si="32"/>
        <v>-4.5988851730756064E-3</v>
      </c>
      <c r="BF27" s="290">
        <f t="shared" si="32"/>
        <v>-4.4686865672627363E-3</v>
      </c>
      <c r="BG27" s="290">
        <f t="shared" si="32"/>
        <v>-1.1426328364095517E-2</v>
      </c>
      <c r="BH27" s="239">
        <f t="shared" si="32"/>
        <v>-6.9132807907932303E-3</v>
      </c>
    </row>
    <row r="28" spans="1:67" s="241" customFormat="1" ht="13.15" customHeight="1">
      <c r="A28" s="246"/>
      <c r="B28" s="245"/>
      <c r="C28" s="245"/>
      <c r="D28" s="242"/>
      <c r="E28" s="242"/>
      <c r="F28" s="243"/>
      <c r="G28" s="243"/>
      <c r="H28" s="243"/>
      <c r="I28" s="244"/>
      <c r="J28" s="242"/>
      <c r="K28" s="243"/>
      <c r="L28" s="243"/>
      <c r="M28" s="243"/>
      <c r="N28" s="243"/>
      <c r="O28" s="242"/>
      <c r="P28" s="254"/>
      <c r="Q28" s="254"/>
      <c r="R28" s="254"/>
      <c r="S28" s="254"/>
      <c r="T28" s="242"/>
      <c r="U28" s="253"/>
      <c r="V28" s="253"/>
      <c r="W28" s="253"/>
      <c r="X28" s="253"/>
      <c r="Y28" s="252"/>
      <c r="Z28" s="253"/>
      <c r="AA28" s="253"/>
      <c r="AB28" s="253"/>
      <c r="AC28" s="412"/>
      <c r="AD28" s="252"/>
      <c r="AE28" s="458"/>
      <c r="AF28" s="458"/>
      <c r="AG28" s="458"/>
      <c r="AH28" s="458"/>
      <c r="AI28" s="138"/>
      <c r="AJ28" s="458"/>
      <c r="AK28" s="458"/>
      <c r="AL28" s="458"/>
      <c r="AM28" s="458"/>
      <c r="AN28" s="252"/>
      <c r="AO28" s="253"/>
      <c r="AP28" s="253"/>
      <c r="AQ28" s="253"/>
      <c r="AR28" s="253"/>
      <c r="AS28" s="252"/>
      <c r="AT28" s="253"/>
      <c r="AU28" s="253"/>
      <c r="AV28" s="253"/>
      <c r="AW28" s="253"/>
      <c r="AX28" s="252"/>
      <c r="AY28" s="253"/>
      <c r="AZ28" s="253"/>
      <c r="BA28" s="253"/>
      <c r="BB28" s="253"/>
      <c r="BC28" s="252"/>
      <c r="BD28" s="253"/>
      <c r="BE28" s="253"/>
      <c r="BF28" s="253"/>
      <c r="BG28" s="253"/>
      <c r="BH28" s="252"/>
      <c r="BJ28"/>
      <c r="BK28"/>
      <c r="BL28"/>
      <c r="BM28"/>
      <c r="BN28"/>
      <c r="BO28"/>
    </row>
    <row r="29" spans="1:67" ht="15.75" customHeight="1">
      <c r="A29" s="19" t="s">
        <v>135</v>
      </c>
      <c r="B29" s="74"/>
      <c r="C29" s="19"/>
      <c r="D29" s="138"/>
      <c r="E29" s="138"/>
      <c r="F29" s="248"/>
      <c r="G29" s="88"/>
      <c r="H29" s="248"/>
      <c r="I29" s="247"/>
      <c r="J29" s="25">
        <v>-70.5</v>
      </c>
      <c r="K29" s="81"/>
      <c r="L29" s="248"/>
      <c r="M29" s="248"/>
      <c r="N29" s="248"/>
      <c r="O29" s="25">
        <v>-69.099999999999994</v>
      </c>
      <c r="P29" s="282">
        <v>-15.7</v>
      </c>
      <c r="Q29" s="282">
        <v>-16.899999999999999</v>
      </c>
      <c r="R29" s="282">
        <v>-17.2</v>
      </c>
      <c r="S29" s="282">
        <v>-19.7</v>
      </c>
      <c r="T29" s="319">
        <f>+SUM(P29:S29)</f>
        <v>-69.5</v>
      </c>
      <c r="U29" s="81">
        <v>-15.7</v>
      </c>
      <c r="V29" s="81">
        <f>-31.7-U29</f>
        <v>-16</v>
      </c>
      <c r="W29" s="81">
        <v>-16.8</v>
      </c>
      <c r="X29" s="81">
        <v>-22.5</v>
      </c>
      <c r="Y29" s="32">
        <f>+SUM(U29:X29)</f>
        <v>-71</v>
      </c>
      <c r="Z29" s="81">
        <v>-16</v>
      </c>
      <c r="AA29" s="81">
        <v>-16.7</v>
      </c>
      <c r="AB29" s="81">
        <v>-17.5</v>
      </c>
      <c r="AC29" s="405">
        <v>-21.7</v>
      </c>
      <c r="AD29" s="32">
        <f>+SUM(Z29:AC29)</f>
        <v>-71.900000000000006</v>
      </c>
      <c r="AE29" s="288">
        <v>-16.3</v>
      </c>
      <c r="AF29" s="288">
        <v>-17.5</v>
      </c>
      <c r="AG29" s="405">
        <v>-16.399999999999999</v>
      </c>
      <c r="AH29" s="405">
        <f>-17.4</f>
        <v>-17.399999999999999</v>
      </c>
      <c r="AI29" s="32">
        <f>+SUM(AE29:AH29)</f>
        <v>-67.599999999999994</v>
      </c>
      <c r="AJ29" s="405">
        <v>-16.100000000000001</v>
      </c>
      <c r="AK29" s="81">
        <f>+AK30*-AK5</f>
        <v>-16.327530294737137</v>
      </c>
      <c r="AL29" s="81">
        <f>+AL30*-AL5</f>
        <v>-15.231986048961661</v>
      </c>
      <c r="AM29" s="81">
        <f>+AN29-SUM(AJ29:AL29)</f>
        <v>-17.329191507898571</v>
      </c>
      <c r="AN29" s="32">
        <f>-AN30*AN$5</f>
        <v>-64.988707851597368</v>
      </c>
      <c r="AO29" s="81">
        <f>+AO30*-AO5</f>
        <v>-16.275406277018831</v>
      </c>
      <c r="AP29" s="81">
        <f>+AP30*-AP5</f>
        <v>-16.602291267594197</v>
      </c>
      <c r="AQ29" s="81">
        <f>+AQ30*-AQ5</f>
        <v>-15.29246237606155</v>
      </c>
      <c r="AR29" s="81">
        <f>+AS29-SUM(AO29:AQ29)</f>
        <v>-16.415434089312484</v>
      </c>
      <c r="AS29" s="32">
        <f>-AS30*AS$5</f>
        <v>-64.585594009987062</v>
      </c>
      <c r="AT29" s="81">
        <f>+AT30*-AT5</f>
        <v>-16.102957713022999</v>
      </c>
      <c r="AU29" s="81">
        <f>+AU30*-AU5</f>
        <v>-16.514924419939682</v>
      </c>
      <c r="AV29" s="81">
        <f>+AV30*-AV5</f>
        <v>-15.213900365390183</v>
      </c>
      <c r="AW29" s="81">
        <f>+AX29-SUM(AT29:AV29)</f>
        <v>-16.267426211705065</v>
      </c>
      <c r="AX29" s="32">
        <f>-AX30*AX$5</f>
        <v>-64.099208710057923</v>
      </c>
      <c r="AY29" s="81">
        <f>+AY30*-AY5</f>
        <v>-15.936786588603296</v>
      </c>
      <c r="AZ29" s="81">
        <f>+AZ30*-AZ5</f>
        <v>-16.433505929465852</v>
      </c>
      <c r="BA29" s="81">
        <f>+BA30*-BA5</f>
        <v>-15.140837512035988</v>
      </c>
      <c r="BB29" s="81">
        <f>+BC29-SUM(AY29:BA29)</f>
        <v>-16.125173164082241</v>
      </c>
      <c r="BC29" s="32">
        <f>-BC30*BC$5</f>
        <v>-63.636303194187377</v>
      </c>
      <c r="BD29" s="81">
        <f>+BD30*-BD5</f>
        <v>-15.776722325438689</v>
      </c>
      <c r="BE29" s="81">
        <f>+BE30*-BE5</f>
        <v>-16.357930122705181</v>
      </c>
      <c r="BF29" s="81">
        <f>+BF30*-BF5</f>
        <v>-15.073177854828845</v>
      </c>
      <c r="BG29" s="81">
        <f>+BH29-SUM(BD29:BF29)</f>
        <v>-15.988537258745204</v>
      </c>
      <c r="BH29" s="32">
        <f>-BH30*BH$5</f>
        <v>-63.196367561717913</v>
      </c>
    </row>
    <row r="30" spans="1:67" ht="12.75" customHeight="1">
      <c r="A30" s="42"/>
      <c r="B30" s="74" t="str">
        <f>+B25</f>
        <v>% of Sales</v>
      </c>
      <c r="C30" s="19"/>
      <c r="D30" s="52"/>
      <c r="E30" s="52"/>
      <c r="F30" s="248"/>
      <c r="G30" s="88"/>
      <c r="H30" s="248"/>
      <c r="I30" s="247"/>
      <c r="J30" s="52">
        <f>+-J29/J$5</f>
        <v>2.8431477718996984E-2</v>
      </c>
      <c r="K30" s="248"/>
      <c r="L30" s="248"/>
      <c r="M30" s="248"/>
      <c r="N30" s="248"/>
      <c r="O30" s="52">
        <f>+-O29/O$5</f>
        <v>2.8216750377720607E-2</v>
      </c>
      <c r="P30" s="280">
        <f>-P29/P5</f>
        <v>2.8535078153398761E-2</v>
      </c>
      <c r="Q30" s="280">
        <f>-Q29/Q5</f>
        <v>2.4528301886792451E-2</v>
      </c>
      <c r="R30" s="280">
        <f>-R29/R5</f>
        <v>2.3945426701935123E-2</v>
      </c>
      <c r="S30" s="280">
        <f>-S29/S5</f>
        <v>3.0090117611119592E-2</v>
      </c>
      <c r="T30" s="315">
        <f>+-T29/T$5</f>
        <v>2.6605926039353803E-2</v>
      </c>
      <c r="U30" s="279">
        <f>-U29/U5</f>
        <v>2.9231055669335315E-2</v>
      </c>
      <c r="V30" s="279">
        <f>-V29/V5</f>
        <v>2.4573798187682384E-2</v>
      </c>
      <c r="W30" s="279">
        <f>-W29/W5</f>
        <v>2.4970273483947685E-2</v>
      </c>
      <c r="X30" s="279">
        <f>-X29/X5</f>
        <v>4.0171397964649171E-2</v>
      </c>
      <c r="Y30" s="52">
        <f>+-Y29/Y$5</f>
        <v>2.932551319648094E-2</v>
      </c>
      <c r="Z30" s="279">
        <f>-Z29/Z5</f>
        <v>3.2316703696222984E-2</v>
      </c>
      <c r="AA30" s="279">
        <f>-AA29/AA5</f>
        <v>2.7323298429319368E-2</v>
      </c>
      <c r="AB30" s="279">
        <f>-AB29/AB5</f>
        <v>2.7127577119826381E-2</v>
      </c>
      <c r="AC30" s="413">
        <f>-AC29/AC5</f>
        <v>3.5538814281035044E-2</v>
      </c>
      <c r="AD30" s="52">
        <f>+-AD29/AD$5</f>
        <v>3.0440304826418293E-2</v>
      </c>
      <c r="AE30" s="339">
        <f>-AE29/AE5</f>
        <v>3.3608247422680412E-2</v>
      </c>
      <c r="AF30" s="339">
        <f>-AF29/AF5</f>
        <v>2.8641571194762683E-2</v>
      </c>
      <c r="AG30" s="339">
        <f>-AG29/AG5</f>
        <v>2.5725490196078428E-2</v>
      </c>
      <c r="AH30" s="339">
        <f>-AH29/AH5</f>
        <v>3.0801911842804036E-2</v>
      </c>
      <c r="AI30" s="52">
        <f>+-AI29/AI$5</f>
        <v>2.9411764705882349E-2</v>
      </c>
      <c r="AJ30" s="339">
        <f>-AJ29/AJ5</f>
        <v>3.4379671150971604E-2</v>
      </c>
      <c r="AK30" s="279">
        <f>+AF30+AK31/10000</f>
        <v>2.7141571194762681E-2</v>
      </c>
      <c r="AL30" s="279">
        <f>+AG30+AL31/10000</f>
        <v>2.4225490196078427E-2</v>
      </c>
      <c r="AM30" s="279">
        <f>-AM29/AM5</f>
        <v>2.9433395413193772E-2</v>
      </c>
      <c r="AN30" s="52">
        <f>+AI30+AN31/10000</f>
        <v>2.8411764705882348E-2</v>
      </c>
      <c r="AO30" s="279">
        <f>+AJ30+AO31/10000</f>
        <v>3.4379671150971604E-2</v>
      </c>
      <c r="AP30" s="279">
        <f>+AK30+AP31/10000</f>
        <v>2.7141571194762681E-2</v>
      </c>
      <c r="AQ30" s="279">
        <f>+AL30+AQ31/10000</f>
        <v>2.4225490196078427E-2</v>
      </c>
      <c r="AR30" s="279">
        <f>-AR29/AR5</f>
        <v>2.9479118341883614E-2</v>
      </c>
      <c r="AS30" s="52">
        <f>+AN30+AS31/10000</f>
        <v>2.8411764705882348E-2</v>
      </c>
      <c r="AT30" s="279">
        <f>+AO30+AT31/10000</f>
        <v>3.4379671150971604E-2</v>
      </c>
      <c r="AU30" s="279">
        <f>+AP30+AU31/10000</f>
        <v>2.7141571194762681E-2</v>
      </c>
      <c r="AV30" s="279">
        <f>+AQ30+AV31/10000</f>
        <v>2.4225490196078427E-2</v>
      </c>
      <c r="AW30" s="279">
        <f>-AW29/AW5</f>
        <v>2.9512303134771451E-2</v>
      </c>
      <c r="AX30" s="52">
        <f>+AS30+AX31/10000</f>
        <v>2.8411764705882348E-2</v>
      </c>
      <c r="AY30" s="279">
        <f>+AT30+AY31/10000</f>
        <v>3.4379671150971604E-2</v>
      </c>
      <c r="AZ30" s="279">
        <f>+AU30+AZ31/10000</f>
        <v>2.7141571194762681E-2</v>
      </c>
      <c r="BA30" s="279">
        <f>+AV30+BA31/10000</f>
        <v>2.4225490196078427E-2</v>
      </c>
      <c r="BB30" s="279">
        <f>-BB29/BB5</f>
        <v>2.9546017978176773E-2</v>
      </c>
      <c r="BC30" s="52">
        <f>+AX30+BC31/10000</f>
        <v>2.8411764705882348E-2</v>
      </c>
      <c r="BD30" s="279">
        <f>+AY30+BD31/10000</f>
        <v>3.4379671150971604E-2</v>
      </c>
      <c r="BE30" s="279">
        <f>+AZ30+BE31/10000</f>
        <v>2.7141571194762681E-2</v>
      </c>
      <c r="BF30" s="279">
        <f>+BA30+BF31/10000</f>
        <v>2.4225490196078427E-2</v>
      </c>
      <c r="BG30" s="279">
        <f>-BG29/BG5</f>
        <v>2.9580267944223731E-2</v>
      </c>
      <c r="BH30" s="52">
        <f>+BC30+BH31/10000</f>
        <v>2.8411764705882348E-2</v>
      </c>
    </row>
    <row r="31" spans="1:67" ht="12.75" customHeight="1">
      <c r="A31" s="42"/>
      <c r="B31" s="74" t="str">
        <f>+B26</f>
        <v>bp chg</v>
      </c>
      <c r="C31" s="19"/>
      <c r="D31" s="52"/>
      <c r="E31" s="52"/>
      <c r="F31" s="248"/>
      <c r="G31" s="88"/>
      <c r="H31" s="248"/>
      <c r="I31" s="247"/>
      <c r="J31" s="52"/>
      <c r="K31" s="248"/>
      <c r="L31" s="248"/>
      <c r="M31" s="248"/>
      <c r="N31" s="248"/>
      <c r="O31" s="234">
        <f>+(O30-J30)*10000</f>
        <v>-2.1472734127637656</v>
      </c>
      <c r="P31" s="282"/>
      <c r="Q31" s="282"/>
      <c r="R31" s="282"/>
      <c r="S31" s="282"/>
      <c r="T31" s="274">
        <f t="shared" ref="T31:Y31" si="34">+(T30-O30)*10000</f>
        <v>-16.108243383668036</v>
      </c>
      <c r="U31" s="286">
        <f t="shared" si="34"/>
        <v>6.9597751593655426</v>
      </c>
      <c r="V31" s="286">
        <f t="shared" si="34"/>
        <v>0.45496300889933533</v>
      </c>
      <c r="W31" s="286">
        <f t="shared" si="34"/>
        <v>10.248467820125617</v>
      </c>
      <c r="X31" s="286">
        <f t="shared" si="34"/>
        <v>100.81280353529579</v>
      </c>
      <c r="Y31" s="234">
        <f t="shared" si="34"/>
        <v>27.195871571271368</v>
      </c>
      <c r="Z31" s="456">
        <f t="shared" ref="Z31:AJ31" si="35">+(Z30-U30)*10000</f>
        <v>30.856480268876691</v>
      </c>
      <c r="AA31" s="456">
        <f t="shared" si="35"/>
        <v>27.495002416369832</v>
      </c>
      <c r="AB31" s="456">
        <f t="shared" si="35"/>
        <v>21.573036358786961</v>
      </c>
      <c r="AC31" s="457">
        <f t="shared" si="35"/>
        <v>-46.325836836141264</v>
      </c>
      <c r="AD31" s="274">
        <f t="shared" si="35"/>
        <v>11.147916299373527</v>
      </c>
      <c r="AE31" s="338">
        <f t="shared" si="35"/>
        <v>12.915437264574281</v>
      </c>
      <c r="AF31" s="338">
        <f t="shared" si="35"/>
        <v>13.182727654433151</v>
      </c>
      <c r="AG31" s="338">
        <f t="shared" si="35"/>
        <v>-14.020869237479534</v>
      </c>
      <c r="AH31" s="338">
        <f t="shared" si="35"/>
        <v>-47.36902438231008</v>
      </c>
      <c r="AI31" s="274">
        <f t="shared" si="35"/>
        <v>-10.285401205359438</v>
      </c>
      <c r="AJ31" s="338">
        <f t="shared" si="35"/>
        <v>7.714237282911915</v>
      </c>
      <c r="AK31" s="285">
        <v>-15</v>
      </c>
      <c r="AL31" s="285">
        <v>-15</v>
      </c>
      <c r="AM31" s="289">
        <f>+(AM30-AH30)*10000</f>
        <v>-13.685164296102641</v>
      </c>
      <c r="AN31" s="260">
        <v>-10</v>
      </c>
      <c r="AO31" s="292">
        <f>+AS31</f>
        <v>0</v>
      </c>
      <c r="AP31" s="292">
        <f>+AO31</f>
        <v>0</v>
      </c>
      <c r="AQ31" s="292">
        <f>+AP31</f>
        <v>0</v>
      </c>
      <c r="AR31" s="286">
        <f>+(AR30-AM30)*10000</f>
        <v>0.45722928689841819</v>
      </c>
      <c r="AS31" s="260">
        <v>0</v>
      </c>
      <c r="AT31" s="292">
        <f>+AX31</f>
        <v>0</v>
      </c>
      <c r="AU31" s="292">
        <f>+AT31</f>
        <v>0</v>
      </c>
      <c r="AV31" s="292">
        <f>+AU31</f>
        <v>0</v>
      </c>
      <c r="AW31" s="286">
        <f>+(AW30-AR30)*10000</f>
        <v>0.33184792887837322</v>
      </c>
      <c r="AX31" s="260">
        <v>0</v>
      </c>
      <c r="AY31" s="292">
        <f>+BC31</f>
        <v>0</v>
      </c>
      <c r="AZ31" s="292">
        <f>+AY31</f>
        <v>0</v>
      </c>
      <c r="BA31" s="292">
        <f>+AZ31</f>
        <v>0</v>
      </c>
      <c r="BB31" s="286">
        <f>+(BB30-AW30)*10000</f>
        <v>0.33714843405321937</v>
      </c>
      <c r="BC31" s="251">
        <v>0</v>
      </c>
      <c r="BD31" s="292">
        <f>+BH31</f>
        <v>0</v>
      </c>
      <c r="BE31" s="292">
        <f>+BD31</f>
        <v>0</v>
      </c>
      <c r="BF31" s="292">
        <f>+BE31</f>
        <v>0</v>
      </c>
      <c r="BG31" s="286">
        <f>+(BG30-BB30)*10000</f>
        <v>0.34249966046957792</v>
      </c>
      <c r="BH31" s="251">
        <v>0</v>
      </c>
    </row>
    <row r="32" spans="1:67" ht="12.75" customHeight="1">
      <c r="A32" s="42"/>
      <c r="B32" s="74" t="str">
        <f>+B27</f>
        <v>% Growth</v>
      </c>
      <c r="C32" s="19"/>
      <c r="D32" s="234"/>
      <c r="E32" s="234"/>
      <c r="F32" s="248"/>
      <c r="G32" s="88"/>
      <c r="H32" s="248"/>
      <c r="I32" s="247"/>
      <c r="J32" s="234"/>
      <c r="K32" s="248"/>
      <c r="L32" s="248"/>
      <c r="M32" s="248"/>
      <c r="N32" s="248"/>
      <c r="O32" s="239">
        <f>+O29/J29-1</f>
        <v>-1.9858156028368823E-2</v>
      </c>
      <c r="P32" s="282"/>
      <c r="Q32" s="282"/>
      <c r="R32" s="282"/>
      <c r="S32" s="282"/>
      <c r="T32" s="315">
        <f>+T29/O29-1</f>
        <v>5.7887120115776014E-3</v>
      </c>
      <c r="U32" s="81"/>
      <c r="V32" s="248"/>
      <c r="W32" s="248"/>
      <c r="X32" s="248"/>
      <c r="Y32" s="52">
        <f t="shared" ref="Y32:AN32" si="36">+Y29/T29-1</f>
        <v>2.1582733812949728E-2</v>
      </c>
      <c r="Z32" s="290">
        <f t="shared" si="36"/>
        <v>1.9108280254777066E-2</v>
      </c>
      <c r="AA32" s="290">
        <f t="shared" si="36"/>
        <v>4.3749999999999956E-2</v>
      </c>
      <c r="AB32" s="290">
        <f t="shared" si="36"/>
        <v>4.1666666666666519E-2</v>
      </c>
      <c r="AC32" s="290">
        <f t="shared" si="36"/>
        <v>-3.5555555555555562E-2</v>
      </c>
      <c r="AD32" s="239">
        <f t="shared" si="36"/>
        <v>1.2676056338028152E-2</v>
      </c>
      <c r="AE32" s="290">
        <f t="shared" si="36"/>
        <v>1.8750000000000044E-2</v>
      </c>
      <c r="AF32" s="290">
        <f t="shared" si="36"/>
        <v>4.7904191616766401E-2</v>
      </c>
      <c r="AG32" s="290">
        <f t="shared" si="36"/>
        <v>-6.2857142857142945E-2</v>
      </c>
      <c r="AH32" s="290">
        <f t="shared" si="36"/>
        <v>-0.1981566820276498</v>
      </c>
      <c r="AI32" s="239">
        <f t="shared" si="36"/>
        <v>-5.980528511821992E-2</v>
      </c>
      <c r="AJ32" s="290">
        <f t="shared" si="36"/>
        <v>-1.2269938650306678E-2</v>
      </c>
      <c r="AK32" s="290">
        <f t="shared" si="36"/>
        <v>-6.6998268872163536E-2</v>
      </c>
      <c r="AL32" s="290">
        <f t="shared" si="36"/>
        <v>-7.1220362868191334E-2</v>
      </c>
      <c r="AM32" s="290">
        <f t="shared" si="36"/>
        <v>-4.069453569047532E-3</v>
      </c>
      <c r="AN32" s="239">
        <f t="shared" si="36"/>
        <v>-3.8628582076961959E-2</v>
      </c>
      <c r="AO32" s="248"/>
      <c r="AP32" s="248"/>
      <c r="AQ32" s="248"/>
      <c r="AR32" s="248"/>
      <c r="AS32" s="239">
        <f>+AS29/AN29-1</f>
        <v>-6.2028289980903262E-3</v>
      </c>
      <c r="AT32" s="248"/>
      <c r="AU32" s="248"/>
      <c r="AV32" s="248"/>
      <c r="AW32" s="248"/>
      <c r="AX32" s="239">
        <f>+AX29/AS29-1</f>
        <v>-7.5308636141664387E-3</v>
      </c>
      <c r="AY32" s="248"/>
      <c r="AZ32" s="248"/>
      <c r="BA32" s="248"/>
      <c r="BB32" s="248"/>
      <c r="BC32" s="239">
        <f>+BC29/AX29-1</f>
        <v>-7.221704061346812E-3</v>
      </c>
      <c r="BD32" s="248"/>
      <c r="BE32" s="248"/>
      <c r="BF32" s="248"/>
      <c r="BG32" s="248"/>
      <c r="BH32" s="239">
        <f>+BH29/BC29-1</f>
        <v>-6.9132807907931193E-3</v>
      </c>
    </row>
    <row r="33" spans="1:67" ht="7.5" customHeight="1">
      <c r="A33" s="42"/>
      <c r="B33" s="74"/>
      <c r="C33" s="19"/>
      <c r="D33" s="234"/>
      <c r="E33" s="234"/>
      <c r="F33" s="248"/>
      <c r="G33" s="88"/>
      <c r="H33" s="248"/>
      <c r="I33" s="247"/>
      <c r="J33" s="234"/>
      <c r="K33" s="248"/>
      <c r="L33" s="248"/>
      <c r="M33" s="248"/>
      <c r="N33" s="248"/>
      <c r="O33" s="234"/>
      <c r="P33" s="282"/>
      <c r="Q33" s="282"/>
      <c r="R33" s="282"/>
      <c r="S33" s="282"/>
      <c r="T33" s="274"/>
      <c r="U33" s="81"/>
      <c r="V33" s="248"/>
      <c r="W33" s="248"/>
      <c r="X33" s="248"/>
      <c r="Y33" s="239"/>
      <c r="Z33" s="248"/>
      <c r="AA33" s="248"/>
      <c r="AB33" s="248"/>
      <c r="AC33" s="248"/>
      <c r="AD33" s="239"/>
      <c r="AE33" s="411"/>
      <c r="AF33" s="248"/>
      <c r="AG33" s="248"/>
      <c r="AH33" s="248"/>
      <c r="AI33" s="239"/>
      <c r="AJ33" s="248"/>
      <c r="AK33" s="248"/>
      <c r="AL33" s="248"/>
      <c r="AM33" s="248"/>
      <c r="AN33" s="239"/>
      <c r="AO33" s="248"/>
      <c r="AP33" s="248"/>
      <c r="AQ33" s="248"/>
      <c r="AR33" s="248"/>
      <c r="AS33" s="239"/>
      <c r="AT33" s="248"/>
      <c r="AU33" s="248"/>
      <c r="AV33" s="248"/>
      <c r="AW33" s="248"/>
      <c r="AX33" s="239"/>
      <c r="AY33" s="248"/>
      <c r="AZ33" s="248"/>
      <c r="BA33" s="248"/>
      <c r="BB33" s="248"/>
      <c r="BC33" s="239"/>
      <c r="BD33" s="248"/>
      <c r="BE33" s="248"/>
      <c r="BF33" s="248"/>
      <c r="BG33" s="248"/>
      <c r="BH33" s="239"/>
    </row>
    <row r="34" spans="1:67" ht="15.75" hidden="1" customHeight="1" outlineLevel="1">
      <c r="A34" s="19" t="s">
        <v>134</v>
      </c>
      <c r="B34" s="74"/>
      <c r="C34" s="19"/>
      <c r="D34" s="234"/>
      <c r="E34" s="234"/>
      <c r="F34" s="248"/>
      <c r="G34" s="88"/>
      <c r="H34" s="248"/>
      <c r="I34" s="247"/>
      <c r="J34" s="234">
        <v>-96.500889999999856</v>
      </c>
      <c r="K34" s="248"/>
      <c r="L34" s="248"/>
      <c r="M34" s="248"/>
      <c r="N34" s="248"/>
      <c r="O34" s="274">
        <v>-630.31535631646977</v>
      </c>
      <c r="P34" s="282"/>
      <c r="Q34" s="282"/>
      <c r="R34" s="282"/>
      <c r="S34" s="282"/>
      <c r="T34" s="274"/>
      <c r="U34" s="110"/>
      <c r="V34" s="110"/>
      <c r="W34" s="110"/>
      <c r="X34" s="81"/>
      <c r="Y34" s="52"/>
      <c r="Z34" s="81"/>
      <c r="AA34" s="81"/>
      <c r="AB34" s="418"/>
      <c r="AC34" s="81"/>
      <c r="AD34" s="52"/>
      <c r="AE34" s="405"/>
      <c r="AF34" s="81"/>
      <c r="AG34" s="81"/>
      <c r="AH34" s="81"/>
      <c r="AI34" s="32"/>
      <c r="AJ34" s="81"/>
      <c r="AK34" s="81"/>
      <c r="AL34" s="81"/>
      <c r="AM34" s="81"/>
      <c r="AN34" s="32"/>
      <c r="AO34" s="81"/>
      <c r="AP34" s="81"/>
      <c r="AQ34" s="81"/>
      <c r="AR34" s="81"/>
      <c r="AS34" s="32"/>
      <c r="AT34" s="81"/>
      <c r="AU34" s="81"/>
      <c r="AV34" s="81"/>
      <c r="AW34" s="81"/>
      <c r="AX34" s="32"/>
      <c r="AY34" s="81"/>
      <c r="AZ34" s="81"/>
      <c r="BA34" s="81"/>
      <c r="BB34" s="81"/>
      <c r="BC34" s="32"/>
      <c r="BD34" s="81"/>
      <c r="BE34" s="81"/>
      <c r="BF34" s="81"/>
      <c r="BG34" s="81"/>
      <c r="BH34" s="32"/>
    </row>
    <row r="35" spans="1:67" ht="12.75" hidden="1" customHeight="1" outlineLevel="1">
      <c r="A35" s="42"/>
      <c r="B35" s="74" t="str">
        <f>+B30</f>
        <v>% of Sales</v>
      </c>
      <c r="C35" s="19"/>
      <c r="D35" s="234"/>
      <c r="E35" s="234"/>
      <c r="F35" s="248"/>
      <c r="G35" s="88"/>
      <c r="H35" s="248"/>
      <c r="I35" s="247"/>
      <c r="J35" s="52">
        <f>+-J34/J5</f>
        <v>3.8917204310615246E-2</v>
      </c>
      <c r="K35" s="248"/>
      <c r="L35" s="248"/>
      <c r="M35" s="248"/>
      <c r="N35" s="248"/>
      <c r="O35" s="52">
        <f>+-O34/O5</f>
        <v>0.25738713557779808</v>
      </c>
      <c r="P35" s="280"/>
      <c r="Q35" s="280"/>
      <c r="R35" s="280"/>
      <c r="S35" s="280"/>
      <c r="T35" s="315"/>
      <c r="U35" s="63"/>
      <c r="V35" s="63"/>
      <c r="W35" s="63"/>
      <c r="X35" s="63"/>
      <c r="Y35" s="52"/>
      <c r="Z35" s="279"/>
      <c r="AA35" s="279"/>
      <c r="AB35" s="279"/>
      <c r="AC35" s="279"/>
      <c r="AD35" s="52"/>
      <c r="AE35" s="413"/>
      <c r="AF35" s="279"/>
      <c r="AG35" s="279"/>
      <c r="AH35" s="279"/>
      <c r="AI35" s="52"/>
      <c r="AJ35" s="279"/>
      <c r="AK35" s="279"/>
      <c r="AL35" s="279"/>
      <c r="AM35" s="279"/>
      <c r="AN35" s="435"/>
      <c r="AO35" s="279"/>
      <c r="AP35" s="279"/>
      <c r="AQ35" s="279"/>
      <c r="AR35" s="279"/>
      <c r="AS35" s="52"/>
      <c r="AT35" s="279"/>
      <c r="AU35" s="279"/>
      <c r="AV35" s="279"/>
      <c r="AW35" s="279"/>
      <c r="AX35" s="52"/>
      <c r="AY35" s="279"/>
      <c r="AZ35" s="279"/>
      <c r="BA35" s="279"/>
      <c r="BB35" s="279"/>
      <c r="BC35" s="52"/>
      <c r="BD35" s="279"/>
      <c r="BE35" s="279"/>
      <c r="BF35" s="279"/>
      <c r="BG35" s="279"/>
      <c r="BH35" s="52"/>
    </row>
    <row r="36" spans="1:67" ht="12.75" hidden="1" customHeight="1" outlineLevel="1">
      <c r="A36" s="42"/>
      <c r="B36" s="74" t="str">
        <f>+B31</f>
        <v>bp chg</v>
      </c>
      <c r="C36" s="19"/>
      <c r="D36" s="234"/>
      <c r="E36" s="234"/>
      <c r="F36" s="248"/>
      <c r="G36" s="88"/>
      <c r="H36" s="248"/>
      <c r="I36" s="247"/>
      <c r="J36" s="234"/>
      <c r="K36" s="248"/>
      <c r="L36" s="248"/>
      <c r="M36" s="248"/>
      <c r="N36" s="248"/>
      <c r="O36" s="234">
        <f>+(O35-J35)*10000</f>
        <v>2184.6993126718285</v>
      </c>
      <c r="P36" s="282"/>
      <c r="Q36" s="282"/>
      <c r="R36" s="282"/>
      <c r="S36" s="282"/>
      <c r="T36" s="274"/>
      <c r="U36" s="235"/>
      <c r="V36" s="235"/>
      <c r="W36" s="235"/>
      <c r="X36" s="235"/>
      <c r="Y36" s="260"/>
      <c r="Z36" s="292"/>
      <c r="AA36" s="292"/>
      <c r="AB36" s="292"/>
      <c r="AC36" s="286"/>
      <c r="AD36" s="260"/>
      <c r="AE36" s="420"/>
      <c r="AF36" s="292"/>
      <c r="AG36" s="292"/>
      <c r="AH36" s="286"/>
      <c r="AI36" s="260"/>
      <c r="AJ36" s="292"/>
      <c r="AK36" s="292"/>
      <c r="AL36" s="292"/>
      <c r="AM36" s="286"/>
      <c r="AN36" s="260"/>
      <c r="AO36" s="292"/>
      <c r="AP36" s="292"/>
      <c r="AQ36" s="292"/>
      <c r="AR36" s="286"/>
      <c r="AS36" s="260"/>
      <c r="AT36" s="292"/>
      <c r="AU36" s="292"/>
      <c r="AV36" s="292"/>
      <c r="AW36" s="286"/>
      <c r="AX36" s="260"/>
      <c r="AY36" s="292"/>
      <c r="AZ36" s="292"/>
      <c r="BA36" s="292"/>
      <c r="BB36" s="286"/>
      <c r="BC36" s="251"/>
      <c r="BD36" s="292"/>
      <c r="BE36" s="292"/>
      <c r="BF36" s="292"/>
      <c r="BG36" s="286"/>
      <c r="BH36" s="251"/>
    </row>
    <row r="37" spans="1:67" ht="18" hidden="1" customHeight="1" outlineLevel="1">
      <c r="A37" s="42"/>
      <c r="B37" s="74"/>
      <c r="C37" s="19"/>
      <c r="D37" s="138"/>
      <c r="E37" s="138"/>
      <c r="F37" s="248"/>
      <c r="G37" s="88"/>
      <c r="H37" s="248"/>
      <c r="I37" s="247"/>
      <c r="J37" s="138"/>
      <c r="K37" s="248"/>
      <c r="L37" s="248"/>
      <c r="M37" s="248"/>
      <c r="N37" s="248"/>
      <c r="O37" s="138"/>
      <c r="P37" s="248"/>
      <c r="Q37" s="248"/>
      <c r="R37" s="248"/>
      <c r="S37" s="248"/>
      <c r="T37" s="138"/>
      <c r="U37" s="248"/>
      <c r="V37" s="248"/>
      <c r="W37" s="248"/>
      <c r="X37" s="248"/>
      <c r="Y37" s="138"/>
      <c r="Z37" s="250"/>
      <c r="AA37" s="248"/>
      <c r="AB37" s="248"/>
      <c r="AC37" s="248"/>
      <c r="AD37" s="307"/>
      <c r="AE37" s="421"/>
      <c r="AF37" s="248"/>
      <c r="AG37" s="248"/>
      <c r="AH37" s="248"/>
      <c r="AI37" s="138"/>
      <c r="AJ37" s="250"/>
      <c r="AK37" s="248"/>
      <c r="AL37" s="248"/>
      <c r="AM37" s="248"/>
      <c r="AN37" s="138"/>
      <c r="AO37" s="250"/>
      <c r="AP37" s="248"/>
      <c r="AQ37" s="248"/>
      <c r="AR37" s="248"/>
      <c r="AS37" s="138"/>
      <c r="AT37" s="250"/>
      <c r="AU37" s="248"/>
      <c r="AV37" s="248"/>
      <c r="AW37" s="248"/>
      <c r="AX37" s="138"/>
      <c r="AY37" s="250"/>
      <c r="AZ37" s="248"/>
      <c r="BA37" s="248"/>
      <c r="BB37" s="248"/>
      <c r="BC37" s="138"/>
      <c r="BD37" s="250"/>
      <c r="BE37" s="248"/>
      <c r="BF37" s="248"/>
      <c r="BG37" s="248"/>
      <c r="BH37" s="138"/>
    </row>
    <row r="38" spans="1:67" s="249" customFormat="1" ht="15.75" customHeight="1" collapsed="1">
      <c r="A38" s="42" t="s">
        <v>133</v>
      </c>
      <c r="B38" s="89"/>
      <c r="C38" s="42"/>
      <c r="D38" s="138"/>
      <c r="E38" s="138"/>
      <c r="F38" s="248"/>
      <c r="G38" s="88"/>
      <c r="H38" s="248"/>
      <c r="I38" s="247"/>
      <c r="J38" s="138">
        <f>+J24+J19+J29+J34</f>
        <v>-873.69999999999982</v>
      </c>
      <c r="K38" s="88"/>
      <c r="L38" s="88"/>
      <c r="M38" s="88"/>
      <c r="N38" s="88"/>
      <c r="O38" s="138">
        <f>+O24+O19+O29+O34</f>
        <v>-1358.1694563164697</v>
      </c>
      <c r="P38" s="324">
        <f t="shared" ref="P38:W38" si="37">+P24+P19+P29</f>
        <v>-255.67405063291136</v>
      </c>
      <c r="Q38" s="324">
        <f t="shared" si="37"/>
        <v>-285.52844134975896</v>
      </c>
      <c r="R38" s="324">
        <f t="shared" si="37"/>
        <v>-347.11544814185083</v>
      </c>
      <c r="S38" s="324">
        <f t="shared" si="37"/>
        <v>-347.21957896034519</v>
      </c>
      <c r="T38" s="138">
        <f t="shared" si="37"/>
        <v>-1235.5375190848663</v>
      </c>
      <c r="U38" s="323">
        <f t="shared" si="37"/>
        <v>-198.06862158388191</v>
      </c>
      <c r="V38" s="324">
        <f t="shared" si="37"/>
        <v>-161.13137841611808</v>
      </c>
      <c r="W38" s="324">
        <f t="shared" si="37"/>
        <v>-253.20000000000002</v>
      </c>
      <c r="X38" s="88">
        <f>+X29+X24+X19</f>
        <v>-211.60000000000002</v>
      </c>
      <c r="Y38" s="138">
        <f t="shared" ref="Y38:BH38" si="38">+Y24+Y19+Y29</f>
        <v>-824</v>
      </c>
      <c r="Z38" s="88">
        <f t="shared" si="38"/>
        <v>-155.70000000000002</v>
      </c>
      <c r="AA38" s="88">
        <f t="shared" si="38"/>
        <v>-199.7</v>
      </c>
      <c r="AB38" s="88">
        <f t="shared" si="38"/>
        <v>-242</v>
      </c>
      <c r="AC38" s="88">
        <f t="shared" si="38"/>
        <v>-212.09999999999997</v>
      </c>
      <c r="AD38" s="138">
        <f>+AD24+AD19+AD29</f>
        <v>-809.5</v>
      </c>
      <c r="AE38" s="337">
        <f t="shared" si="38"/>
        <v>-160.70000000000002</v>
      </c>
      <c r="AF38" s="88">
        <f t="shared" si="38"/>
        <v>-203.9</v>
      </c>
      <c r="AG38" s="88">
        <f t="shared" si="38"/>
        <v>-228.1</v>
      </c>
      <c r="AH38" s="88">
        <f t="shared" si="38"/>
        <v>-183.20000000000002</v>
      </c>
      <c r="AI38" s="138">
        <f t="shared" si="38"/>
        <v>-775.9</v>
      </c>
      <c r="AJ38" s="88">
        <f t="shared" si="38"/>
        <v>-162.29999999999998</v>
      </c>
      <c r="AK38" s="88">
        <f t="shared" si="38"/>
        <v>-201.65511554328276</v>
      </c>
      <c r="AL38" s="88">
        <f t="shared" si="38"/>
        <v>-219.62785549917245</v>
      </c>
      <c r="AM38" s="88">
        <f t="shared" si="38"/>
        <v>-187.45561605175612</v>
      </c>
      <c r="AN38" s="138">
        <f t="shared" si="38"/>
        <v>-771.03858709421138</v>
      </c>
      <c r="AO38" s="88">
        <f t="shared" si="38"/>
        <v>-163.83152499257091</v>
      </c>
      <c r="AP38" s="88">
        <f t="shared" si="38"/>
        <v>-204.74273762637307</v>
      </c>
      <c r="AQ38" s="88">
        <f t="shared" si="38"/>
        <v>-220.18422760644188</v>
      </c>
      <c r="AR38" s="88">
        <f t="shared" si="38"/>
        <v>-176.36087688164378</v>
      </c>
      <c r="AS38" s="138">
        <f t="shared" si="38"/>
        <v>-765.11936710702957</v>
      </c>
      <c r="AT38" s="88">
        <f t="shared" si="38"/>
        <v>-161.62723690547324</v>
      </c>
      <c r="AU38" s="88">
        <f t="shared" si="38"/>
        <v>-203.05683898005256</v>
      </c>
      <c r="AV38" s="88">
        <f t="shared" si="38"/>
        <v>-218.42506246968117</v>
      </c>
      <c r="AW38" s="88">
        <f t="shared" si="38"/>
        <v>-173.99213933991155</v>
      </c>
      <c r="AX38" s="138">
        <f t="shared" si="38"/>
        <v>-757.10127769511848</v>
      </c>
      <c r="AY38" s="88">
        <f t="shared" si="38"/>
        <v>-159.26402930757675</v>
      </c>
      <c r="AZ38" s="88">
        <f t="shared" si="38"/>
        <v>-201.14755937128666</v>
      </c>
      <c r="BA38" s="88">
        <f t="shared" si="38"/>
        <v>-216.43860924226925</v>
      </c>
      <c r="BB38" s="88">
        <f t="shared" si="38"/>
        <v>-171.42383779858426</v>
      </c>
      <c r="BC38" s="138">
        <f t="shared" si="38"/>
        <v>-748.27403571971695</v>
      </c>
      <c r="BD38" s="88">
        <f t="shared" si="38"/>
        <v>-156.97608432460783</v>
      </c>
      <c r="BE38" s="88">
        <f t="shared" si="38"/>
        <v>-199.31847113725502</v>
      </c>
      <c r="BF38" s="88">
        <f t="shared" si="38"/>
        <v>-214.53810811587641</v>
      </c>
      <c r="BG38" s="88">
        <f t="shared" si="38"/>
        <v>-168.93188943654636</v>
      </c>
      <c r="BH38" s="138">
        <f t="shared" si="38"/>
        <v>-739.76455301428553</v>
      </c>
      <c r="BJ38"/>
      <c r="BK38"/>
      <c r="BL38"/>
      <c r="BM38"/>
      <c r="BN38"/>
      <c r="BO38"/>
    </row>
    <row r="39" spans="1:67" ht="12.75" customHeight="1">
      <c r="A39" s="42"/>
      <c r="B39" s="74" t="str">
        <f>+B20</f>
        <v>% of Sales</v>
      </c>
      <c r="C39" s="19"/>
      <c r="D39" s="52"/>
      <c r="E39" s="52"/>
      <c r="F39" s="248"/>
      <c r="G39" s="88"/>
      <c r="H39" s="248"/>
      <c r="I39" s="247"/>
      <c r="J39" s="52">
        <f>-J38/J5</f>
        <v>0.35234868202961217</v>
      </c>
      <c r="K39" s="63"/>
      <c r="L39" s="63"/>
      <c r="M39" s="63"/>
      <c r="N39" s="63"/>
      <c r="O39" s="52">
        <f t="shared" ref="O39:BH39" si="39">-O38/O5</f>
        <v>0.55460388595551868</v>
      </c>
      <c r="P39" s="276">
        <f t="shared" si="39"/>
        <v>0.46469293099402281</v>
      </c>
      <c r="Q39" s="276">
        <f t="shared" si="39"/>
        <v>0.41440992939007104</v>
      </c>
      <c r="R39" s="276">
        <f t="shared" si="39"/>
        <v>0.48324578608081703</v>
      </c>
      <c r="S39" s="276">
        <f t="shared" si="39"/>
        <v>0.53034913542133066</v>
      </c>
      <c r="T39" s="315">
        <f t="shared" si="39"/>
        <v>0.47298733599451281</v>
      </c>
      <c r="U39" s="63">
        <f t="shared" si="39"/>
        <v>0.36877419769853265</v>
      </c>
      <c r="V39" s="63">
        <f t="shared" si="39"/>
        <v>0.24747562343129792</v>
      </c>
      <c r="W39" s="63">
        <f t="shared" si="39"/>
        <v>0.37633769322235439</v>
      </c>
      <c r="X39" s="63">
        <f t="shared" si="39"/>
        <v>0.37778968041421179</v>
      </c>
      <c r="Y39" s="52">
        <f t="shared" si="39"/>
        <v>0.34034116723803232</v>
      </c>
      <c r="Z39" s="63">
        <f t="shared" si="39"/>
        <v>0.31448192284386994</v>
      </c>
      <c r="AA39" s="63">
        <f t="shared" si="39"/>
        <v>0.32673429319371722</v>
      </c>
      <c r="AB39" s="63">
        <f t="shared" si="39"/>
        <v>0.37513563788559912</v>
      </c>
      <c r="AC39" s="63">
        <f t="shared" si="39"/>
        <v>0.34736324926301992</v>
      </c>
      <c r="AD39" s="52">
        <f t="shared" si="39"/>
        <v>0.34271803556308211</v>
      </c>
      <c r="AE39" s="64">
        <f t="shared" si="39"/>
        <v>0.33134020618556703</v>
      </c>
      <c r="AF39" s="63">
        <f t="shared" si="39"/>
        <v>0.33371522094926354</v>
      </c>
      <c r="AG39" s="63">
        <f t="shared" si="39"/>
        <v>0.35780392156862745</v>
      </c>
      <c r="AH39" s="63">
        <f t="shared" si="39"/>
        <v>0.32430518675871839</v>
      </c>
      <c r="AI39" s="52">
        <f t="shared" si="39"/>
        <v>0.33758266620257565</v>
      </c>
      <c r="AJ39" s="63">
        <f t="shared" si="39"/>
        <v>0.34657270980140931</v>
      </c>
      <c r="AK39" s="63">
        <f t="shared" si="39"/>
        <v>0.33521522094926354</v>
      </c>
      <c r="AL39" s="63">
        <f t="shared" si="39"/>
        <v>0.34930392156862744</v>
      </c>
      <c r="AM39" s="63">
        <f t="shared" si="39"/>
        <v>0.31839080704719197</v>
      </c>
      <c r="AN39" s="52">
        <f t="shared" si="39"/>
        <v>0.33708266620257571</v>
      </c>
      <c r="AO39" s="63">
        <f t="shared" si="39"/>
        <v>0.34607270980140931</v>
      </c>
      <c r="AP39" s="63">
        <f t="shared" si="39"/>
        <v>0.33471522094926359</v>
      </c>
      <c r="AQ39" s="63">
        <f t="shared" si="39"/>
        <v>0.34880392156862744</v>
      </c>
      <c r="AR39" s="63">
        <f t="shared" si="39"/>
        <v>0.31671189029702274</v>
      </c>
      <c r="AS39" s="52">
        <f t="shared" si="39"/>
        <v>0.33658266620257565</v>
      </c>
      <c r="AT39" s="63">
        <f t="shared" si="39"/>
        <v>0.34507270980140931</v>
      </c>
      <c r="AU39" s="63">
        <f t="shared" si="39"/>
        <v>0.33371522094926354</v>
      </c>
      <c r="AV39" s="63">
        <f t="shared" si="39"/>
        <v>0.34780392156862744</v>
      </c>
      <c r="AW39" s="63">
        <f t="shared" si="39"/>
        <v>0.31565588141854245</v>
      </c>
      <c r="AX39" s="52">
        <f t="shared" si="39"/>
        <v>0.33558266620257565</v>
      </c>
      <c r="AY39" s="63">
        <f t="shared" si="39"/>
        <v>0.34357270980140936</v>
      </c>
      <c r="AZ39" s="63">
        <f t="shared" si="39"/>
        <v>0.33221522094926353</v>
      </c>
      <c r="BA39" s="63">
        <f t="shared" si="39"/>
        <v>0.34630392156862744</v>
      </c>
      <c r="BB39" s="63">
        <f t="shared" si="39"/>
        <v>0.31409844359170924</v>
      </c>
      <c r="BC39" s="52">
        <f t="shared" si="39"/>
        <v>0.33408266620257571</v>
      </c>
      <c r="BD39" s="63">
        <f t="shared" si="39"/>
        <v>0.34207270980140941</v>
      </c>
      <c r="BE39" s="63">
        <f t="shared" si="39"/>
        <v>0.33071522094926353</v>
      </c>
      <c r="BF39" s="63">
        <f t="shared" si="39"/>
        <v>0.34480392156862744</v>
      </c>
      <c r="BG39" s="63">
        <f t="shared" si="39"/>
        <v>0.31253956962972312</v>
      </c>
      <c r="BH39" s="52">
        <f t="shared" si="39"/>
        <v>0.33258266620257565</v>
      </c>
    </row>
    <row r="40" spans="1:67" ht="12.75" customHeight="1">
      <c r="A40" s="42"/>
      <c r="B40" s="74" t="str">
        <f>+B21</f>
        <v>bp chg</v>
      </c>
      <c r="C40" s="19"/>
      <c r="D40" s="234"/>
      <c r="E40" s="234"/>
      <c r="F40" s="248"/>
      <c r="G40" s="88"/>
      <c r="H40" s="248"/>
      <c r="I40" s="247"/>
      <c r="J40" s="234"/>
      <c r="K40" s="110"/>
      <c r="L40" s="110"/>
      <c r="M40" s="110"/>
      <c r="N40" s="110"/>
      <c r="O40" s="234">
        <f>+(O39-J39)*10000</f>
        <v>2022.5520392590652</v>
      </c>
      <c r="P40" s="295"/>
      <c r="Q40" s="295"/>
      <c r="R40" s="295"/>
      <c r="S40" s="295"/>
      <c r="T40" s="274">
        <f>(T39-O39)*10000</f>
        <v>-816.16549961005865</v>
      </c>
      <c r="U40" s="235">
        <f t="shared" ref="U40:BH40" si="40">(U39-P39)*10000</f>
        <v>-959.18733295490165</v>
      </c>
      <c r="V40" s="235">
        <f t="shared" si="40"/>
        <v>-1669.3430595877312</v>
      </c>
      <c r="W40" s="235">
        <f t="shared" si="40"/>
        <v>-1069.0809285846265</v>
      </c>
      <c r="X40" s="235">
        <f t="shared" si="40"/>
        <v>-1525.5945500711887</v>
      </c>
      <c r="Y40" s="234">
        <f t="shared" si="40"/>
        <v>-1326.4616875648051</v>
      </c>
      <c r="Z40" s="235">
        <f t="shared" si="40"/>
        <v>-542.92274854662708</v>
      </c>
      <c r="AA40" s="235">
        <f>(AA39-V39)*10000</f>
        <v>792.58669762419299</v>
      </c>
      <c r="AB40" s="235">
        <f>(AB39-W39)*10000</f>
        <v>-12.020553367552701</v>
      </c>
      <c r="AC40" s="235">
        <f>(AC39-X39)*10000</f>
        <v>-304.26431151191866</v>
      </c>
      <c r="AD40" s="234">
        <f t="shared" si="40"/>
        <v>23.768683250497968</v>
      </c>
      <c r="AE40" s="235">
        <f t="shared" si="40"/>
        <v>168.58283341697089</v>
      </c>
      <c r="AF40" s="235">
        <f t="shared" si="40"/>
        <v>69.809277555463183</v>
      </c>
      <c r="AG40" s="235">
        <f t="shared" si="40"/>
        <v>-173.31716316971668</v>
      </c>
      <c r="AH40" s="235">
        <f t="shared" si="40"/>
        <v>-230.58062504301535</v>
      </c>
      <c r="AI40" s="234">
        <f t="shared" si="40"/>
        <v>-51.353693605064585</v>
      </c>
      <c r="AJ40" s="235">
        <f t="shared" si="40"/>
        <v>152.32503615842273</v>
      </c>
      <c r="AK40" s="235">
        <f t="shared" si="40"/>
        <v>15.000000000000014</v>
      </c>
      <c r="AL40" s="235">
        <f t="shared" si="40"/>
        <v>-85.000000000000071</v>
      </c>
      <c r="AM40" s="235">
        <f t="shared" si="40"/>
        <v>-59.143797115264185</v>
      </c>
      <c r="AN40" s="234">
        <f t="shared" si="40"/>
        <v>-4.9999999999994493</v>
      </c>
      <c r="AO40" s="235">
        <f t="shared" si="40"/>
        <v>-5.0000000000000044</v>
      </c>
      <c r="AP40" s="235">
        <f t="shared" si="40"/>
        <v>-4.9999999999994493</v>
      </c>
      <c r="AQ40" s="235">
        <f t="shared" si="40"/>
        <v>-5.0000000000000044</v>
      </c>
      <c r="AR40" s="235">
        <f t="shared" si="40"/>
        <v>-16.789167501692347</v>
      </c>
      <c r="AS40" s="234">
        <f t="shared" si="40"/>
        <v>-5.0000000000005596</v>
      </c>
      <c r="AT40" s="235">
        <f t="shared" si="40"/>
        <v>-10.000000000000009</v>
      </c>
      <c r="AU40" s="235">
        <f t="shared" si="40"/>
        <v>-10.000000000000565</v>
      </c>
      <c r="AV40" s="235">
        <f t="shared" si="40"/>
        <v>-10.000000000000009</v>
      </c>
      <c r="AW40" s="235">
        <f t="shared" si="40"/>
        <v>-10.560088784802858</v>
      </c>
      <c r="AX40" s="234">
        <f t="shared" si="40"/>
        <v>-10.000000000000009</v>
      </c>
      <c r="AY40" s="235">
        <f t="shared" si="40"/>
        <v>-14.999999999999458</v>
      </c>
      <c r="AZ40" s="235">
        <f t="shared" si="40"/>
        <v>-15.000000000000014</v>
      </c>
      <c r="BA40" s="235">
        <f t="shared" si="40"/>
        <v>-15.000000000000014</v>
      </c>
      <c r="BB40" s="235">
        <f t="shared" si="40"/>
        <v>-15.57437826833208</v>
      </c>
      <c r="BC40" s="234">
        <f t="shared" si="40"/>
        <v>-14.999999999999458</v>
      </c>
      <c r="BD40" s="235">
        <f t="shared" si="40"/>
        <v>-14.999999999999458</v>
      </c>
      <c r="BE40" s="235">
        <f t="shared" si="40"/>
        <v>-15.000000000000014</v>
      </c>
      <c r="BF40" s="235">
        <f t="shared" si="40"/>
        <v>-15.000000000000014</v>
      </c>
      <c r="BG40" s="235">
        <f t="shared" si="40"/>
        <v>-15.58873961986118</v>
      </c>
      <c r="BH40" s="234">
        <f t="shared" si="40"/>
        <v>-15.000000000000568</v>
      </c>
    </row>
    <row r="41" spans="1:67" ht="12.75" customHeight="1">
      <c r="A41" s="42"/>
      <c r="B41" s="74" t="str">
        <f>+B22</f>
        <v>% Growth</v>
      </c>
      <c r="C41" s="19"/>
      <c r="D41" s="239"/>
      <c r="E41" s="239"/>
      <c r="F41" s="248"/>
      <c r="G41" s="88"/>
      <c r="H41" s="248"/>
      <c r="I41" s="247"/>
      <c r="J41" s="239"/>
      <c r="K41" s="110"/>
      <c r="L41" s="110"/>
      <c r="M41" s="110"/>
      <c r="N41" s="110"/>
      <c r="O41" s="239">
        <f>+O38/J38-1</f>
        <v>0.55450321199092367</v>
      </c>
      <c r="P41" s="296"/>
      <c r="Q41" s="296"/>
      <c r="R41" s="296"/>
      <c r="S41" s="296"/>
      <c r="T41" s="318">
        <f>+T38/O38-1</f>
        <v>-9.029207413057061E-2</v>
      </c>
      <c r="U41" s="238">
        <f t="shared" ref="U41:BH41" si="41">+U38/P38-1</f>
        <v>-0.22530807841636413</v>
      </c>
      <c r="V41" s="238">
        <f t="shared" si="41"/>
        <v>-0.43567310613817389</v>
      </c>
      <c r="W41" s="238">
        <f t="shared" si="41"/>
        <v>-0.27055969028342319</v>
      </c>
      <c r="X41" s="238">
        <f t="shared" si="41"/>
        <v>-0.39058736078887368</v>
      </c>
      <c r="Y41" s="239">
        <f t="shared" si="41"/>
        <v>-0.33308378962840601</v>
      </c>
      <c r="Z41" s="238">
        <f t="shared" si="41"/>
        <v>-0.21390880213673225</v>
      </c>
      <c r="AA41" s="238">
        <f>+AA38/V38-1</f>
        <v>0.23936133336040433</v>
      </c>
      <c r="AB41" s="238">
        <f>+AB38/W38-1</f>
        <v>-4.4233807266982672E-2</v>
      </c>
      <c r="AC41" s="238">
        <f>+AC38/X38-1</f>
        <v>2.3629489603020915E-3</v>
      </c>
      <c r="AD41" s="239">
        <f t="shared" si="41"/>
        <v>-1.7597087378640741E-2</v>
      </c>
      <c r="AE41" s="422">
        <f t="shared" si="41"/>
        <v>3.211303789338471E-2</v>
      </c>
      <c r="AF41" s="238">
        <f t="shared" si="41"/>
        <v>2.1031547320981669E-2</v>
      </c>
      <c r="AG41" s="238">
        <f t="shared" si="41"/>
        <v>-5.7438016528925662E-2</v>
      </c>
      <c r="AH41" s="238">
        <f t="shared" si="41"/>
        <v>-0.136256482791136</v>
      </c>
      <c r="AI41" s="239">
        <f t="shared" si="41"/>
        <v>-4.150710315009265E-2</v>
      </c>
      <c r="AJ41" s="238">
        <f t="shared" si="41"/>
        <v>9.9564405724952287E-3</v>
      </c>
      <c r="AK41" s="238">
        <f t="shared" si="41"/>
        <v>-1.1009732499839386E-2</v>
      </c>
      <c r="AL41" s="238">
        <f t="shared" si="41"/>
        <v>-3.7142238057113253E-2</v>
      </c>
      <c r="AM41" s="238">
        <f t="shared" si="41"/>
        <v>2.3229345260677547E-2</v>
      </c>
      <c r="AN41" s="239">
        <f t="shared" si="41"/>
        <v>-6.2655147645168663E-3</v>
      </c>
      <c r="AO41" s="238">
        <f t="shared" si="41"/>
        <v>9.436383195138065E-3</v>
      </c>
      <c r="AP41" s="238">
        <f t="shared" si="41"/>
        <v>1.5311399736981146E-2</v>
      </c>
      <c r="AQ41" s="238">
        <f t="shared" si="41"/>
        <v>2.5332492820862029E-3</v>
      </c>
      <c r="AR41" s="238">
        <f t="shared" si="41"/>
        <v>-5.9185952407257325E-2</v>
      </c>
      <c r="AS41" s="239">
        <f t="shared" si="41"/>
        <v>-7.6769439120931704E-3</v>
      </c>
      <c r="AT41" s="238">
        <f t="shared" si="41"/>
        <v>-1.3454602752416722E-2</v>
      </c>
      <c r="AU41" s="238">
        <f t="shared" si="41"/>
        <v>-8.2342292863009092E-3</v>
      </c>
      <c r="AV41" s="238">
        <f t="shared" si="41"/>
        <v>-7.9895147617251583E-3</v>
      </c>
      <c r="AW41" s="238">
        <f t="shared" si="41"/>
        <v>-1.3431196213216201E-2</v>
      </c>
      <c r="AX41" s="239">
        <f t="shared" si="41"/>
        <v>-1.0479527452334714E-2</v>
      </c>
      <c r="AY41" s="238">
        <f t="shared" si="41"/>
        <v>-1.4621345035296218E-2</v>
      </c>
      <c r="AZ41" s="238">
        <f t="shared" si="41"/>
        <v>-9.4026855650670704E-3</v>
      </c>
      <c r="BA41" s="238">
        <f t="shared" si="41"/>
        <v>-9.0944381791702167E-3</v>
      </c>
      <c r="BB41" s="238">
        <f t="shared" si="41"/>
        <v>-1.4761020532714109E-2</v>
      </c>
      <c r="BC41" s="239">
        <f t="shared" si="41"/>
        <v>-1.1659261759899175E-2</v>
      </c>
      <c r="BD41" s="238">
        <f t="shared" si="41"/>
        <v>-1.4365735897277632E-2</v>
      </c>
      <c r="BE41" s="238">
        <f t="shared" si="41"/>
        <v>-9.0932658579040426E-3</v>
      </c>
      <c r="BF41" s="238">
        <f t="shared" si="41"/>
        <v>-8.7807860762287859E-3</v>
      </c>
      <c r="BG41" s="238">
        <f t="shared" si="41"/>
        <v>-1.4536766846661275E-2</v>
      </c>
      <c r="BH41" s="239">
        <f t="shared" si="41"/>
        <v>-1.1372147501077845E-2</v>
      </c>
    </row>
    <row r="42" spans="1:67" s="241" customFormat="1" ht="15" customHeight="1">
      <c r="A42" s="246"/>
      <c r="B42" s="245"/>
      <c r="C42" s="245"/>
      <c r="D42" s="242"/>
      <c r="E42" s="242"/>
      <c r="F42" s="243"/>
      <c r="G42" s="243"/>
      <c r="H42" s="243"/>
      <c r="I42" s="244"/>
      <c r="J42" s="242"/>
      <c r="K42" s="243"/>
      <c r="L42" s="243"/>
      <c r="M42" s="243"/>
      <c r="N42" s="243"/>
      <c r="O42" s="242"/>
      <c r="P42" s="243"/>
      <c r="Q42" s="243"/>
      <c r="R42" s="243"/>
      <c r="S42" s="243"/>
      <c r="T42" s="242"/>
      <c r="U42" s="325"/>
      <c r="V42" s="298"/>
      <c r="W42" s="298"/>
      <c r="X42" s="303"/>
      <c r="Y42" s="242"/>
      <c r="Z42" s="327"/>
      <c r="AA42" s="327"/>
      <c r="AB42" s="327"/>
      <c r="AC42" s="327"/>
      <c r="AD42" s="242"/>
      <c r="AE42" s="423"/>
      <c r="AF42" s="327"/>
      <c r="AG42" s="327"/>
      <c r="AH42" s="327"/>
      <c r="AI42" s="242"/>
      <c r="AJ42" s="327"/>
      <c r="AK42" s="327"/>
      <c r="AL42" s="327"/>
      <c r="AM42" s="327"/>
      <c r="AN42" s="328"/>
      <c r="AO42" s="327"/>
      <c r="AP42" s="327"/>
      <c r="AQ42" s="327"/>
      <c r="AR42" s="327"/>
      <c r="AS42" s="242"/>
      <c r="AT42" s="327"/>
      <c r="AU42" s="327"/>
      <c r="AV42" s="327"/>
      <c r="AW42" s="327"/>
      <c r="AX42" s="242"/>
      <c r="AY42" s="327"/>
      <c r="AZ42" s="327"/>
      <c r="BA42" s="327"/>
      <c r="BB42" s="327"/>
      <c r="BC42" s="242"/>
      <c r="BD42" s="327"/>
      <c r="BE42" s="327"/>
      <c r="BF42" s="327"/>
      <c r="BG42" s="327"/>
      <c r="BH42" s="242"/>
      <c r="BJ42"/>
      <c r="BK42"/>
      <c r="BL42"/>
      <c r="BM42"/>
      <c r="BN42"/>
      <c r="BO42"/>
    </row>
    <row r="43" spans="1:67" ht="15.75" customHeight="1">
      <c r="A43" s="42" t="s">
        <v>132</v>
      </c>
      <c r="B43" s="19"/>
      <c r="C43" s="19"/>
      <c r="D43" s="92"/>
      <c r="E43" s="92"/>
      <c r="F43" s="240"/>
      <c r="G43" s="240"/>
      <c r="H43" s="93"/>
      <c r="I43" s="229"/>
      <c r="J43" s="92">
        <f>+J15+J38</f>
        <v>370.24600000000009</v>
      </c>
      <c r="K43" s="229"/>
      <c r="L43" s="229"/>
      <c r="M43" s="229"/>
      <c r="N43" s="229"/>
      <c r="O43" s="92">
        <f>+O15+O38</f>
        <v>-154.56945631646954</v>
      </c>
      <c r="P43" s="229">
        <f>+P38+P15</f>
        <v>5.8259493670886968</v>
      </c>
      <c r="Q43" s="229">
        <f>+Q38+Q15</f>
        <v>62.971558650241036</v>
      </c>
      <c r="R43" s="229">
        <f>+R38+R15</f>
        <v>0.11077185814912127</v>
      </c>
      <c r="S43" s="229">
        <f>+S38+S15</f>
        <v>-5.7457989603451551</v>
      </c>
      <c r="T43" s="92">
        <f>+T15+T38</f>
        <v>63.162480915133528</v>
      </c>
      <c r="U43" s="229">
        <f>+U15+U38</f>
        <v>58.731378416118105</v>
      </c>
      <c r="V43" s="229">
        <f>+V15+V38</f>
        <v>173.86862158388192</v>
      </c>
      <c r="W43" s="229">
        <f>+W15+W38</f>
        <v>73.499999999999972</v>
      </c>
      <c r="X43" s="229">
        <f>+X38+X15</f>
        <v>57.899999999999977</v>
      </c>
      <c r="Y43" s="92">
        <f t="shared" ref="Y43:BH43" si="42">+Y15+Y38</f>
        <v>364</v>
      </c>
      <c r="Z43" s="229">
        <f t="shared" si="42"/>
        <v>71.999999999999972</v>
      </c>
      <c r="AA43" s="229">
        <f t="shared" si="42"/>
        <v>111.5</v>
      </c>
      <c r="AB43" s="229">
        <f t="shared" si="42"/>
        <v>69.199999999999989</v>
      </c>
      <c r="AC43" s="229">
        <f t="shared" si="42"/>
        <v>99.700000000000045</v>
      </c>
      <c r="AD43" s="92">
        <f>+AD15+AD38</f>
        <v>352.39999999999986</v>
      </c>
      <c r="AE43" s="259">
        <f t="shared" si="42"/>
        <v>67.599999999999994</v>
      </c>
      <c r="AF43" s="229">
        <f t="shared" si="42"/>
        <v>105.79999999999998</v>
      </c>
      <c r="AG43" s="229">
        <f t="shared" si="42"/>
        <v>94.299999999999983</v>
      </c>
      <c r="AH43" s="229">
        <f t="shared" si="42"/>
        <v>87.69999999999996</v>
      </c>
      <c r="AI43" s="92">
        <f t="shared" si="42"/>
        <v>355.4000000000002</v>
      </c>
      <c r="AJ43" s="229">
        <f t="shared" si="42"/>
        <v>38.000000000000028</v>
      </c>
      <c r="AK43" s="229">
        <f t="shared" si="42"/>
        <v>100.85832542151684</v>
      </c>
      <c r="AL43" s="229">
        <f t="shared" si="42"/>
        <v>95.207618181389222</v>
      </c>
      <c r="AM43" s="229">
        <f t="shared" si="42"/>
        <v>108.19422367978177</v>
      </c>
      <c r="AN43" s="92">
        <f t="shared" si="42"/>
        <v>342.26016728268792</v>
      </c>
      <c r="AO43" s="229">
        <f t="shared" si="42"/>
        <v>59.480392939484972</v>
      </c>
      <c r="AP43" s="229">
        <f t="shared" si="42"/>
        <v>105.91988519380499</v>
      </c>
      <c r="AQ43" s="229">
        <f t="shared" si="42"/>
        <v>97.163763376837835</v>
      </c>
      <c r="AR43" s="229">
        <f t="shared" si="42"/>
        <v>74.163346040526676</v>
      </c>
      <c r="AS43" s="92">
        <f t="shared" si="42"/>
        <v>336.72738755065461</v>
      </c>
      <c r="AT43" s="229">
        <f t="shared" si="42"/>
        <v>59.084352326724513</v>
      </c>
      <c r="AU43" s="229">
        <f t="shared" si="42"/>
        <v>105.66673579400666</v>
      </c>
      <c r="AV43" s="229">
        <f t="shared" si="42"/>
        <v>96.978609735030659</v>
      </c>
      <c r="AW43" s="229">
        <f t="shared" si="42"/>
        <v>73.589881568929627</v>
      </c>
      <c r="AX43" s="92">
        <f t="shared" si="42"/>
        <v>335.3195794246916</v>
      </c>
      <c r="AY43" s="229">
        <f t="shared" si="42"/>
        <v>59.169972564038602</v>
      </c>
      <c r="AZ43" s="229">
        <f t="shared" si="42"/>
        <v>106.0540098039192</v>
      </c>
      <c r="BA43" s="229">
        <f t="shared" si="42"/>
        <v>97.450376281432739</v>
      </c>
      <c r="BB43" s="229">
        <f t="shared" si="42"/>
        <v>73.583322610140385</v>
      </c>
      <c r="BC43" s="92">
        <f t="shared" si="42"/>
        <v>336.25768125953095</v>
      </c>
      <c r="BD43" s="229">
        <f t="shared" si="42"/>
        <v>59.264032514708788</v>
      </c>
      <c r="BE43" s="229">
        <f t="shared" si="42"/>
        <v>106.47031329632546</v>
      </c>
      <c r="BF43" s="229">
        <f t="shared" si="42"/>
        <v>97.948205914604102</v>
      </c>
      <c r="BG43" s="229">
        <f t="shared" si="42"/>
        <v>73.586939953325242</v>
      </c>
      <c r="BH43" s="92">
        <f t="shared" si="42"/>
        <v>337.26949167896385</v>
      </c>
    </row>
    <row r="44" spans="1:67" ht="12.75" customHeight="1">
      <c r="A44" s="19"/>
      <c r="B44" s="74" t="s">
        <v>131</v>
      </c>
      <c r="C44" s="19"/>
      <c r="D44" s="52"/>
      <c r="E44" s="52"/>
      <c r="F44" s="63"/>
      <c r="G44" s="63"/>
      <c r="H44" s="63"/>
      <c r="I44" s="231"/>
      <c r="J44" s="52">
        <f>J43/J5</f>
        <v>0.14931405531273417</v>
      </c>
      <c r="K44" s="63"/>
      <c r="L44" s="63"/>
      <c r="M44" s="63"/>
      <c r="N44" s="63"/>
      <c r="O44" s="52">
        <f t="shared" ref="O44:BH44" si="43">O43/O5</f>
        <v>-6.3117912661386555E-2</v>
      </c>
      <c r="P44" s="276">
        <f t="shared" si="43"/>
        <v>1.0588784745708282E-2</v>
      </c>
      <c r="Q44" s="276">
        <f t="shared" si="43"/>
        <v>9.1395585849406435E-2</v>
      </c>
      <c r="R44" s="276">
        <f t="shared" si="43"/>
        <v>1.5421391918296154E-4</v>
      </c>
      <c r="S44" s="276">
        <f t="shared" si="43"/>
        <v>-8.776231801352001E-3</v>
      </c>
      <c r="T44" s="315">
        <f t="shared" si="43"/>
        <v>2.417980281568545E-2</v>
      </c>
      <c r="U44" s="63">
        <f t="shared" si="43"/>
        <v>0.10934905681645522</v>
      </c>
      <c r="V44" s="63">
        <f t="shared" si="43"/>
        <v>0.26703827612330194</v>
      </c>
      <c r="W44" s="63">
        <f t="shared" si="43"/>
        <v>0.10924494649227107</v>
      </c>
      <c r="X44" s="63">
        <f t="shared" si="43"/>
        <v>0.10337439742903048</v>
      </c>
      <c r="Y44" s="52">
        <f t="shared" si="43"/>
        <v>0.1503448845566065</v>
      </c>
      <c r="Z44" s="63">
        <f t="shared" si="43"/>
        <v>0.14542516663300337</v>
      </c>
      <c r="AA44" s="63">
        <f t="shared" si="43"/>
        <v>0.18242801047120419</v>
      </c>
      <c r="AB44" s="63">
        <f t="shared" si="43"/>
        <v>0.10727019066811345</v>
      </c>
      <c r="AC44" s="63">
        <f t="shared" si="43"/>
        <v>0.16328201768752054</v>
      </c>
      <c r="AD44" s="52">
        <f t="shared" si="43"/>
        <v>0.14919559695173576</v>
      </c>
      <c r="AE44" s="64">
        <f t="shared" si="43"/>
        <v>0.13938144329896907</v>
      </c>
      <c r="AF44" s="63">
        <f t="shared" si="43"/>
        <v>0.17315875613747952</v>
      </c>
      <c r="AG44" s="63">
        <f>AG43/AG5</f>
        <v>0.14792156862745096</v>
      </c>
      <c r="AH44" s="63">
        <f t="shared" si="43"/>
        <v>0.15524871658700648</v>
      </c>
      <c r="AI44" s="52">
        <f t="shared" si="43"/>
        <v>0.15462930734423955</v>
      </c>
      <c r="AJ44" s="63">
        <f t="shared" si="43"/>
        <v>8.1144565449498246E-2</v>
      </c>
      <c r="AK44" s="63">
        <f t="shared" si="43"/>
        <v>0.16765875613747946</v>
      </c>
      <c r="AL44" s="63">
        <f t="shared" si="43"/>
        <v>0.1514215686274509</v>
      </c>
      <c r="AM44" s="63">
        <f t="shared" si="43"/>
        <v>0.18376641319585266</v>
      </c>
      <c r="AN44" s="52">
        <f t="shared" si="43"/>
        <v>0.1496293073442396</v>
      </c>
      <c r="AO44" s="63">
        <f t="shared" si="43"/>
        <v>0.12564456544949823</v>
      </c>
      <c r="AP44" s="63">
        <f t="shared" si="43"/>
        <v>0.17315875613747941</v>
      </c>
      <c r="AQ44" s="63">
        <f t="shared" si="43"/>
        <v>0.15392156862745091</v>
      </c>
      <c r="AR44" s="63">
        <f t="shared" si="43"/>
        <v>0.13318380998417553</v>
      </c>
      <c r="AS44" s="52">
        <f t="shared" si="43"/>
        <v>0.14812930734423965</v>
      </c>
      <c r="AT44" s="63">
        <f t="shared" si="43"/>
        <v>0.12614456544949826</v>
      </c>
      <c r="AU44" s="63">
        <f t="shared" si="43"/>
        <v>0.17365875613747947</v>
      </c>
      <c r="AV44" s="63">
        <f t="shared" si="43"/>
        <v>0.15442156862745096</v>
      </c>
      <c r="AW44" s="63">
        <f t="shared" si="43"/>
        <v>0.13350648493807088</v>
      </c>
      <c r="AX44" s="52">
        <f t="shared" si="43"/>
        <v>0.14862930734423968</v>
      </c>
      <c r="AY44" s="63">
        <f t="shared" si="43"/>
        <v>0.12764456544949826</v>
      </c>
      <c r="AZ44" s="63">
        <f t="shared" si="43"/>
        <v>0.17515875613747947</v>
      </c>
      <c r="BA44" s="63">
        <f t="shared" si="43"/>
        <v>0.15592156862745091</v>
      </c>
      <c r="BB44" s="63">
        <f t="shared" si="43"/>
        <v>0.13482609771756376</v>
      </c>
      <c r="BC44" s="52">
        <f t="shared" si="43"/>
        <v>0.15012930734423968</v>
      </c>
      <c r="BD44" s="63">
        <f t="shared" si="43"/>
        <v>0.12914456544949823</v>
      </c>
      <c r="BE44" s="63">
        <f t="shared" si="43"/>
        <v>0.17665875613747953</v>
      </c>
      <c r="BF44" s="63">
        <f t="shared" si="43"/>
        <v>0.15742156862745091</v>
      </c>
      <c r="BG44" s="63">
        <f t="shared" si="43"/>
        <v>0.13614262304228414</v>
      </c>
      <c r="BH44" s="52">
        <f t="shared" si="43"/>
        <v>0.15162930734423971</v>
      </c>
    </row>
    <row r="45" spans="1:67" ht="12.75" customHeight="1">
      <c r="A45" s="19"/>
      <c r="B45" s="74" t="str">
        <f>+B40</f>
        <v>bp chg</v>
      </c>
      <c r="C45" s="19"/>
      <c r="D45" s="234"/>
      <c r="E45" s="234"/>
      <c r="F45" s="236"/>
      <c r="G45" s="236"/>
      <c r="H45" s="236"/>
      <c r="I45" s="237"/>
      <c r="J45" s="234"/>
      <c r="K45" s="237"/>
      <c r="L45" s="236"/>
      <c r="M45" s="236"/>
      <c r="N45" s="236"/>
      <c r="O45" s="234">
        <f>+(O44-J44)*10000</f>
        <v>-2124.3196797412074</v>
      </c>
      <c r="P45" s="295"/>
      <c r="Q45" s="295"/>
      <c r="R45" s="295"/>
      <c r="S45" s="295"/>
      <c r="T45" s="274">
        <f>(T44-O44)*10000</f>
        <v>872.97715477072006</v>
      </c>
      <c r="U45" s="236">
        <f t="shared" ref="U45:BH45" si="44">(U44-P44)*10000</f>
        <v>987.60272070746942</v>
      </c>
      <c r="V45" s="235">
        <f t="shared" si="44"/>
        <v>1756.4269027389551</v>
      </c>
      <c r="W45" s="235">
        <f t="shared" si="44"/>
        <v>1090.907325730881</v>
      </c>
      <c r="X45" s="235">
        <f>(X44-S44)*10000</f>
        <v>1121.5062923038249</v>
      </c>
      <c r="Y45" s="234">
        <f t="shared" si="44"/>
        <v>1261.6508174092105</v>
      </c>
      <c r="Z45" s="236">
        <f>(Z44-U44)*10000</f>
        <v>360.76109816548143</v>
      </c>
      <c r="AA45" s="235">
        <f>(AA44-V44)*10000</f>
        <v>-846.10265652097758</v>
      </c>
      <c r="AB45" s="235">
        <f t="shared" si="44"/>
        <v>-19.747558241576119</v>
      </c>
      <c r="AC45" s="235">
        <f t="shared" si="44"/>
        <v>599.07620258490056</v>
      </c>
      <c r="AD45" s="234">
        <f t="shared" si="44"/>
        <v>-11.492876048707357</v>
      </c>
      <c r="AE45" s="409">
        <f t="shared" si="44"/>
        <v>-60.437233340343013</v>
      </c>
      <c r="AF45" s="235">
        <f t="shared" si="44"/>
        <v>-92.692543337246633</v>
      </c>
      <c r="AG45" s="235">
        <f>(AG44-AB44)*10000</f>
        <v>406.51377959337503</v>
      </c>
      <c r="AH45" s="235">
        <f t="shared" si="44"/>
        <v>-80.333011005140619</v>
      </c>
      <c r="AI45" s="234">
        <f>(AI44-AD44)*10000</f>
        <v>54.33710392503788</v>
      </c>
      <c r="AJ45" s="236">
        <f t="shared" si="44"/>
        <v>-582.36877849470818</v>
      </c>
      <c r="AK45" s="235">
        <f t="shared" si="44"/>
        <v>-55.000000000000604</v>
      </c>
      <c r="AL45" s="235">
        <f t="shared" si="44"/>
        <v>34.999999999999474</v>
      </c>
      <c r="AM45" s="235">
        <f t="shared" si="44"/>
        <v>285.17696608846177</v>
      </c>
      <c r="AN45" s="234">
        <f t="shared" si="44"/>
        <v>-49.999999999999488</v>
      </c>
      <c r="AO45" s="236">
        <f t="shared" si="44"/>
        <v>444.99999999999983</v>
      </c>
      <c r="AP45" s="235">
        <f t="shared" si="44"/>
        <v>54.999999999999496</v>
      </c>
      <c r="AQ45" s="235">
        <f t="shared" si="44"/>
        <v>25.000000000000021</v>
      </c>
      <c r="AR45" s="235">
        <f t="shared" si="44"/>
        <v>-505.82603211677122</v>
      </c>
      <c r="AS45" s="234">
        <f t="shared" si="44"/>
        <v>-14.999999999999458</v>
      </c>
      <c r="AT45" s="236">
        <f t="shared" si="44"/>
        <v>5.0000000000002824</v>
      </c>
      <c r="AU45" s="235">
        <f t="shared" si="44"/>
        <v>5.0000000000005596</v>
      </c>
      <c r="AV45" s="235">
        <f t="shared" si="44"/>
        <v>5.0000000000005596</v>
      </c>
      <c r="AW45" s="235">
        <f t="shared" si="44"/>
        <v>3.2267495389534662</v>
      </c>
      <c r="AX45" s="234">
        <f t="shared" si="44"/>
        <v>5.0000000000002824</v>
      </c>
      <c r="AY45" s="236">
        <f t="shared" si="44"/>
        <v>15.000000000000014</v>
      </c>
      <c r="AZ45" s="235">
        <f t="shared" si="44"/>
        <v>15.000000000000014</v>
      </c>
      <c r="BA45" s="235">
        <f t="shared" si="44"/>
        <v>14.999999999999458</v>
      </c>
      <c r="BB45" s="235">
        <f t="shared" si="44"/>
        <v>13.196127794928847</v>
      </c>
      <c r="BC45" s="234">
        <f t="shared" si="44"/>
        <v>15.000000000000014</v>
      </c>
      <c r="BD45" s="236">
        <f t="shared" si="44"/>
        <v>14.999999999999735</v>
      </c>
      <c r="BE45" s="235">
        <f t="shared" si="44"/>
        <v>15.000000000000568</v>
      </c>
      <c r="BF45" s="235">
        <f t="shared" si="44"/>
        <v>15.000000000000014</v>
      </c>
      <c r="BG45" s="235">
        <f t="shared" si="44"/>
        <v>13.165253247203745</v>
      </c>
      <c r="BH45" s="234">
        <f t="shared" si="44"/>
        <v>15.000000000000291</v>
      </c>
    </row>
    <row r="46" spans="1:67" ht="12.75" customHeight="1">
      <c r="A46" s="19"/>
      <c r="B46" s="74" t="s">
        <v>130</v>
      </c>
      <c r="C46" s="19"/>
      <c r="D46" s="52"/>
      <c r="E46" s="52"/>
      <c r="F46" s="63"/>
      <c r="G46" s="63"/>
      <c r="H46" s="63"/>
      <c r="I46" s="231"/>
      <c r="J46" s="52"/>
      <c r="K46" s="231"/>
      <c r="L46" s="63"/>
      <c r="M46" s="63"/>
      <c r="N46" s="63"/>
      <c r="O46" s="239">
        <f>+O43/J43-1</f>
        <v>-1.4174777210732041</v>
      </c>
      <c r="P46" s="296"/>
      <c r="Q46" s="296"/>
      <c r="R46" s="296"/>
      <c r="S46" s="296"/>
      <c r="T46" s="315">
        <f>T43/O43-1</f>
        <v>-1.4086349426358402</v>
      </c>
      <c r="U46" s="278">
        <f t="shared" ref="U46:BH46" si="45">U43/P43-1</f>
        <v>9.0809970556724799</v>
      </c>
      <c r="V46" s="238">
        <f t="shared" si="45"/>
        <v>1.76106587339833</v>
      </c>
      <c r="W46" s="238">
        <f t="shared" si="45"/>
        <v>662.52592822857719</v>
      </c>
      <c r="X46" s="238">
        <f>X43/S43-1</f>
        <v>-11.076927577800577</v>
      </c>
      <c r="Y46" s="52">
        <f t="shared" si="45"/>
        <v>4.7629148622119235</v>
      </c>
      <c r="Z46" s="63">
        <f>Z43/U43-1</f>
        <v>0.22592048648802798</v>
      </c>
      <c r="AA46" s="238">
        <f t="shared" si="45"/>
        <v>-0.35871119823534425</v>
      </c>
      <c r="AB46" s="238">
        <f t="shared" si="45"/>
        <v>-5.8503401360543994E-2</v>
      </c>
      <c r="AC46" s="238">
        <f t="shared" si="45"/>
        <v>0.72193436960276491</v>
      </c>
      <c r="AD46" s="52">
        <f t="shared" si="45"/>
        <v>-3.1868131868132199E-2</v>
      </c>
      <c r="AE46" s="64">
        <f>AE43/Z43-1</f>
        <v>-6.1111111111110783E-2</v>
      </c>
      <c r="AF46" s="238">
        <f t="shared" si="45"/>
        <v>-5.112107623318396E-2</v>
      </c>
      <c r="AG46" s="238">
        <f>AG43/AB43-1</f>
        <v>0.36271676300578037</v>
      </c>
      <c r="AH46" s="238">
        <f t="shared" si="45"/>
        <v>-0.12036108324975003</v>
      </c>
      <c r="AI46" s="52">
        <f>AI43/AD43-1</f>
        <v>8.5130533484685245E-3</v>
      </c>
      <c r="AJ46" s="63">
        <f t="shared" si="45"/>
        <v>-0.43786982248520667</v>
      </c>
      <c r="AK46" s="238">
        <f t="shared" si="45"/>
        <v>-4.6707699229519339E-2</v>
      </c>
      <c r="AL46" s="238">
        <f t="shared" si="45"/>
        <v>9.6247951366832396E-3</v>
      </c>
      <c r="AM46" s="238">
        <f t="shared" si="45"/>
        <v>0.23368556077288272</v>
      </c>
      <c r="AN46" s="52">
        <f t="shared" si="45"/>
        <v>-3.6971954747642921E-2</v>
      </c>
      <c r="AO46" s="63">
        <f t="shared" si="45"/>
        <v>0.56527349840749808</v>
      </c>
      <c r="AP46" s="238">
        <f t="shared" si="45"/>
        <v>5.0184848411218397E-2</v>
      </c>
      <c r="AQ46" s="238">
        <f t="shared" si="45"/>
        <v>2.0546099490922787E-2</v>
      </c>
      <c r="AR46" s="238">
        <f t="shared" si="45"/>
        <v>-0.3145350692655734</v>
      </c>
      <c r="AS46" s="52">
        <f t="shared" si="45"/>
        <v>-1.6165421106288269E-2</v>
      </c>
      <c r="AT46" s="63">
        <f t="shared" si="45"/>
        <v>-6.6583388775421914E-3</v>
      </c>
      <c r="AU46" s="238">
        <f t="shared" si="45"/>
        <v>-2.3900082532674061E-3</v>
      </c>
      <c r="AV46" s="238">
        <f t="shared" si="45"/>
        <v>-1.9055832686212248E-3</v>
      </c>
      <c r="AW46" s="238">
        <f t="shared" si="45"/>
        <v>-7.7324514360999075E-3</v>
      </c>
      <c r="AX46" s="52">
        <f t="shared" si="45"/>
        <v>-4.1808542399932591E-3</v>
      </c>
      <c r="AY46" s="63">
        <f t="shared" si="45"/>
        <v>1.4491186573497572E-3</v>
      </c>
      <c r="AZ46" s="238">
        <f t="shared" si="45"/>
        <v>3.6650513238860594E-3</v>
      </c>
      <c r="BA46" s="238">
        <f t="shared" si="45"/>
        <v>4.8646453861429517E-3</v>
      </c>
      <c r="BB46" s="238">
        <f t="shared" si="45"/>
        <v>-8.9128541171712428E-5</v>
      </c>
      <c r="BC46" s="52">
        <f t="shared" si="45"/>
        <v>2.7976351289979995E-3</v>
      </c>
      <c r="BD46" s="63">
        <f t="shared" si="45"/>
        <v>1.5896568241329234E-3</v>
      </c>
      <c r="BE46" s="238">
        <f t="shared" si="45"/>
        <v>3.9253913470689294E-3</v>
      </c>
      <c r="BF46" s="238">
        <f t="shared" si="45"/>
        <v>5.1085450068828475E-3</v>
      </c>
      <c r="BG46" s="238">
        <f t="shared" si="45"/>
        <v>4.9159823945821302E-5</v>
      </c>
      <c r="BH46" s="52">
        <f t="shared" si="45"/>
        <v>3.0090328811014366E-3</v>
      </c>
    </row>
    <row r="47" spans="1:67" ht="7.5" customHeight="1">
      <c r="A47" s="42"/>
      <c r="B47" s="19"/>
      <c r="C47" s="19"/>
      <c r="D47" s="43"/>
      <c r="E47" s="43"/>
      <c r="F47" s="44"/>
      <c r="G47" s="44"/>
      <c r="H47" s="44"/>
      <c r="I47" s="17"/>
      <c r="J47" s="43"/>
      <c r="K47" s="44"/>
      <c r="L47" s="44"/>
      <c r="M47" s="44"/>
      <c r="N47" s="44"/>
      <c r="O47" s="43"/>
      <c r="P47" s="271"/>
      <c r="Q47" s="271"/>
      <c r="R47" s="271"/>
      <c r="S47" s="271"/>
      <c r="T47" s="316"/>
      <c r="U47" s="44"/>
      <c r="V47" s="44"/>
      <c r="W47" s="44"/>
      <c r="X47" s="44"/>
      <c r="Y47" s="43"/>
      <c r="Z47" s="44"/>
      <c r="AA47" s="44"/>
      <c r="AB47" s="44"/>
      <c r="AC47" s="44"/>
      <c r="AD47" s="43"/>
      <c r="AE47" s="19"/>
      <c r="AF47" s="44"/>
      <c r="AG47" s="44"/>
      <c r="AH47" s="44"/>
      <c r="AI47" s="43"/>
      <c r="AJ47" s="44"/>
      <c r="AK47" s="44"/>
      <c r="AL47" s="44"/>
      <c r="AM47" s="44"/>
      <c r="AN47" s="43"/>
      <c r="AO47" s="44"/>
      <c r="AP47" s="44"/>
      <c r="AQ47" s="44"/>
      <c r="AR47" s="44"/>
      <c r="AS47" s="43"/>
      <c r="AT47" s="44"/>
      <c r="AU47" s="44"/>
      <c r="AV47" s="44"/>
      <c r="AW47" s="44"/>
      <c r="AX47" s="43"/>
      <c r="AY47" s="44"/>
      <c r="AZ47" s="44"/>
      <c r="BA47" s="44"/>
      <c r="BB47" s="44"/>
      <c r="BC47" s="43"/>
      <c r="BD47" s="44"/>
      <c r="BE47" s="44"/>
      <c r="BF47" s="44"/>
      <c r="BG47" s="44"/>
      <c r="BH47" s="43"/>
    </row>
    <row r="48" spans="1:67" ht="12" hidden="1" customHeight="1" outlineLevel="1">
      <c r="A48" s="74" t="s">
        <v>129</v>
      </c>
      <c r="B48" s="19"/>
      <c r="C48" s="19"/>
      <c r="D48" s="25"/>
      <c r="E48" s="25"/>
      <c r="F48" s="23"/>
      <c r="G48" s="23"/>
      <c r="H48" s="23"/>
      <c r="I48" s="230"/>
      <c r="J48" s="25">
        <v>105.39999999999999</v>
      </c>
      <c r="K48" s="23"/>
      <c r="L48" s="23"/>
      <c r="M48" s="23"/>
      <c r="N48" s="23"/>
      <c r="O48" s="25">
        <f>+O133</f>
        <v>88.600000000000023</v>
      </c>
      <c r="P48" s="287"/>
      <c r="Q48" s="287"/>
      <c r="R48" s="287"/>
      <c r="S48" s="287"/>
      <c r="T48" s="319">
        <f>+T133</f>
        <v>101.4</v>
      </c>
      <c r="U48" s="23">
        <v>25.2</v>
      </c>
      <c r="V48" s="23">
        <v>23</v>
      </c>
      <c r="W48" s="23">
        <v>20.6</v>
      </c>
      <c r="X48" s="23">
        <v>22.3</v>
      </c>
      <c r="Y48" s="25">
        <f>+Y133</f>
        <v>91.1</v>
      </c>
      <c r="Z48" s="23">
        <v>20.7</v>
      </c>
      <c r="AA48" s="23">
        <v>25.1</v>
      </c>
      <c r="AB48" s="23">
        <v>25.6</v>
      </c>
      <c r="AC48" s="181">
        <v>25.1</v>
      </c>
      <c r="AD48" s="25">
        <f>+AD133</f>
        <v>92.6</v>
      </c>
      <c r="AE48" s="181">
        <v>24.5</v>
      </c>
      <c r="AF48" s="23">
        <f>AF133</f>
        <v>13.399999999999999</v>
      </c>
      <c r="AG48" s="23">
        <f>AG133</f>
        <v>23.4</v>
      </c>
      <c r="AH48" s="23">
        <f>AH133</f>
        <v>24.1</v>
      </c>
      <c r="AI48" s="25">
        <f>+AI133</f>
        <v>94.4</v>
      </c>
      <c r="AJ48" s="23">
        <f>AJ133</f>
        <v>24.8</v>
      </c>
      <c r="AK48" s="23">
        <f>AK133</f>
        <v>13.193168266619089</v>
      </c>
      <c r="AL48" s="23">
        <f>AL133</f>
        <v>23.079140334808766</v>
      </c>
      <c r="AM48" s="23">
        <f>AM133</f>
        <v>25.117904459748356</v>
      </c>
      <c r="AN48" s="25">
        <f>+AN133</f>
        <v>86.190213061176223</v>
      </c>
      <c r="AO48" s="23">
        <f>AO133</f>
        <v>22.486596650781124</v>
      </c>
      <c r="AP48" s="23">
        <f>AP133</f>
        <v>13.415183947041472</v>
      </c>
      <c r="AQ48" s="23">
        <f>AQ133</f>
        <v>23.17077261674401</v>
      </c>
      <c r="AR48" s="23">
        <f>AR133</f>
        <v>25.058230217473383</v>
      </c>
      <c r="AS48" s="25">
        <f>+AS133</f>
        <v>84.130783432039991</v>
      </c>
      <c r="AT48" s="23">
        <f>AT133</f>
        <v>22.248336466329924</v>
      </c>
      <c r="AU48" s="23">
        <f>AU133</f>
        <v>13.344588731401196</v>
      </c>
      <c r="AV48" s="23">
        <f>AV133</f>
        <v>23.051737340356471</v>
      </c>
      <c r="AW48" s="23">
        <f>AW133</f>
        <v>24.80437315189555</v>
      </c>
      <c r="AX48" s="25">
        <f>+AX133</f>
        <v>83.449035689983134</v>
      </c>
      <c r="AY48" s="23">
        <f>AY133</f>
        <v>22.018749383449617</v>
      </c>
      <c r="AZ48" s="23">
        <f>AZ133</f>
        <v>13.278799979186688</v>
      </c>
      <c r="BA48" s="23">
        <f>BA133</f>
        <v>22.941034255387592</v>
      </c>
      <c r="BB48" s="23">
        <f>BB133</f>
        <v>24.559410778117932</v>
      </c>
      <c r="BC48" s="25">
        <f>+BC133</f>
        <v>82.797994396141831</v>
      </c>
      <c r="BD48" s="23">
        <f>BD133</f>
        <v>21.797599725940344</v>
      </c>
      <c r="BE48" s="23">
        <f>BE133</f>
        <v>13.217732302846169</v>
      </c>
      <c r="BF48" s="23">
        <f>BF133</f>
        <v>22.83851796377143</v>
      </c>
      <c r="BG48" s="23">
        <f>BG133</f>
        <v>24.323112217921306</v>
      </c>
      <c r="BH48" s="25">
        <f>+BH133</f>
        <v>82.176962210479246</v>
      </c>
    </row>
    <row r="49" spans="1:60" ht="12" hidden="1" customHeight="1" outlineLevel="1">
      <c r="A49" s="74" t="s">
        <v>128</v>
      </c>
      <c r="B49" s="19"/>
      <c r="C49" s="19"/>
      <c r="D49" s="80"/>
      <c r="E49" s="80"/>
      <c r="F49" s="81"/>
      <c r="G49" s="81"/>
      <c r="H49" s="81"/>
      <c r="I49" s="233"/>
      <c r="J49" s="80">
        <f>J43+J48</f>
        <v>475.64600000000007</v>
      </c>
      <c r="K49" s="81"/>
      <c r="L49" s="81"/>
      <c r="M49" s="81"/>
      <c r="N49" s="81"/>
      <c r="O49" s="80">
        <f>O43+O48</f>
        <v>-65.969456316469518</v>
      </c>
      <c r="P49" s="282"/>
      <c r="Q49" s="282"/>
      <c r="R49" s="282"/>
      <c r="S49" s="282"/>
      <c r="T49" s="320">
        <f t="shared" ref="T49:Y49" si="46">T43+T48</f>
        <v>164.56248091513353</v>
      </c>
      <c r="U49" s="81">
        <f t="shared" si="46"/>
        <v>83.931378416118108</v>
      </c>
      <c r="V49" s="81">
        <f t="shared" si="46"/>
        <v>196.86862158388192</v>
      </c>
      <c r="W49" s="81">
        <f t="shared" si="46"/>
        <v>94.099999999999966</v>
      </c>
      <c r="X49" s="81">
        <f t="shared" si="46"/>
        <v>80.199999999999974</v>
      </c>
      <c r="Y49" s="80">
        <f t="shared" si="46"/>
        <v>455.1</v>
      </c>
      <c r="Z49" s="81">
        <f>Z43+Z48+Z53-0.7</f>
        <v>94.399999999999977</v>
      </c>
      <c r="AA49" s="81">
        <f>AA43+AA48+AA53+(14.8-17.8)-0.5</f>
        <v>137.69999999999999</v>
      </c>
      <c r="AB49" s="81">
        <f>AB43+AB48+AB53-1+(21.3-18.3)</f>
        <v>88.59999999999998</v>
      </c>
      <c r="AC49" s="405">
        <f>AC43+AC48+AC53-(25.1-23.4)-(18-16.3)</f>
        <v>119.40000000000003</v>
      </c>
      <c r="AD49" s="80">
        <f>+SUM(Z49:AC49)</f>
        <v>440.09999999999997</v>
      </c>
      <c r="AE49" s="405">
        <f t="shared" ref="AE49:BH49" si="47">AE43+AE48</f>
        <v>92.1</v>
      </c>
      <c r="AF49" s="81">
        <f t="shared" si="47"/>
        <v>119.19999999999999</v>
      </c>
      <c r="AG49" s="81">
        <f t="shared" si="47"/>
        <v>117.69999999999999</v>
      </c>
      <c r="AH49" s="81">
        <f t="shared" si="47"/>
        <v>111.79999999999995</v>
      </c>
      <c r="AI49" s="80">
        <f t="shared" si="47"/>
        <v>449.80000000000018</v>
      </c>
      <c r="AJ49" s="81">
        <f t="shared" si="47"/>
        <v>62.800000000000026</v>
      </c>
      <c r="AK49" s="81">
        <f t="shared" si="47"/>
        <v>114.05149368813593</v>
      </c>
      <c r="AL49" s="81">
        <f t="shared" si="47"/>
        <v>118.28675851619799</v>
      </c>
      <c r="AM49" s="81">
        <f t="shared" si="47"/>
        <v>133.31212813953013</v>
      </c>
      <c r="AN49" s="80">
        <f t="shared" si="47"/>
        <v>428.45038034386414</v>
      </c>
      <c r="AO49" s="81">
        <f t="shared" si="47"/>
        <v>81.966989590266095</v>
      </c>
      <c r="AP49" s="81">
        <f t="shared" si="47"/>
        <v>119.33506914084646</v>
      </c>
      <c r="AQ49" s="81">
        <f t="shared" si="47"/>
        <v>120.33453599358185</v>
      </c>
      <c r="AR49" s="81">
        <f t="shared" si="47"/>
        <v>99.221576258000056</v>
      </c>
      <c r="AS49" s="80">
        <f t="shared" si="47"/>
        <v>420.85817098269462</v>
      </c>
      <c r="AT49" s="81">
        <f t="shared" si="47"/>
        <v>81.332688793054444</v>
      </c>
      <c r="AU49" s="81">
        <f t="shared" si="47"/>
        <v>119.01132452540784</v>
      </c>
      <c r="AV49" s="81">
        <f t="shared" si="47"/>
        <v>120.03034707538713</v>
      </c>
      <c r="AW49" s="81">
        <f t="shared" si="47"/>
        <v>98.394254720825174</v>
      </c>
      <c r="AX49" s="80">
        <f t="shared" si="47"/>
        <v>418.76861511467473</v>
      </c>
      <c r="AY49" s="81">
        <f t="shared" si="47"/>
        <v>81.188721947488219</v>
      </c>
      <c r="AZ49" s="81">
        <f t="shared" si="47"/>
        <v>119.33280978310589</v>
      </c>
      <c r="BA49" s="81">
        <f t="shared" si="47"/>
        <v>120.39141053682033</v>
      </c>
      <c r="BB49" s="81">
        <f t="shared" si="47"/>
        <v>98.142733388258321</v>
      </c>
      <c r="BC49" s="80">
        <f t="shared" si="47"/>
        <v>419.05567565567276</v>
      </c>
      <c r="BD49" s="81">
        <f t="shared" si="47"/>
        <v>81.061632240649132</v>
      </c>
      <c r="BE49" s="81">
        <f t="shared" si="47"/>
        <v>119.68804559917163</v>
      </c>
      <c r="BF49" s="81">
        <f t="shared" si="47"/>
        <v>120.78672387837554</v>
      </c>
      <c r="BG49" s="81">
        <f t="shared" si="47"/>
        <v>97.910052171246548</v>
      </c>
      <c r="BH49" s="80">
        <f t="shared" si="47"/>
        <v>419.44645388944309</v>
      </c>
    </row>
    <row r="50" spans="1:60" ht="12" hidden="1" customHeight="1" outlineLevel="1">
      <c r="A50" s="232" t="s">
        <v>127</v>
      </c>
      <c r="B50" s="19"/>
      <c r="C50" s="19"/>
      <c r="D50" s="52"/>
      <c r="E50" s="52"/>
      <c r="F50" s="63"/>
      <c r="G50" s="63"/>
      <c r="H50" s="63"/>
      <c r="I50" s="231"/>
      <c r="J50" s="52">
        <f>J49/J5</f>
        <v>0.19182012271106441</v>
      </c>
      <c r="K50" s="63"/>
      <c r="L50" s="63"/>
      <c r="M50" s="63"/>
      <c r="N50" s="63"/>
      <c r="O50" s="52">
        <f>O49/O5</f>
        <v>-2.6938403494005274E-2</v>
      </c>
      <c r="P50" s="276"/>
      <c r="Q50" s="276"/>
      <c r="R50" s="276"/>
      <c r="S50" s="276"/>
      <c r="T50" s="315">
        <f>T49/T5</f>
        <v>6.2997657497562795E-2</v>
      </c>
      <c r="U50" s="329"/>
      <c r="V50" s="329"/>
      <c r="W50" s="329"/>
      <c r="X50" s="329"/>
      <c r="Y50" s="52">
        <f t="shared" ref="Y50:AE50" si="48">Y49/Y5</f>
        <v>0.18797240923547148</v>
      </c>
      <c r="Z50" s="64">
        <f t="shared" si="48"/>
        <v>0.19066855180771555</v>
      </c>
      <c r="AA50" s="64">
        <f t="shared" si="48"/>
        <v>0.22529450261780101</v>
      </c>
      <c r="AB50" s="64">
        <f t="shared" si="48"/>
        <v>0.13734304758952096</v>
      </c>
      <c r="AC50" s="64">
        <f t="shared" si="48"/>
        <v>0.19554536521454313</v>
      </c>
      <c r="AD50" s="52">
        <f t="shared" si="48"/>
        <v>0.18632514817950888</v>
      </c>
      <c r="AE50" s="64">
        <f t="shared" si="48"/>
        <v>0.18989690721649483</v>
      </c>
      <c r="AF50" s="63">
        <f t="shared" ref="AF50:BH50" si="49">AF49/AF5</f>
        <v>0.19509001636661208</v>
      </c>
      <c r="AG50" s="63">
        <f t="shared" si="49"/>
        <v>0.18462745098039213</v>
      </c>
      <c r="AH50" s="63">
        <f t="shared" si="49"/>
        <v>0.19791113471410862</v>
      </c>
      <c r="AI50" s="52">
        <f t="shared" si="49"/>
        <v>0.19570135746606343</v>
      </c>
      <c r="AJ50" s="63">
        <f t="shared" si="49"/>
        <v>0.13410207132180232</v>
      </c>
      <c r="AK50" s="63">
        <f t="shared" si="49"/>
        <v>0.18959001636661205</v>
      </c>
      <c r="AL50" s="63">
        <f t="shared" si="49"/>
        <v>0.18812745098039207</v>
      </c>
      <c r="AM50" s="63">
        <f t="shared" si="49"/>
        <v>0.22642883132295483</v>
      </c>
      <c r="AN50" s="52">
        <f t="shared" si="49"/>
        <v>0.18730994655676114</v>
      </c>
      <c r="AO50" s="63">
        <f t="shared" si="49"/>
        <v>0.17314456544949822</v>
      </c>
      <c r="AP50" s="63">
        <f t="shared" si="49"/>
        <v>0.195090016366612</v>
      </c>
      <c r="AQ50" s="63">
        <f t="shared" si="49"/>
        <v>0.1906274509803921</v>
      </c>
      <c r="AR50" s="63">
        <f t="shared" si="49"/>
        <v>0.17818380998417552</v>
      </c>
      <c r="AS50" s="52">
        <f t="shared" si="49"/>
        <v>0.18513917092191373</v>
      </c>
      <c r="AT50" s="63">
        <f t="shared" si="49"/>
        <v>0.17364456544949827</v>
      </c>
      <c r="AU50" s="63">
        <f t="shared" si="49"/>
        <v>0.19559001636661205</v>
      </c>
      <c r="AV50" s="63">
        <f t="shared" si="49"/>
        <v>0.19112745098039211</v>
      </c>
      <c r="AW50" s="63">
        <f t="shared" si="49"/>
        <v>0.17850648493807089</v>
      </c>
      <c r="AX50" s="52">
        <f t="shared" si="49"/>
        <v>0.18561781960000098</v>
      </c>
      <c r="AY50" s="63">
        <f t="shared" si="49"/>
        <v>0.17514456544949825</v>
      </c>
      <c r="AZ50" s="63">
        <f t="shared" si="49"/>
        <v>0.19709001636661205</v>
      </c>
      <c r="BA50" s="63">
        <f t="shared" si="49"/>
        <v>0.19262745098039208</v>
      </c>
      <c r="BB50" s="63">
        <f t="shared" si="49"/>
        <v>0.17982609771756378</v>
      </c>
      <c r="BC50" s="52">
        <f t="shared" si="49"/>
        <v>0.18709621171836147</v>
      </c>
      <c r="BD50" s="63">
        <f t="shared" si="49"/>
        <v>0.17664456544949825</v>
      </c>
      <c r="BE50" s="63">
        <f t="shared" si="49"/>
        <v>0.19859001636661211</v>
      </c>
      <c r="BF50" s="63">
        <f t="shared" si="49"/>
        <v>0.19412745098039211</v>
      </c>
      <c r="BG50" s="63">
        <f t="shared" si="49"/>
        <v>0.18114262304228412</v>
      </c>
      <c r="BH50" s="52">
        <f t="shared" si="49"/>
        <v>0.18857435030558001</v>
      </c>
    </row>
    <row r="51" spans="1:60" ht="6.6" customHeight="1" collapsed="1">
      <c r="A51" s="19"/>
      <c r="B51" s="19"/>
      <c r="C51" s="19"/>
      <c r="D51" s="43"/>
      <c r="E51" s="43"/>
      <c r="F51" s="44"/>
      <c r="G51" s="44"/>
      <c r="H51" s="44"/>
      <c r="I51" s="17"/>
      <c r="J51" s="43"/>
      <c r="K51" s="44"/>
      <c r="L51" s="44"/>
      <c r="M51" s="44"/>
      <c r="N51" s="44"/>
      <c r="O51" s="43"/>
      <c r="P51" s="271"/>
      <c r="Q51" s="271"/>
      <c r="R51" s="271"/>
      <c r="S51" s="271"/>
      <c r="T51" s="316"/>
      <c r="U51" s="44"/>
      <c r="V51" s="44"/>
      <c r="W51" s="44"/>
      <c r="X51" s="44"/>
      <c r="Y51" s="43"/>
      <c r="Z51" s="44"/>
      <c r="AA51" s="44"/>
      <c r="AB51" s="44"/>
      <c r="AC51" s="19"/>
      <c r="AD51" s="43"/>
      <c r="AE51" s="281"/>
      <c r="AF51" s="281"/>
      <c r="AG51" s="281"/>
      <c r="AH51" s="287"/>
      <c r="AI51" s="319"/>
      <c r="AJ51" s="287"/>
      <c r="AK51" s="287"/>
      <c r="AL51" s="287"/>
      <c r="AM51" s="287"/>
      <c r="AN51" s="319"/>
      <c r="AO51" s="287"/>
      <c r="AP51" s="287"/>
      <c r="AQ51" s="287"/>
      <c r="AR51" s="287"/>
      <c r="AS51" s="319"/>
      <c r="AT51" s="287"/>
      <c r="AU51" s="287"/>
      <c r="AV51" s="287"/>
      <c r="AW51" s="287"/>
      <c r="AX51" s="319"/>
      <c r="AY51" s="287"/>
      <c r="AZ51" s="287"/>
      <c r="BA51" s="287"/>
      <c r="BB51" s="287"/>
      <c r="BC51" s="319"/>
      <c r="BD51" s="287"/>
      <c r="BE51" s="287"/>
      <c r="BF51" s="287"/>
      <c r="BG51" s="287"/>
      <c r="BH51" s="319"/>
    </row>
    <row r="52" spans="1:60" ht="12" customHeight="1">
      <c r="A52" s="19" t="s">
        <v>126</v>
      </c>
      <c r="B52" s="19"/>
      <c r="C52" s="19"/>
      <c r="D52" s="25"/>
      <c r="E52" s="25"/>
      <c r="F52" s="23"/>
      <c r="G52" s="23"/>
      <c r="H52" s="23"/>
      <c r="I52" s="230"/>
      <c r="J52" s="25">
        <v>-56.699999999999989</v>
      </c>
      <c r="K52" s="23"/>
      <c r="L52" s="23"/>
      <c r="M52" s="23"/>
      <c r="N52" s="23"/>
      <c r="O52" s="25">
        <v>-62.400000000000006</v>
      </c>
      <c r="P52" s="287">
        <v>-17.474999999999998</v>
      </c>
      <c r="Q52" s="287">
        <v>-17.474999999999998</v>
      </c>
      <c r="R52" s="287">
        <v>-17.474999999999998</v>
      </c>
      <c r="S52" s="287">
        <v>-17.474999999999998</v>
      </c>
      <c r="T52" s="319">
        <v>-69.899999999999991</v>
      </c>
      <c r="U52" s="23">
        <f ca="1">+Y52/4</f>
        <v>-16.399999999999991</v>
      </c>
      <c r="V52" s="23">
        <f ca="1">+U52</f>
        <v>-16.399999999999991</v>
      </c>
      <c r="W52" s="23">
        <f ca="1">+V52</f>
        <v>-16.399999999999991</v>
      </c>
      <c r="X52" s="23">
        <v>-16.399999999999999</v>
      </c>
      <c r="Y52" s="25">
        <f ca="1">+SUM(U52:X52)</f>
        <v>-65.599999999999966</v>
      </c>
      <c r="Z52" s="23">
        <v>-17.7</v>
      </c>
      <c r="AA52" s="23">
        <v>-17.8</v>
      </c>
      <c r="AB52" s="23">
        <v>-18.3</v>
      </c>
      <c r="AC52" s="181">
        <v>-18</v>
      </c>
      <c r="AD52" s="25">
        <f>+SUM(Z52:AC52)</f>
        <v>-71.8</v>
      </c>
      <c r="AE52" s="181">
        <v>-17.399999999999999</v>
      </c>
      <c r="AF52" s="181">
        <v>-17.3</v>
      </c>
      <c r="AG52" s="181">
        <v>-17.600000000000001</v>
      </c>
      <c r="AH52" s="181">
        <f>-16.9</f>
        <v>-16.899999999999999</v>
      </c>
      <c r="AI52" s="25">
        <f>SUM(AE52:AH52)</f>
        <v>-69.2</v>
      </c>
      <c r="AJ52" s="181">
        <v>-17.8</v>
      </c>
      <c r="AK52" s="23">
        <f t="shared" ref="AK52:AL52" si="50">+AJ52</f>
        <v>-17.8</v>
      </c>
      <c r="AL52" s="23">
        <f t="shared" si="50"/>
        <v>-17.8</v>
      </c>
      <c r="AM52" s="23">
        <f ca="1">AN52-AJ52-AK52-AL52</f>
        <v>-17.517000000000007</v>
      </c>
      <c r="AN52" s="25">
        <f ca="1">-AN197*(AN194+AI194)/2</f>
        <v>-70.917000000000002</v>
      </c>
      <c r="AO52" s="23">
        <f ca="1">+AS52/4</f>
        <v>-18.465699999999998</v>
      </c>
      <c r="AP52" s="23">
        <f t="shared" ref="AP52:AR53" ca="1" si="51">+AO52</f>
        <v>-18.465699999999998</v>
      </c>
      <c r="AQ52" s="23">
        <f t="shared" ca="1" si="51"/>
        <v>-18.465699999999998</v>
      </c>
      <c r="AR52" s="23">
        <f t="shared" ca="1" si="51"/>
        <v>-18.465699999999998</v>
      </c>
      <c r="AS52" s="25">
        <f ca="1">-AS197*(AS194+AN194)/2</f>
        <v>-73.862799999999993</v>
      </c>
      <c r="AT52" s="23">
        <f ca="1">+AX52/4</f>
        <v>-18.465699999999998</v>
      </c>
      <c r="AU52" s="23">
        <f t="shared" ref="AU52:AW53" ca="1" si="52">+AT52</f>
        <v>-18.465699999999998</v>
      </c>
      <c r="AV52" s="23">
        <f t="shared" ca="1" si="52"/>
        <v>-18.465699999999998</v>
      </c>
      <c r="AW52" s="23">
        <f t="shared" ca="1" si="52"/>
        <v>-18.465699999999998</v>
      </c>
      <c r="AX52" s="25">
        <f ca="1">-AX197*(AX194+AS194)/2</f>
        <v>-73.862799999999993</v>
      </c>
      <c r="AY52" s="23">
        <f ca="1">+BC52/4</f>
        <v>-18.465699999999998</v>
      </c>
      <c r="AZ52" s="23">
        <f t="shared" ref="AZ52:BB53" ca="1" si="53">+AY52</f>
        <v>-18.465699999999998</v>
      </c>
      <c r="BA52" s="23">
        <f t="shared" ca="1" si="53"/>
        <v>-18.465699999999998</v>
      </c>
      <c r="BB52" s="23">
        <f t="shared" ca="1" si="53"/>
        <v>-18.465699999999998</v>
      </c>
      <c r="BC52" s="25">
        <f ca="1">-BC197*(BC194+AX194)/2</f>
        <v>-73.862799999999993</v>
      </c>
      <c r="BD52" s="23">
        <f ca="1">+BH52/4</f>
        <v>-18.465699999999998</v>
      </c>
      <c r="BE52" s="23">
        <f t="shared" ref="BE52:BG53" ca="1" si="54">+BD52</f>
        <v>-18.465699999999998</v>
      </c>
      <c r="BF52" s="23">
        <f t="shared" ca="1" si="54"/>
        <v>-18.465699999999998</v>
      </c>
      <c r="BG52" s="23">
        <f t="shared" ca="1" si="54"/>
        <v>-18.465699999999998</v>
      </c>
      <c r="BH52" s="25">
        <f ca="1">-BH197*(BH194+BC194)/2</f>
        <v>-73.862799999999993</v>
      </c>
    </row>
    <row r="53" spans="1:60" ht="12" customHeight="1">
      <c r="A53" s="335" t="s">
        <v>239</v>
      </c>
      <c r="B53" s="19"/>
      <c r="C53" s="19"/>
      <c r="D53" s="25"/>
      <c r="E53" s="25"/>
      <c r="F53" s="23"/>
      <c r="G53" s="23"/>
      <c r="H53" s="23"/>
      <c r="I53" s="230"/>
      <c r="J53" s="25">
        <v>5.3</v>
      </c>
      <c r="K53" s="23"/>
      <c r="L53" s="23"/>
      <c r="M53" s="23"/>
      <c r="N53" s="23"/>
      <c r="O53" s="25">
        <v>-7.2000000000000046</v>
      </c>
      <c r="P53" s="23">
        <f>+T53-S53-Q53-R53</f>
        <v>-1.8999999999999997</v>
      </c>
      <c r="Q53" s="23">
        <v>-1.95</v>
      </c>
      <c r="R53" s="23">
        <v>-1.95</v>
      </c>
      <c r="S53" s="287">
        <v>5</v>
      </c>
      <c r="T53" s="319">
        <v>-0.8</v>
      </c>
      <c r="U53" s="23">
        <v>0.4</v>
      </c>
      <c r="V53" s="23">
        <v>1.1000000000000001</v>
      </c>
      <c r="W53" s="23">
        <v>6.8</v>
      </c>
      <c r="X53" s="23">
        <v>3.5</v>
      </c>
      <c r="Y53" s="25">
        <v>11.8</v>
      </c>
      <c r="Z53" s="23">
        <v>2.4</v>
      </c>
      <c r="AA53" s="23">
        <v>4.5999999999999996</v>
      </c>
      <c r="AB53" s="23">
        <v>-8.1999999999999993</v>
      </c>
      <c r="AC53" s="181">
        <v>-2</v>
      </c>
      <c r="AD53" s="25">
        <f>+SUM(Z53:AC53)</f>
        <v>-3.1999999999999993</v>
      </c>
      <c r="AE53" s="181">
        <v>1.9</v>
      </c>
      <c r="AF53" s="181">
        <v>6.6</v>
      </c>
      <c r="AG53" s="181">
        <v>1.6</v>
      </c>
      <c r="AH53" s="281">
        <v>0.1</v>
      </c>
      <c r="AI53" s="25">
        <f>SUM(AE53:AH53)</f>
        <v>10.199999999999999</v>
      </c>
      <c r="AJ53" s="281">
        <v>-3</v>
      </c>
      <c r="AK53" s="23">
        <v>-1</v>
      </c>
      <c r="AL53" s="23">
        <v>-1</v>
      </c>
      <c r="AM53" s="23">
        <f ca="1">AN53-AJ53-AK53-AL53</f>
        <v>-0.95818886975299122</v>
      </c>
      <c r="AN53" s="25">
        <f ca="1">AN198*(AN195+AI195)/2-6.5</f>
        <v>-5.9581888697529912</v>
      </c>
      <c r="AO53" s="23">
        <f ca="1">+AS53/4</f>
        <v>0.14538864387574069</v>
      </c>
      <c r="AP53" s="23">
        <f t="shared" ca="1" si="51"/>
        <v>0.14538864387574069</v>
      </c>
      <c r="AQ53" s="23">
        <f t="shared" ca="1" si="51"/>
        <v>0.14538864387574069</v>
      </c>
      <c r="AR53" s="23">
        <f t="shared" ca="1" si="51"/>
        <v>0.14538864387574069</v>
      </c>
      <c r="AS53" s="25">
        <f ca="1">AS198*(AS195+AN195)/2</f>
        <v>0.58155457550296275</v>
      </c>
      <c r="AT53" s="23">
        <f ca="1">+AX53/4</f>
        <v>0.16597137432253845</v>
      </c>
      <c r="AU53" s="23">
        <f t="shared" ca="1" si="52"/>
        <v>0.16597137432253845</v>
      </c>
      <c r="AV53" s="23">
        <f t="shared" ca="1" si="52"/>
        <v>0.16597137432253845</v>
      </c>
      <c r="AW53" s="23">
        <f t="shared" ca="1" si="52"/>
        <v>0.16597137432253845</v>
      </c>
      <c r="AX53" s="25">
        <f ca="1">AX198*(AX195+AS195)/2</f>
        <v>0.66388549729015378</v>
      </c>
      <c r="AY53" s="23">
        <f ca="1">+BC53/4</f>
        <v>0.20623365186472511</v>
      </c>
      <c r="AZ53" s="23">
        <f t="shared" ca="1" si="53"/>
        <v>0.20623365186472511</v>
      </c>
      <c r="BA53" s="23">
        <f t="shared" ca="1" si="53"/>
        <v>0.20623365186472511</v>
      </c>
      <c r="BB53" s="23">
        <f t="shared" ca="1" si="53"/>
        <v>0.20623365186472511</v>
      </c>
      <c r="BC53" s="25">
        <f ca="1">BC198*(BC195+AX195)/2</f>
        <v>0.82493460745890046</v>
      </c>
      <c r="BD53" s="23">
        <f ca="1">+BH53/4</f>
        <v>0.24546652329218013</v>
      </c>
      <c r="BE53" s="23">
        <f t="shared" ca="1" si="54"/>
        <v>0.24546652329218013</v>
      </c>
      <c r="BF53" s="23">
        <f t="shared" ca="1" si="54"/>
        <v>0.24546652329218013</v>
      </c>
      <c r="BG53" s="23">
        <f t="shared" ca="1" si="54"/>
        <v>0.24546652329218013</v>
      </c>
      <c r="BH53" s="25">
        <f ca="1">BH198*(BH195+BC195)/2</f>
        <v>0.98186609316872053</v>
      </c>
    </row>
    <row r="54" spans="1:60" ht="10.15" customHeight="1">
      <c r="A54" s="19"/>
      <c r="B54" s="19"/>
      <c r="C54" s="19"/>
      <c r="D54" s="25"/>
      <c r="E54" s="25"/>
      <c r="F54" s="23"/>
      <c r="G54" s="23"/>
      <c r="H54" s="23"/>
      <c r="I54" s="230"/>
      <c r="J54" s="25"/>
      <c r="K54" s="23"/>
      <c r="L54" s="23"/>
      <c r="M54" s="23"/>
      <c r="N54" s="23"/>
      <c r="O54" s="25"/>
      <c r="P54" s="281"/>
      <c r="Q54" s="281"/>
      <c r="R54" s="281"/>
      <c r="S54" s="281"/>
      <c r="T54" s="319"/>
      <c r="U54" s="181"/>
      <c r="V54" s="23"/>
      <c r="W54" s="23"/>
      <c r="X54" s="23"/>
      <c r="Y54" s="25"/>
      <c r="Z54" s="23"/>
      <c r="AA54" s="23"/>
      <c r="AB54" s="23"/>
      <c r="AC54" s="181"/>
      <c r="AD54" s="25"/>
      <c r="AE54" s="181"/>
      <c r="AF54" s="23"/>
      <c r="AG54" s="23"/>
      <c r="AH54" s="23"/>
      <c r="AI54" s="25"/>
      <c r="AJ54" s="23"/>
      <c r="AK54" s="23"/>
      <c r="AL54" s="23"/>
      <c r="AM54" s="23"/>
      <c r="AN54" s="319"/>
      <c r="AO54" s="287"/>
      <c r="AP54" s="287"/>
      <c r="AQ54" s="287"/>
      <c r="AR54" s="287"/>
      <c r="AS54" s="319"/>
      <c r="AT54" s="287"/>
      <c r="AU54" s="287"/>
      <c r="AV54" s="287"/>
      <c r="AW54" s="287"/>
      <c r="AX54" s="319"/>
      <c r="AY54" s="287"/>
      <c r="AZ54" s="287"/>
      <c r="BA54" s="287"/>
      <c r="BB54" s="287"/>
      <c r="BC54" s="319"/>
      <c r="BD54" s="287"/>
      <c r="BE54" s="287"/>
      <c r="BF54" s="287"/>
      <c r="BG54" s="287"/>
      <c r="BH54" s="319"/>
    </row>
    <row r="55" spans="1:60" ht="4.5" customHeight="1">
      <c r="A55" s="19"/>
      <c r="B55" s="19"/>
      <c r="C55" s="19"/>
      <c r="D55" s="43"/>
      <c r="E55" s="43"/>
      <c r="F55" s="44"/>
      <c r="G55" s="44"/>
      <c r="H55" s="44"/>
      <c r="I55" s="17"/>
      <c r="J55" s="43"/>
      <c r="K55" s="44"/>
      <c r="L55" s="44"/>
      <c r="M55" s="44"/>
      <c r="N55" s="44"/>
      <c r="O55" s="43"/>
      <c r="P55" s="271"/>
      <c r="Q55" s="271"/>
      <c r="R55" s="271"/>
      <c r="S55" s="271"/>
      <c r="T55" s="316"/>
      <c r="U55" s="44"/>
      <c r="V55" s="44"/>
      <c r="W55" s="44"/>
      <c r="X55" s="44"/>
      <c r="Y55" s="43"/>
      <c r="Z55" s="44"/>
      <c r="AA55" s="44"/>
      <c r="AB55" s="44"/>
      <c r="AC55" s="19"/>
      <c r="AD55" s="43"/>
      <c r="AE55" s="19"/>
      <c r="AF55" s="44"/>
      <c r="AG55" s="44"/>
      <c r="AH55" s="44"/>
      <c r="AI55" s="43"/>
      <c r="AJ55" s="44"/>
      <c r="AK55" s="44"/>
      <c r="AL55" s="44"/>
      <c r="AM55" s="44"/>
      <c r="AN55" s="43"/>
      <c r="AO55" s="44"/>
      <c r="AP55" s="44"/>
      <c r="AQ55" s="44"/>
      <c r="AR55" s="44"/>
      <c r="AS55" s="43"/>
      <c r="AT55" s="44"/>
      <c r="AU55" s="44"/>
      <c r="AV55" s="44"/>
      <c r="AW55" s="44"/>
      <c r="AX55" s="43"/>
      <c r="AY55" s="44"/>
      <c r="AZ55" s="44"/>
      <c r="BA55" s="44"/>
      <c r="BB55" s="44"/>
      <c r="BC55" s="43"/>
      <c r="BD55" s="44"/>
      <c r="BE55" s="44"/>
      <c r="BF55" s="44"/>
      <c r="BG55" s="44"/>
      <c r="BH55" s="43"/>
    </row>
    <row r="56" spans="1:60">
      <c r="A56" s="42" t="s">
        <v>125</v>
      </c>
      <c r="B56" s="19"/>
      <c r="C56" s="19"/>
      <c r="D56" s="92"/>
      <c r="E56" s="92"/>
      <c r="F56" s="93"/>
      <c r="G56" s="93"/>
      <c r="H56" s="93"/>
      <c r="I56" s="229"/>
      <c r="J56" s="92">
        <f>+J43+J52+J53</f>
        <v>318.84600000000012</v>
      </c>
      <c r="K56" s="93"/>
      <c r="L56" s="93"/>
      <c r="M56" s="93"/>
      <c r="N56" s="93"/>
      <c r="O56" s="92">
        <f t="shared" ref="O56:BH56" si="55">+O43+O52+O53</f>
        <v>-224.16945631646956</v>
      </c>
      <c r="P56" s="93">
        <f t="shared" si="55"/>
        <v>-13.549050632911301</v>
      </c>
      <c r="Q56" s="93">
        <f t="shared" si="55"/>
        <v>43.546558650241039</v>
      </c>
      <c r="R56" s="93">
        <f t="shared" si="55"/>
        <v>-19.314228141850876</v>
      </c>
      <c r="S56" s="93">
        <f t="shared" si="55"/>
        <v>-18.220798960345153</v>
      </c>
      <c r="T56" s="92">
        <f t="shared" si="55"/>
        <v>-7.5375190848664628</v>
      </c>
      <c r="U56" s="93">
        <f t="shared" ca="1" si="55"/>
        <v>42.731378416118112</v>
      </c>
      <c r="V56" s="93">
        <f t="shared" ca="1" si="55"/>
        <v>158.56862158388194</v>
      </c>
      <c r="W56" s="93">
        <f t="shared" ca="1" si="55"/>
        <v>63.899999999999977</v>
      </c>
      <c r="X56" s="93">
        <f t="shared" si="55"/>
        <v>44.999999999999979</v>
      </c>
      <c r="Y56" s="92">
        <f t="shared" ca="1" si="55"/>
        <v>310.20000000000005</v>
      </c>
      <c r="Z56" s="93">
        <f t="shared" si="55"/>
        <v>56.699999999999967</v>
      </c>
      <c r="AA56" s="93">
        <f t="shared" si="55"/>
        <v>98.3</v>
      </c>
      <c r="AB56" s="93">
        <f t="shared" si="55"/>
        <v>42.699999999999989</v>
      </c>
      <c r="AC56" s="259">
        <f t="shared" si="55"/>
        <v>79.700000000000045</v>
      </c>
      <c r="AD56" s="92">
        <f>+AD43+AD52+AD53</f>
        <v>277.39999999999986</v>
      </c>
      <c r="AE56" s="259">
        <f>+AE43+AE52+AE53</f>
        <v>52.099999999999994</v>
      </c>
      <c r="AF56" s="93">
        <f t="shared" si="55"/>
        <v>95.09999999999998</v>
      </c>
      <c r="AG56" s="93">
        <f t="shared" si="55"/>
        <v>78.299999999999983</v>
      </c>
      <c r="AH56" s="93">
        <f t="shared" si="55"/>
        <v>70.899999999999949</v>
      </c>
      <c r="AI56" s="92">
        <f>+AI43+AI52+AI53</f>
        <v>296.4000000000002</v>
      </c>
      <c r="AJ56" s="93">
        <f t="shared" si="55"/>
        <v>17.200000000000028</v>
      </c>
      <c r="AK56" s="93">
        <f t="shared" si="55"/>
        <v>82.058325421516841</v>
      </c>
      <c r="AL56" s="93">
        <f t="shared" si="55"/>
        <v>76.407618181389225</v>
      </c>
      <c r="AM56" s="93">
        <f t="shared" ca="1" si="55"/>
        <v>89.719034810028774</v>
      </c>
      <c r="AN56" s="92">
        <f ca="1">+AN43+AN52+AN53</f>
        <v>265.38497841293491</v>
      </c>
      <c r="AO56" s="93">
        <f t="shared" ca="1" si="55"/>
        <v>41.160081583360714</v>
      </c>
      <c r="AP56" s="93">
        <f t="shared" ca="1" si="55"/>
        <v>87.599573837680722</v>
      </c>
      <c r="AQ56" s="93">
        <f t="shared" ca="1" si="55"/>
        <v>78.843452020713571</v>
      </c>
      <c r="AR56" s="93">
        <f t="shared" ca="1" si="55"/>
        <v>55.843034684402419</v>
      </c>
      <c r="AS56" s="92">
        <f t="shared" ca="1" si="55"/>
        <v>263.44614212615755</v>
      </c>
      <c r="AT56" s="93">
        <f t="shared" ca="1" si="55"/>
        <v>40.784623701047053</v>
      </c>
      <c r="AU56" s="93">
        <f t="shared" ca="1" si="55"/>
        <v>87.367007168329195</v>
      </c>
      <c r="AV56" s="93">
        <f t="shared" ca="1" si="55"/>
        <v>78.678881109353199</v>
      </c>
      <c r="AW56" s="93">
        <f t="shared" ca="1" si="55"/>
        <v>55.290152943252167</v>
      </c>
      <c r="AX56" s="92">
        <f t="shared" ca="1" si="55"/>
        <v>262.12066492198176</v>
      </c>
      <c r="AY56" s="93">
        <f t="shared" ca="1" si="55"/>
        <v>40.910506215903332</v>
      </c>
      <c r="AZ56" s="93">
        <f t="shared" ca="1" si="55"/>
        <v>87.794543455783923</v>
      </c>
      <c r="BA56" s="93">
        <f t="shared" ca="1" si="55"/>
        <v>79.190909933297462</v>
      </c>
      <c r="BB56" s="93">
        <f t="shared" ca="1" si="55"/>
        <v>55.323856262005116</v>
      </c>
      <c r="BC56" s="92">
        <f t="shared" ca="1" si="55"/>
        <v>263.21981586698985</v>
      </c>
      <c r="BD56" s="93">
        <f t="shared" ca="1" si="55"/>
        <v>41.043799038000969</v>
      </c>
      <c r="BE56" s="93">
        <f t="shared" ca="1" si="55"/>
        <v>88.250079819617639</v>
      </c>
      <c r="BF56" s="93">
        <f t="shared" ca="1" si="55"/>
        <v>79.727972437896284</v>
      </c>
      <c r="BG56" s="93">
        <f t="shared" ca="1" si="55"/>
        <v>55.366706476617424</v>
      </c>
      <c r="BH56" s="92">
        <f t="shared" ca="1" si="55"/>
        <v>264.38855777213257</v>
      </c>
    </row>
    <row r="57" spans="1:60">
      <c r="A57" s="19" t="s">
        <v>124</v>
      </c>
      <c r="B57" s="19"/>
      <c r="C57" s="19"/>
      <c r="D57" s="80"/>
      <c r="E57" s="80"/>
      <c r="F57" s="23"/>
      <c r="G57" s="23"/>
      <c r="H57" s="23"/>
      <c r="I57" s="23"/>
      <c r="J57" s="80">
        <v>-96.521899999999846</v>
      </c>
      <c r="K57" s="23"/>
      <c r="L57" s="23"/>
      <c r="M57" s="23"/>
      <c r="N57" s="23"/>
      <c r="O57" s="80">
        <v>-80.899999999999949</v>
      </c>
      <c r="P57" s="281">
        <f>+P56*-P58</f>
        <v>-184.60815612311552</v>
      </c>
      <c r="Q57" s="281">
        <f>+Q56*-Q58</f>
        <v>593.32938637050052</v>
      </c>
      <c r="R57" s="281">
        <f>+R56*-R58</f>
        <v>-263.15969589392114</v>
      </c>
      <c r="S57" s="281">
        <f>+T57-SUM(P57:R57)</f>
        <v>-248.26153435346384</v>
      </c>
      <c r="T57" s="320">
        <v>-102.7</v>
      </c>
      <c r="U57" s="281">
        <f ca="1">+U56*-U58</f>
        <v>-13.246727308996615</v>
      </c>
      <c r="V57" s="281">
        <f ca="1">+V56*-V58</f>
        <v>-49.156272691003402</v>
      </c>
      <c r="W57" s="281">
        <f ca="1">+W56*-W58</f>
        <v>-19.808999999999994</v>
      </c>
      <c r="X57" s="281">
        <f>X62-X56</f>
        <v>-5.4999999999999787</v>
      </c>
      <c r="Y57" s="80">
        <f ca="1">+SUM(U57:X57)</f>
        <v>-87.711999999999989</v>
      </c>
      <c r="Z57" s="281">
        <f>Z62-Z56</f>
        <v>-15.699999999999967</v>
      </c>
      <c r="AA57" s="281">
        <f>AA62-AA56</f>
        <v>-27.849999999999994</v>
      </c>
      <c r="AB57" s="281">
        <f>AB62-AB56</f>
        <v>-3.4999999999999858</v>
      </c>
      <c r="AC57" s="281">
        <f>AC62-AC56</f>
        <v>-17.200000000000045</v>
      </c>
      <c r="AD57" s="80">
        <f>+SUM(Z57:AC57)</f>
        <v>-64.25</v>
      </c>
      <c r="AE57" s="281">
        <f>AE62-AE56</f>
        <v>-13.699999999999996</v>
      </c>
      <c r="AF57" s="281">
        <f>-23.8-1.7</f>
        <v>-25.5</v>
      </c>
      <c r="AG57" s="281">
        <f>-10.6-(12.8-8.8)</f>
        <v>-14.6</v>
      </c>
      <c r="AH57" s="281">
        <f>-70.9+56.7</f>
        <v>-14.200000000000003</v>
      </c>
      <c r="AI57" s="80">
        <f>+SUM(AE57:AH57)</f>
        <v>-68</v>
      </c>
      <c r="AJ57" s="281">
        <f>11.3-17.2</f>
        <v>-5.8999999999999986</v>
      </c>
      <c r="AK57" s="281">
        <f>+AK56*-AK58</f>
        <v>-18.216948243576738</v>
      </c>
      <c r="AL57" s="281">
        <f>+AL56*-AL58</f>
        <v>-16.962491236268409</v>
      </c>
      <c r="AM57" s="281">
        <f ca="1">+AN57-SUM(AJ57:AL57)</f>
        <v>-19.959105555129881</v>
      </c>
      <c r="AN57" s="80">
        <f ca="1">-AN58*AN56</f>
        <v>-61.03854503497503</v>
      </c>
      <c r="AO57" s="281">
        <f ca="1">+AO56*-AO58</f>
        <v>-9.4668187641729649</v>
      </c>
      <c r="AP57" s="281">
        <f ca="1">+AP56*-AP58</f>
        <v>-20.147901982666568</v>
      </c>
      <c r="AQ57" s="281">
        <f ca="1">+AQ56*-AQ58</f>
        <v>-18.133993964764123</v>
      </c>
      <c r="AR57" s="281">
        <f ca="1">+AS57-SUM(AO57:AQ57)</f>
        <v>-12.843897977412588</v>
      </c>
      <c r="AS57" s="80">
        <f ca="1">-AS58*AS56</f>
        <v>-60.592612689016242</v>
      </c>
      <c r="AT57" s="281">
        <f ca="1">+AT56*-AT58</f>
        <v>-9.3804634512408231</v>
      </c>
      <c r="AU57" s="281">
        <f ca="1">+AU56*-AU58</f>
        <v>-20.094411648715717</v>
      </c>
      <c r="AV57" s="281">
        <f ca="1">+AV56*-AV58</f>
        <v>-18.096142655151237</v>
      </c>
      <c r="AW57" s="281">
        <f ca="1">+AX57-SUM(AT57:AV57)</f>
        <v>-12.716735176948035</v>
      </c>
      <c r="AX57" s="80">
        <f ca="1">-AX58*AX56</f>
        <v>-60.28775293205581</v>
      </c>
      <c r="AY57" s="281">
        <f ca="1">+AY56*-AY58</f>
        <v>-9.4094164296577674</v>
      </c>
      <c r="AZ57" s="281">
        <f ca="1">+AZ56*-AZ58</f>
        <v>-20.192744994830303</v>
      </c>
      <c r="BA57" s="281">
        <f ca="1">+BA56*-BA58</f>
        <v>-18.213909284658417</v>
      </c>
      <c r="BB57" s="281">
        <f ca="1">+BC57-SUM(AY57:BA57)</f>
        <v>-12.72448694026118</v>
      </c>
      <c r="BC57" s="80">
        <f ca="1">-BC58*BC56</f>
        <v>-60.540557649407667</v>
      </c>
      <c r="BD57" s="281">
        <f ca="1">+BD56*-BD58</f>
        <v>-9.4400737787402242</v>
      </c>
      <c r="BE57" s="281">
        <f ca="1">+BE56*-BE58</f>
        <v>-20.297518358512058</v>
      </c>
      <c r="BF57" s="281">
        <f ca="1">+BF56*-BF58</f>
        <v>-18.337433660716147</v>
      </c>
      <c r="BG57" s="281">
        <f ca="1">+BH57-SUM(BD57:BF57)</f>
        <v>-12.734342489622065</v>
      </c>
      <c r="BH57" s="80">
        <f ca="1">-BH58*BH56</f>
        <v>-60.809368287590495</v>
      </c>
    </row>
    <row r="58" spans="1:60">
      <c r="A58" s="19"/>
      <c r="B58" s="19" t="s">
        <v>14</v>
      </c>
      <c r="C58" s="19"/>
      <c r="D58" s="52"/>
      <c r="E58" s="52"/>
      <c r="F58" s="35"/>
      <c r="G58" s="35"/>
      <c r="H58" s="35"/>
      <c r="I58" s="63"/>
      <c r="J58" s="52">
        <f>-J57/J56</f>
        <v>0.3027226309879999</v>
      </c>
      <c r="K58" s="35"/>
      <c r="L58" s="35"/>
      <c r="M58" s="35"/>
      <c r="N58" s="63"/>
      <c r="O58" s="52">
        <f>-O57/O56</f>
        <v>-0.36088770222911176</v>
      </c>
      <c r="P58" s="277">
        <f>+T58</f>
        <v>-13.62517279806257</v>
      </c>
      <c r="Q58" s="277">
        <f>+P58</f>
        <v>-13.62517279806257</v>
      </c>
      <c r="R58" s="277">
        <f>+Q58</f>
        <v>-13.62517279806257</v>
      </c>
      <c r="S58" s="276">
        <f>+-S57/S56</f>
        <v>-13.625172798062696</v>
      </c>
      <c r="T58" s="315">
        <f>-T57/T56</f>
        <v>-13.62517279806257</v>
      </c>
      <c r="U58" s="277">
        <v>0.31</v>
      </c>
      <c r="V58" s="277">
        <f>+U58</f>
        <v>0.31</v>
      </c>
      <c r="W58" s="277">
        <f>+V58</f>
        <v>0.31</v>
      </c>
      <c r="X58" s="276">
        <f>+-X57/X56</f>
        <v>0.1222222222222218</v>
      </c>
      <c r="Y58" s="52">
        <f ca="1">-Y57/Y56</f>
        <v>0.28275950999355248</v>
      </c>
      <c r="Z58" s="276">
        <f>+-Z57/Z56</f>
        <v>0.27689594356260983</v>
      </c>
      <c r="AA58" s="276">
        <f>+-AA57/AA56</f>
        <v>0.28331637843336721</v>
      </c>
      <c r="AB58" s="276">
        <f>+-AB57/AB56</f>
        <v>8.1967213114753787E-2</v>
      </c>
      <c r="AC58" s="336">
        <f>+-AC57/AC56</f>
        <v>0.21580928481806821</v>
      </c>
      <c r="AD58" s="52">
        <f>-AD57/AD56</f>
        <v>0.23161499639509744</v>
      </c>
      <c r="AE58" s="336">
        <f>+-AE57/AE56</f>
        <v>0.26295585412667943</v>
      </c>
      <c r="AF58" s="336">
        <f>+-AF57/AF56</f>
        <v>0.26813880126182971</v>
      </c>
      <c r="AG58" s="336">
        <f>+-AG57/AG56</f>
        <v>0.18646232439335891</v>
      </c>
      <c r="AH58" s="276">
        <f>+-AH57/AH56</f>
        <v>0.20028208744710879</v>
      </c>
      <c r="AI58" s="52">
        <f>-AI57/AI56</f>
        <v>0.22941970310391346</v>
      </c>
      <c r="AJ58" s="276">
        <f>+-AJ57/AJ56</f>
        <v>0.34302325581395288</v>
      </c>
      <c r="AK58" s="277">
        <v>0.222</v>
      </c>
      <c r="AL58" s="277">
        <v>0.222</v>
      </c>
      <c r="AM58" s="276">
        <f ca="1">+-AM57/AM56</f>
        <v>0.2224623302891223</v>
      </c>
      <c r="AN58" s="227">
        <v>0.23</v>
      </c>
      <c r="AO58" s="277">
        <f>+AS58</f>
        <v>0.23</v>
      </c>
      <c r="AP58" s="277">
        <f>+AO58</f>
        <v>0.23</v>
      </c>
      <c r="AQ58" s="277">
        <f>+AP58</f>
        <v>0.23</v>
      </c>
      <c r="AR58" s="276">
        <f ca="1">+-AR57/AR56</f>
        <v>0.23000000000000057</v>
      </c>
      <c r="AS58" s="227">
        <f>AN58</f>
        <v>0.23</v>
      </c>
      <c r="AT58" s="277">
        <f>+AX58</f>
        <v>0.23</v>
      </c>
      <c r="AU58" s="277">
        <f>+AT58</f>
        <v>0.23</v>
      </c>
      <c r="AV58" s="277">
        <f>+AU58</f>
        <v>0.23</v>
      </c>
      <c r="AW58" s="276">
        <f ca="1">+-AW57/AW56</f>
        <v>0.23000000000000065</v>
      </c>
      <c r="AX58" s="227">
        <f>AS58</f>
        <v>0.23</v>
      </c>
      <c r="AY58" s="277">
        <f>+BC58</f>
        <v>0.23</v>
      </c>
      <c r="AZ58" s="277">
        <f>+AY58</f>
        <v>0.23</v>
      </c>
      <c r="BA58" s="277">
        <f>+AZ58</f>
        <v>0.23</v>
      </c>
      <c r="BB58" s="276">
        <f ca="1">+-BB57/BB56</f>
        <v>0.23000000000000007</v>
      </c>
      <c r="BC58" s="227">
        <f>AX58</f>
        <v>0.23</v>
      </c>
      <c r="BD58" s="277">
        <f>+BH58</f>
        <v>0.23</v>
      </c>
      <c r="BE58" s="277">
        <f>+BD58</f>
        <v>0.23</v>
      </c>
      <c r="BF58" s="277">
        <f>+BE58</f>
        <v>0.23</v>
      </c>
      <c r="BG58" s="276">
        <f ca="1">+-BG57/BG56</f>
        <v>0.23000000000000104</v>
      </c>
      <c r="BH58" s="227">
        <f>BC58</f>
        <v>0.23</v>
      </c>
    </row>
    <row r="59" spans="1:60" ht="3" customHeight="1">
      <c r="A59" s="19"/>
      <c r="B59" s="19"/>
      <c r="C59" s="19"/>
      <c r="D59" s="43"/>
      <c r="E59" s="43"/>
      <c r="F59" s="44"/>
      <c r="G59" s="44"/>
      <c r="H59" s="44"/>
      <c r="I59" s="44"/>
      <c r="J59" s="43"/>
      <c r="K59" s="44"/>
      <c r="L59" s="44"/>
      <c r="M59" s="44"/>
      <c r="N59" s="44"/>
      <c r="O59" s="43"/>
      <c r="P59" s="271"/>
      <c r="Q59" s="271"/>
      <c r="R59" s="271"/>
      <c r="S59" s="271"/>
      <c r="T59" s="316"/>
      <c r="U59" s="44"/>
      <c r="V59" s="44"/>
      <c r="W59" s="44"/>
      <c r="X59" s="44"/>
      <c r="Y59" s="43"/>
      <c r="Z59" s="44"/>
      <c r="AA59" s="44"/>
      <c r="AB59" s="44"/>
      <c r="AC59" s="19"/>
      <c r="AD59" s="43"/>
      <c r="AE59" s="19"/>
      <c r="AF59" s="44"/>
      <c r="AG59" s="44"/>
      <c r="AH59" s="44"/>
      <c r="AI59" s="43"/>
      <c r="AJ59" s="44"/>
      <c r="AK59" s="44"/>
      <c r="AL59" s="44"/>
      <c r="AM59" s="44"/>
      <c r="AN59" s="43"/>
      <c r="AO59" s="44"/>
      <c r="AP59" s="44"/>
      <c r="AQ59" s="44"/>
      <c r="AR59" s="44"/>
      <c r="AS59" s="43"/>
      <c r="AT59" s="44"/>
      <c r="AU59" s="44"/>
      <c r="AV59" s="44"/>
      <c r="AW59" s="44"/>
      <c r="AX59" s="43"/>
      <c r="AY59" s="44"/>
      <c r="AZ59" s="44"/>
      <c r="BA59" s="44"/>
      <c r="BB59" s="44"/>
      <c r="BC59" s="43"/>
      <c r="BD59" s="44"/>
      <c r="BE59" s="44"/>
      <c r="BF59" s="44"/>
      <c r="BG59" s="44"/>
      <c r="BH59" s="43"/>
    </row>
    <row r="60" spans="1:60" ht="7.5" customHeight="1">
      <c r="A60" s="19"/>
      <c r="B60" s="19"/>
      <c r="C60" s="19"/>
      <c r="D60" s="32"/>
      <c r="E60" s="32"/>
      <c r="F60" s="23"/>
      <c r="G60" s="23"/>
      <c r="H60" s="23"/>
      <c r="I60" s="23"/>
      <c r="J60" s="32"/>
      <c r="K60" s="23"/>
      <c r="L60" s="23"/>
      <c r="M60" s="23"/>
      <c r="N60" s="23"/>
      <c r="O60" s="32"/>
      <c r="P60" s="281"/>
      <c r="Q60" s="281"/>
      <c r="R60" s="281"/>
      <c r="S60" s="287"/>
      <c r="T60" s="317"/>
      <c r="U60" s="23"/>
      <c r="V60" s="110"/>
      <c r="W60" s="110"/>
      <c r="X60" s="23"/>
      <c r="Y60" s="226"/>
      <c r="Z60" s="23"/>
      <c r="AA60" s="110"/>
      <c r="AB60" s="110"/>
      <c r="AC60" s="181"/>
      <c r="AD60" s="226"/>
      <c r="AE60" s="181"/>
      <c r="AF60" s="110"/>
      <c r="AG60" s="110"/>
      <c r="AH60" s="23"/>
      <c r="AI60" s="226"/>
      <c r="AJ60" s="23"/>
      <c r="AK60" s="110"/>
      <c r="AL60" s="110"/>
      <c r="AM60" s="23"/>
      <c r="AN60" s="226"/>
      <c r="AO60" s="23"/>
      <c r="AP60" s="110"/>
      <c r="AQ60" s="110"/>
      <c r="AR60" s="23"/>
      <c r="AS60" s="226"/>
      <c r="AT60" s="23"/>
      <c r="AU60" s="110"/>
      <c r="AV60" s="110"/>
      <c r="AW60" s="23"/>
      <c r="AX60" s="226"/>
      <c r="AY60" s="23"/>
      <c r="AZ60" s="110"/>
      <c r="BA60" s="110"/>
      <c r="BB60" s="23"/>
      <c r="BC60" s="226"/>
      <c r="BD60" s="23"/>
      <c r="BE60" s="110"/>
      <c r="BF60" s="110"/>
      <c r="BG60" s="23"/>
      <c r="BH60" s="226"/>
    </row>
    <row r="61" spans="1:60" ht="3" customHeight="1">
      <c r="A61" s="19"/>
      <c r="B61" s="19"/>
      <c r="C61" s="19"/>
      <c r="D61" s="43"/>
      <c r="E61" s="43"/>
      <c r="F61" s="44"/>
      <c r="G61" s="44"/>
      <c r="H61" s="44"/>
      <c r="I61" s="44"/>
      <c r="J61" s="43"/>
      <c r="K61" s="44"/>
      <c r="L61" s="44"/>
      <c r="M61" s="44"/>
      <c r="N61" s="44"/>
      <c r="O61" s="43"/>
      <c r="P61" s="271"/>
      <c r="Q61" s="271"/>
      <c r="R61" s="271"/>
      <c r="S61" s="271"/>
      <c r="T61" s="316"/>
      <c r="U61" s="44"/>
      <c r="V61" s="44"/>
      <c r="W61" s="44"/>
      <c r="X61" s="44"/>
      <c r="Y61" s="43"/>
      <c r="Z61" s="44"/>
      <c r="AA61" s="44"/>
      <c r="AB61" s="44"/>
      <c r="AC61" s="19"/>
      <c r="AD61" s="43"/>
      <c r="AE61" s="19"/>
      <c r="AF61" s="44"/>
      <c r="AG61" s="44"/>
      <c r="AH61" s="44"/>
      <c r="AI61" s="43"/>
      <c r="AJ61" s="44"/>
      <c r="AK61" s="44"/>
      <c r="AL61" s="44"/>
      <c r="AM61" s="44"/>
      <c r="AN61" s="43"/>
      <c r="AO61" s="44"/>
      <c r="AP61" s="44"/>
      <c r="AQ61" s="44"/>
      <c r="AR61" s="44"/>
      <c r="AS61" s="43"/>
      <c r="AT61" s="44"/>
      <c r="AU61" s="44"/>
      <c r="AV61" s="44"/>
      <c r="AW61" s="44"/>
      <c r="AX61" s="43"/>
      <c r="AY61" s="44"/>
      <c r="AZ61" s="44"/>
      <c r="BA61" s="44"/>
      <c r="BB61" s="44"/>
      <c r="BC61" s="43"/>
      <c r="BD61" s="44"/>
      <c r="BE61" s="44"/>
      <c r="BF61" s="44"/>
      <c r="BG61" s="44"/>
      <c r="BH61" s="43"/>
    </row>
    <row r="62" spans="1:60">
      <c r="A62" s="42" t="s">
        <v>74</v>
      </c>
      <c r="B62" s="19"/>
      <c r="C62" s="19"/>
      <c r="D62" s="225"/>
      <c r="E62" s="225"/>
      <c r="F62" s="224"/>
      <c r="G62" s="224"/>
      <c r="H62" s="224"/>
      <c r="I62" s="224"/>
      <c r="J62" s="138">
        <f>+J56+J57</f>
        <v>222.32410000000027</v>
      </c>
      <c r="K62" s="224"/>
      <c r="L62" s="224"/>
      <c r="M62" s="224"/>
      <c r="N62" s="224"/>
      <c r="O62" s="138">
        <f t="shared" ref="O62:W62" si="56">+O56+O57</f>
        <v>-305.06945631646954</v>
      </c>
      <c r="P62" s="88">
        <f t="shared" si="56"/>
        <v>-198.15720675602682</v>
      </c>
      <c r="Q62" s="88">
        <f t="shared" si="56"/>
        <v>636.8759450207416</v>
      </c>
      <c r="R62" s="88">
        <f t="shared" si="56"/>
        <v>-282.47392403577203</v>
      </c>
      <c r="S62" s="88">
        <f t="shared" si="56"/>
        <v>-266.48233331380902</v>
      </c>
      <c r="T62" s="138">
        <f t="shared" si="56"/>
        <v>-110.23751908486646</v>
      </c>
      <c r="U62" s="88">
        <f t="shared" ca="1" si="56"/>
        <v>29.484651107121497</v>
      </c>
      <c r="V62" s="88">
        <f t="shared" ca="1" si="56"/>
        <v>109.41234889287853</v>
      </c>
      <c r="W62" s="88">
        <f t="shared" ca="1" si="56"/>
        <v>44.09099999999998</v>
      </c>
      <c r="X62" s="88">
        <v>39.5</v>
      </c>
      <c r="Y62" s="138">
        <f ca="1">Y56+Y57</f>
        <v>222.48800000000006</v>
      </c>
      <c r="Z62" s="88">
        <v>41</v>
      </c>
      <c r="AA62" s="88">
        <v>70.45</v>
      </c>
      <c r="AB62" s="88">
        <v>39.200000000000003</v>
      </c>
      <c r="AC62" s="337">
        <v>62.5</v>
      </c>
      <c r="AD62" s="138">
        <f>AD56+AD57</f>
        <v>213.14999999999986</v>
      </c>
      <c r="AE62" s="337">
        <v>38.4</v>
      </c>
      <c r="AF62" s="88">
        <f>+AF56+AF57</f>
        <v>69.59999999999998</v>
      </c>
      <c r="AG62" s="88">
        <f>+AG56+AG57</f>
        <v>63.699999999999982</v>
      </c>
      <c r="AH62" s="88">
        <f>+AH56+AH57</f>
        <v>56.699999999999946</v>
      </c>
      <c r="AI62" s="138">
        <f>AI56+AI57</f>
        <v>228.4000000000002</v>
      </c>
      <c r="AJ62" s="88">
        <f>+AJ56+AJ57</f>
        <v>11.300000000000029</v>
      </c>
      <c r="AK62" s="88">
        <f>+AK56+AK57</f>
        <v>63.841377177940103</v>
      </c>
      <c r="AL62" s="88">
        <f>+AL56+AL57</f>
        <v>59.445126945120819</v>
      </c>
      <c r="AM62" s="88">
        <f ca="1">+AM56+AM57</f>
        <v>69.759929254898893</v>
      </c>
      <c r="AN62" s="138">
        <f ca="1">AN56+AN57</f>
        <v>204.3464333779599</v>
      </c>
      <c r="AO62" s="88">
        <f ca="1">+AO56+AO57</f>
        <v>31.693262819187751</v>
      </c>
      <c r="AP62" s="88">
        <f ca="1">+AP56+AP57</f>
        <v>67.451671855014155</v>
      </c>
      <c r="AQ62" s="88">
        <f ca="1">+AQ56+AQ57</f>
        <v>60.709458055949447</v>
      </c>
      <c r="AR62" s="88">
        <f ca="1">+AR56+AR57</f>
        <v>42.99913670698983</v>
      </c>
      <c r="AS62" s="138">
        <f ca="1">AS56+AS57</f>
        <v>202.8535294371413</v>
      </c>
      <c r="AT62" s="88">
        <f ca="1">+AT56+AT57</f>
        <v>31.404160249806232</v>
      </c>
      <c r="AU62" s="88">
        <f ca="1">+AU56+AU57</f>
        <v>67.272595519613475</v>
      </c>
      <c r="AV62" s="88">
        <f ca="1">+AV56+AV57</f>
        <v>60.582738454201959</v>
      </c>
      <c r="AW62" s="88">
        <f ca="1">+AW56+AW57</f>
        <v>42.573417766304132</v>
      </c>
      <c r="AX62" s="138">
        <f ca="1">AX56+AX57</f>
        <v>201.83291198992595</v>
      </c>
      <c r="AY62" s="88">
        <f ca="1">+AY56+AY57</f>
        <v>31.501089786245565</v>
      </c>
      <c r="AZ62" s="88">
        <f ca="1">+AZ56+AZ57</f>
        <v>67.601798460953617</v>
      </c>
      <c r="BA62" s="88">
        <f ca="1">+BA56+BA57</f>
        <v>60.977000648639049</v>
      </c>
      <c r="BB62" s="88">
        <f ca="1">+BB56+BB57</f>
        <v>42.599369321743936</v>
      </c>
      <c r="BC62" s="138">
        <f ca="1">BC56+BC57</f>
        <v>202.67925821758217</v>
      </c>
      <c r="BD62" s="88">
        <f ca="1">+BD56+BD57</f>
        <v>31.603725259260745</v>
      </c>
      <c r="BE62" s="88">
        <f ca="1">+BE56+BE57</f>
        <v>67.952561461105574</v>
      </c>
      <c r="BF62" s="88">
        <f ca="1">+BF56+BF57</f>
        <v>61.39053877718014</v>
      </c>
      <c r="BG62" s="88">
        <f ca="1">+BG56+BG57</f>
        <v>42.632363986995358</v>
      </c>
      <c r="BH62" s="138">
        <f ca="1">BH56+BH57</f>
        <v>203.57918948454207</v>
      </c>
    </row>
    <row r="63" spans="1:60" ht="22.5" customHeight="1">
      <c r="A63" s="42"/>
      <c r="B63" s="19"/>
      <c r="C63" s="19"/>
      <c r="D63" s="223"/>
      <c r="E63" s="223"/>
      <c r="F63" s="219"/>
      <c r="G63" s="219"/>
      <c r="H63" s="219"/>
      <c r="I63" s="219"/>
      <c r="J63" s="223"/>
      <c r="K63" s="219"/>
      <c r="L63" s="219"/>
      <c r="M63" s="219"/>
      <c r="N63" s="219"/>
      <c r="O63" s="223"/>
      <c r="P63" s="219"/>
      <c r="Q63" s="219"/>
      <c r="R63" s="219"/>
      <c r="S63" s="219"/>
      <c r="T63" s="223"/>
      <c r="U63" s="219"/>
      <c r="V63" s="219"/>
      <c r="W63" s="219"/>
      <c r="X63" s="219"/>
      <c r="Y63" s="223"/>
      <c r="Z63" s="219"/>
      <c r="AA63" s="219"/>
      <c r="AB63" s="219"/>
      <c r="AC63" s="406"/>
      <c r="AD63" s="223"/>
      <c r="AE63" s="406"/>
      <c r="AF63" s="219"/>
      <c r="AG63" s="219"/>
      <c r="AH63" s="219"/>
      <c r="AI63" s="223"/>
      <c r="AJ63" s="219"/>
      <c r="AK63" s="219"/>
      <c r="AL63" s="219"/>
      <c r="AM63" s="219"/>
      <c r="AN63" s="223"/>
      <c r="AO63" s="219"/>
      <c r="AP63" s="219"/>
      <c r="AQ63" s="219"/>
      <c r="AR63" s="219"/>
      <c r="AS63" s="223"/>
      <c r="AT63" s="219"/>
      <c r="AU63" s="219"/>
      <c r="AV63" s="219"/>
      <c r="AW63" s="219"/>
      <c r="AX63" s="223"/>
      <c r="AY63" s="219"/>
      <c r="AZ63" s="219"/>
      <c r="BA63" s="219"/>
      <c r="BB63" s="219"/>
      <c r="BC63" s="223"/>
      <c r="BD63" s="219"/>
      <c r="BE63" s="219"/>
      <c r="BF63" s="219"/>
      <c r="BG63" s="219"/>
      <c r="BH63" s="223"/>
    </row>
    <row r="64" spans="1:60">
      <c r="A64" s="42" t="s">
        <v>123</v>
      </c>
      <c r="B64" s="19"/>
      <c r="C64" s="19"/>
      <c r="D64" s="214"/>
      <c r="E64" s="214"/>
      <c r="F64" s="215"/>
      <c r="G64" s="215"/>
      <c r="H64" s="215"/>
      <c r="I64" s="215"/>
      <c r="J64" s="214">
        <f>J62/J76</f>
        <v>3.5515031948881832</v>
      </c>
      <c r="K64" s="215"/>
      <c r="L64" s="215"/>
      <c r="M64" s="215"/>
      <c r="N64" s="215"/>
      <c r="O64" s="214">
        <f t="shared" ref="O64:BH64" si="57">O62/O76</f>
        <v>-4.8733139986656475</v>
      </c>
      <c r="P64" s="215">
        <f t="shared" si="57"/>
        <v>-3.165450587156978</v>
      </c>
      <c r="Q64" s="215">
        <f t="shared" si="57"/>
        <v>10.173737140906415</v>
      </c>
      <c r="R64" s="222">
        <f t="shared" si="57"/>
        <v>-4.5123630037663265</v>
      </c>
      <c r="S64" s="215">
        <f t="shared" si="57"/>
        <v>-4.2569062829681954</v>
      </c>
      <c r="T64" s="214">
        <f t="shared" si="57"/>
        <v>-1.7609827329850871</v>
      </c>
      <c r="U64" s="215">
        <f t="shared" ca="1" si="57"/>
        <v>0.47100081640769165</v>
      </c>
      <c r="V64" s="215">
        <f t="shared" ca="1" si="57"/>
        <v>1.7478011005252161</v>
      </c>
      <c r="W64" s="222">
        <f t="shared" ca="1" si="57"/>
        <v>0.70445634826355974</v>
      </c>
      <c r="X64" s="215">
        <f t="shared" si="57"/>
        <v>0.64227642276422769</v>
      </c>
      <c r="Y64" s="214">
        <f t="shared" ca="1" si="57"/>
        <v>3.5699654083785357</v>
      </c>
      <c r="Z64" s="215">
        <f t="shared" si="57"/>
        <v>0.68447412353923209</v>
      </c>
      <c r="AA64" s="215">
        <f t="shared" si="57"/>
        <v>1.1749695625343985</v>
      </c>
      <c r="AB64" s="222">
        <f t="shared" si="57"/>
        <v>0.65661641541038529</v>
      </c>
      <c r="AC64" s="222">
        <f t="shared" si="57"/>
        <v>1.0557432432432432</v>
      </c>
      <c r="AD64" s="214">
        <f t="shared" si="57"/>
        <v>3.5709648641517155</v>
      </c>
      <c r="AE64" s="222">
        <f t="shared" si="57"/>
        <v>0.6609294320137693</v>
      </c>
      <c r="AF64" s="222">
        <f t="shared" si="57"/>
        <v>1.2062391681109181</v>
      </c>
      <c r="AG64" s="222">
        <f t="shared" si="57"/>
        <v>1.1078260869565215</v>
      </c>
      <c r="AH64" s="215">
        <f t="shared" si="57"/>
        <v>0.999999999999999</v>
      </c>
      <c r="AI64" s="214">
        <f t="shared" si="57"/>
        <v>3.9721739130434819</v>
      </c>
      <c r="AJ64" s="215">
        <f t="shared" si="57"/>
        <v>0.20323741007194296</v>
      </c>
      <c r="AK64" s="215">
        <f t="shared" si="57"/>
        <v>1.176572506245156</v>
      </c>
      <c r="AL64" s="222">
        <f t="shared" si="57"/>
        <v>1.1192732232480869</v>
      </c>
      <c r="AM64" s="215">
        <f t="shared" ca="1" si="57"/>
        <v>1.3361291184488262</v>
      </c>
      <c r="AN64" s="214">
        <f ca="1">AN62/AN76</f>
        <v>3.7985889836479809</v>
      </c>
      <c r="AO64" s="215">
        <f t="shared" ca="1" si="57"/>
        <v>0.61767633037054137</v>
      </c>
      <c r="AP64" s="215">
        <f t="shared" ca="1" si="57"/>
        <v>1.3380488587988595</v>
      </c>
      <c r="AQ64" s="222">
        <f t="shared" ca="1" si="57"/>
        <v>1.2261943394184995</v>
      </c>
      <c r="AR64" s="215">
        <f t="shared" ca="1" si="57"/>
        <v>0.8845653355540446</v>
      </c>
      <c r="AS64" s="214">
        <f t="shared" ca="1" si="57"/>
        <v>4.0602806466220445</v>
      </c>
      <c r="AT64" s="215">
        <f t="shared" ca="1" si="57"/>
        <v>0.65309042939179396</v>
      </c>
      <c r="AU64" s="215">
        <f t="shared" ca="1" si="57"/>
        <v>1.4033991013254581</v>
      </c>
      <c r="AV64" s="222">
        <f t="shared" ca="1" si="57"/>
        <v>1.2678066879786249</v>
      </c>
      <c r="AW64" s="215">
        <f t="shared" ca="1" si="57"/>
        <v>0.89373355120258313</v>
      </c>
      <c r="AX64" s="214">
        <f t="shared" ca="1" si="57"/>
        <v>4.2171109475089965</v>
      </c>
      <c r="AY64" s="215">
        <f t="shared" ca="1" si="57"/>
        <v>0.66338376320684111</v>
      </c>
      <c r="AZ64" s="215">
        <f t="shared" ca="1" si="57"/>
        <v>1.4281425421772211</v>
      </c>
      <c r="BA64" s="222">
        <f t="shared" ca="1" si="57"/>
        <v>1.2922834221771877</v>
      </c>
      <c r="BB64" s="215">
        <f t="shared" ca="1" si="57"/>
        <v>0.90568605611348019</v>
      </c>
      <c r="BC64" s="214">
        <f t="shared" ca="1" si="57"/>
        <v>4.2885578204698787</v>
      </c>
      <c r="BD64" s="215">
        <f t="shared" ca="1" si="57"/>
        <v>0.67406224698740846</v>
      </c>
      <c r="BE64" s="215">
        <f t="shared" ca="1" si="57"/>
        <v>1.4539826273514642</v>
      </c>
      <c r="BF64" s="222">
        <f t="shared" ca="1" si="57"/>
        <v>1.3178044308060026</v>
      </c>
      <c r="BG64" s="215">
        <f t="shared" ca="1" si="57"/>
        <v>0.91809911662346322</v>
      </c>
      <c r="BH64" s="214">
        <f t="shared" ca="1" si="57"/>
        <v>4.362990546056265</v>
      </c>
    </row>
    <row r="65" spans="1:67">
      <c r="A65" s="19"/>
      <c r="B65" s="221" t="s">
        <v>122</v>
      </c>
      <c r="C65" s="19"/>
      <c r="D65" s="52"/>
      <c r="E65" s="52"/>
      <c r="F65" s="63"/>
      <c r="G65" s="63"/>
      <c r="H65" s="63"/>
      <c r="I65" s="63"/>
      <c r="J65" s="52"/>
      <c r="K65" s="63"/>
      <c r="L65" s="63"/>
      <c r="M65" s="63"/>
      <c r="N65" s="63"/>
      <c r="O65" s="52">
        <f>O64/J64-1</f>
        <v>-2.3721834759095808</v>
      </c>
      <c r="P65" s="276"/>
      <c r="Q65" s="276"/>
      <c r="R65" s="276"/>
      <c r="S65" s="276"/>
      <c r="T65" s="315">
        <f>T64/O64-1</f>
        <v>-0.6386478003536693</v>
      </c>
      <c r="U65" s="63"/>
      <c r="V65" s="63"/>
      <c r="W65" s="63"/>
      <c r="X65" s="63"/>
      <c r="Y65" s="52">
        <f ca="1">Y64/T64-1</f>
        <v>-3.0272574747663739</v>
      </c>
      <c r="Z65" s="63">
        <f ca="1">Z64/U64-1</f>
        <v>0.45323341211952584</v>
      </c>
      <c r="AA65" s="63">
        <f ca="1">AA64/V64-1</f>
        <v>-0.32774412249693685</v>
      </c>
      <c r="AB65" s="63">
        <f ca="1">AB64/W64-1</f>
        <v>-6.7910429043753884E-2</v>
      </c>
      <c r="AC65" s="63">
        <f>AC64/X64-1</f>
        <v>0.64375213821416333</v>
      </c>
      <c r="AD65" s="52">
        <f t="shared" ref="AD65:AI65" ca="1" si="58">AD64/Y64-1</f>
        <v>2.7996231303362151E-4</v>
      </c>
      <c r="AE65" s="63">
        <f t="shared" si="58"/>
        <v>-3.4398220057932249E-2</v>
      </c>
      <c r="AF65" s="63">
        <f t="shared" si="58"/>
        <v>2.6613119670156671E-2</v>
      </c>
      <c r="AG65" s="63">
        <f t="shared" si="58"/>
        <v>0.68717391304347775</v>
      </c>
      <c r="AH65" s="63">
        <f t="shared" si="58"/>
        <v>-5.2800000000000957E-2</v>
      </c>
      <c r="AI65" s="52">
        <f t="shared" si="58"/>
        <v>0.11235312139848608</v>
      </c>
      <c r="AJ65" s="63">
        <f t="shared" ref="AJ65:AS65" si="59">AJ64/AE64-1</f>
        <v>-0.69249756444844046</v>
      </c>
      <c r="AK65" s="63">
        <f t="shared" si="59"/>
        <v>-2.4594344678943614E-2</v>
      </c>
      <c r="AL65" s="63">
        <f t="shared" si="59"/>
        <v>1.0332972319701872E-2</v>
      </c>
      <c r="AM65" s="63">
        <f t="shared" ca="1" si="59"/>
        <v>0.33612911844882754</v>
      </c>
      <c r="AN65" s="52">
        <f t="shared" ca="1" si="59"/>
        <v>-4.3700233976538105E-2</v>
      </c>
      <c r="AO65" s="63">
        <f t="shared" ca="1" si="59"/>
        <v>2.0391861919116825</v>
      </c>
      <c r="AP65" s="63">
        <f t="shared" ca="1" si="59"/>
        <v>0.13724301026634533</v>
      </c>
      <c r="AQ65" s="63">
        <f t="shared" ca="1" si="59"/>
        <v>9.5527270687430388E-2</v>
      </c>
      <c r="AR65" s="63">
        <f t="shared" ca="1" si="59"/>
        <v>-0.33796418075150014</v>
      </c>
      <c r="AS65" s="52">
        <f t="shared" ca="1" si="59"/>
        <v>6.889180801097039E-2</v>
      </c>
      <c r="AT65" s="63"/>
      <c r="AU65" s="63"/>
      <c r="AV65" s="63"/>
      <c r="AW65" s="63"/>
      <c r="AX65" s="52">
        <f ca="1">AX64/AS64-1</f>
        <v>3.8625482949664391E-2</v>
      </c>
      <c r="AY65" s="63"/>
      <c r="AZ65" s="63"/>
      <c r="BA65" s="63"/>
      <c r="BB65" s="63"/>
      <c r="BC65" s="52">
        <f ca="1">BC64/AX64-1</f>
        <v>1.6942137366123822E-2</v>
      </c>
      <c r="BD65" s="63"/>
      <c r="BE65" s="63"/>
      <c r="BF65" s="63"/>
      <c r="BG65" s="63"/>
      <c r="BH65" s="52">
        <f ca="1">BH64/BC64-1</f>
        <v>1.7356120332832736E-2</v>
      </c>
    </row>
    <row r="66" spans="1:67" ht="12.75" customHeight="1">
      <c r="A66" s="19"/>
      <c r="B66" s="19"/>
      <c r="C66" s="19"/>
      <c r="D66" s="218"/>
      <c r="E66" s="218"/>
      <c r="F66" s="220"/>
      <c r="G66" s="220"/>
      <c r="H66" s="220"/>
      <c r="I66" s="220"/>
      <c r="J66" s="218"/>
      <c r="K66" s="219"/>
      <c r="L66" s="219"/>
      <c r="M66" s="219"/>
      <c r="N66" s="219"/>
      <c r="O66" s="218"/>
      <c r="P66" s="215"/>
      <c r="Q66" s="215"/>
      <c r="R66" s="215"/>
      <c r="S66" s="215"/>
      <c r="T66" s="218"/>
      <c r="U66" s="215"/>
      <c r="V66" s="215"/>
      <c r="W66" s="215"/>
      <c r="X66" s="299"/>
      <c r="Y66" s="300"/>
      <c r="Z66" s="330"/>
      <c r="AA66" s="330"/>
      <c r="AB66" s="330"/>
      <c r="AC66" s="407"/>
      <c r="AD66" s="331"/>
      <c r="AE66" s="386"/>
      <c r="AF66" s="301"/>
      <c r="AG66" s="301"/>
      <c r="AH66" s="301"/>
      <c r="AI66" s="419"/>
      <c r="AJ66" s="385"/>
      <c r="AK66" s="504"/>
      <c r="AL66" s="44"/>
      <c r="AM66" s="217"/>
      <c r="AN66" s="419"/>
      <c r="AO66" s="44"/>
      <c r="AP66" s="217"/>
      <c r="AQ66" s="44"/>
      <c r="AR66" s="44"/>
      <c r="AS66" s="419"/>
      <c r="AT66" s="44"/>
      <c r="AU66" s="217"/>
      <c r="AV66" s="44"/>
      <c r="AW66" s="44"/>
      <c r="AX66" s="419"/>
      <c r="AY66" s="44"/>
      <c r="AZ66" s="217"/>
      <c r="BA66" s="44"/>
      <c r="BB66" s="44"/>
      <c r="BC66" s="214"/>
      <c r="BD66" s="44"/>
      <c r="BE66" s="217"/>
      <c r="BF66" s="44"/>
      <c r="BG66" s="44"/>
      <c r="BH66" s="214"/>
    </row>
    <row r="67" spans="1:67" hidden="1" outlineLevel="1">
      <c r="A67" s="178" t="s">
        <v>121</v>
      </c>
      <c r="B67" s="19"/>
      <c r="C67" s="19"/>
      <c r="D67" s="32"/>
      <c r="E67" s="32"/>
      <c r="F67" s="110"/>
      <c r="G67" s="110"/>
      <c r="H67" s="110"/>
      <c r="I67" s="110"/>
      <c r="J67" s="32">
        <v>0</v>
      </c>
      <c r="K67" s="110"/>
      <c r="L67" s="110"/>
      <c r="M67" s="110"/>
      <c r="N67" s="110"/>
      <c r="O67" s="32">
        <v>0</v>
      </c>
      <c r="P67" s="283"/>
      <c r="Q67" s="283"/>
      <c r="R67" s="283"/>
      <c r="S67" s="283"/>
      <c r="T67" s="317">
        <v>0</v>
      </c>
      <c r="U67" s="23"/>
      <c r="V67" s="110"/>
      <c r="W67" s="110"/>
      <c r="X67" s="110"/>
      <c r="Y67" s="32">
        <f ca="1">-40*(1-Y58)</f>
        <v>-28.689619600257899</v>
      </c>
      <c r="Z67" s="351">
        <v>-12.5</v>
      </c>
      <c r="AA67" s="351">
        <v>-3.4</v>
      </c>
      <c r="AB67" s="351">
        <v>-5.8</v>
      </c>
      <c r="AC67" s="416">
        <v>-9.4</v>
      </c>
      <c r="AD67" s="32">
        <f>SUM(Z67:AC67)</f>
        <v>-31.1</v>
      </c>
      <c r="AE67" s="416">
        <v>-4.9000000000000004</v>
      </c>
      <c r="AF67" s="416">
        <v>-3.9</v>
      </c>
      <c r="AG67" s="416">
        <v>-8.8000000000000007</v>
      </c>
      <c r="AH67" s="110">
        <f>-4.7</f>
        <v>-4.7</v>
      </c>
      <c r="AI67" s="32">
        <f>SUM(AE67:AH67)</f>
        <v>-22.3</v>
      </c>
      <c r="AJ67" s="110">
        <v>0</v>
      </c>
      <c r="AK67" s="215"/>
      <c r="AL67" s="222"/>
      <c r="AM67" s="215"/>
      <c r="AN67" s="32">
        <f>SUM(AJ67:AM67)</f>
        <v>0</v>
      </c>
      <c r="AO67" s="110"/>
      <c r="AP67" s="110"/>
      <c r="AQ67" s="110"/>
      <c r="AR67" s="110"/>
      <c r="AS67" s="32">
        <f>SUM(AO67:AR67)</f>
        <v>0</v>
      </c>
      <c r="AT67" s="110"/>
      <c r="AU67" s="110"/>
      <c r="AV67" s="110"/>
      <c r="AW67" s="110"/>
      <c r="AX67" s="32">
        <f>SUM(AT67:AW67)</f>
        <v>0</v>
      </c>
      <c r="AY67" s="110"/>
      <c r="AZ67" s="110"/>
      <c r="BA67" s="110"/>
      <c r="BB67" s="110"/>
      <c r="BC67" s="32">
        <f>SUM(AY67:BB67)</f>
        <v>0</v>
      </c>
      <c r="BD67" s="110"/>
      <c r="BE67" s="110"/>
      <c r="BF67" s="110"/>
      <c r="BG67" s="110"/>
      <c r="BH67" s="32">
        <f>SUM(BD67:BG67)</f>
        <v>0</v>
      </c>
    </row>
    <row r="68" spans="1:67" hidden="1" outlineLevel="1">
      <c r="A68" s="178" t="s">
        <v>120</v>
      </c>
      <c r="B68" s="19"/>
      <c r="C68" s="19"/>
      <c r="D68" s="32"/>
      <c r="E68" s="32"/>
      <c r="F68" s="110"/>
      <c r="G68" s="110"/>
      <c r="H68" s="110"/>
      <c r="I68" s="110"/>
      <c r="J68" s="32">
        <f>SUM(F68:I68)</f>
        <v>0</v>
      </c>
      <c r="K68" s="110"/>
      <c r="L68" s="110"/>
      <c r="M68" s="110"/>
      <c r="N68" s="110"/>
      <c r="O68" s="32">
        <f>SUM(K68:N68)</f>
        <v>0</v>
      </c>
      <c r="P68" s="283"/>
      <c r="Q68" s="283"/>
      <c r="R68" s="283"/>
      <c r="S68" s="283"/>
      <c r="T68" s="317">
        <v>0</v>
      </c>
      <c r="U68" s="23"/>
      <c r="V68" s="110"/>
      <c r="W68" s="110"/>
      <c r="X68" s="110"/>
      <c r="Y68" s="32">
        <f ca="1">-200*(1-Y58)</f>
        <v>-143.44809800128951</v>
      </c>
      <c r="Z68" s="351">
        <v>-4.8</v>
      </c>
      <c r="AA68" s="287">
        <v>-0.9</v>
      </c>
      <c r="AB68" s="287">
        <v>-2.8</v>
      </c>
      <c r="AC68" s="281">
        <v>-6.5</v>
      </c>
      <c r="AD68" s="32">
        <f>SUM(Z68:AC68)</f>
        <v>-15</v>
      </c>
      <c r="AE68" s="281">
        <v>0</v>
      </c>
      <c r="AF68" s="110">
        <v>0</v>
      </c>
      <c r="AG68" s="110">
        <v>0</v>
      </c>
      <c r="AH68" s="110">
        <v>0</v>
      </c>
      <c r="AI68" s="32">
        <f>SUM(AE68:AH68)</f>
        <v>0</v>
      </c>
      <c r="AJ68" s="110">
        <v>0</v>
      </c>
      <c r="AK68" s="110"/>
      <c r="AL68" s="110"/>
      <c r="AM68" s="110"/>
      <c r="AN68" s="32">
        <f>SUM(AJ68:AM68)</f>
        <v>0</v>
      </c>
      <c r="AO68" s="110"/>
      <c r="AP68" s="110"/>
      <c r="AQ68" s="110"/>
      <c r="AR68" s="110"/>
      <c r="AS68" s="32">
        <f>SUM(AO68:AR68)</f>
        <v>0</v>
      </c>
      <c r="AT68" s="110"/>
      <c r="AU68" s="110"/>
      <c r="AV68" s="110"/>
      <c r="AW68" s="110"/>
      <c r="AX68" s="32">
        <f>SUM(AT68:AW68)</f>
        <v>0</v>
      </c>
      <c r="AY68" s="110"/>
      <c r="AZ68" s="110"/>
      <c r="BA68" s="110"/>
      <c r="BB68" s="110"/>
      <c r="BC68" s="32">
        <f>SUM(AY68:BB68)</f>
        <v>0</v>
      </c>
      <c r="BD68" s="110"/>
      <c r="BE68" s="110"/>
      <c r="BF68" s="110"/>
      <c r="BG68" s="110"/>
      <c r="BH68" s="32">
        <f>SUM(BD68:BG68)</f>
        <v>0</v>
      </c>
    </row>
    <row r="69" spans="1:67" hidden="1" outlineLevel="1">
      <c r="A69" s="178" t="s">
        <v>56</v>
      </c>
      <c r="B69" s="19"/>
      <c r="C69" s="19"/>
      <c r="D69" s="216"/>
      <c r="E69" s="216"/>
      <c r="F69" s="94"/>
      <c r="G69" s="94"/>
      <c r="H69" s="94"/>
      <c r="I69" s="94"/>
      <c r="J69" s="216">
        <f>SUM(F69:I69)</f>
        <v>0</v>
      </c>
      <c r="K69" s="94"/>
      <c r="L69" s="94"/>
      <c r="M69" s="94"/>
      <c r="N69" s="94"/>
      <c r="O69" s="216">
        <f>SUM(K69:N69)</f>
        <v>0</v>
      </c>
      <c r="P69" s="313"/>
      <c r="Q69" s="313"/>
      <c r="R69" s="313"/>
      <c r="S69" s="313"/>
      <c r="T69" s="321">
        <f>SUM(P69:S69)</f>
        <v>0</v>
      </c>
      <c r="U69" s="97"/>
      <c r="V69" s="94"/>
      <c r="W69" s="94"/>
      <c r="X69" s="94"/>
      <c r="Y69" s="216">
        <f>SUM(U69:X69)</f>
        <v>0</v>
      </c>
      <c r="Z69" s="94">
        <v>0</v>
      </c>
      <c r="AA69" s="356">
        <v>-0.1</v>
      </c>
      <c r="AB69" s="356">
        <v>6.1</v>
      </c>
      <c r="AC69" s="340">
        <v>5.6</v>
      </c>
      <c r="AD69" s="216">
        <f>SUM(Z69:AC69)</f>
        <v>11.6</v>
      </c>
      <c r="AE69" s="340">
        <v>0</v>
      </c>
      <c r="AF69" s="94">
        <v>0</v>
      </c>
      <c r="AG69" s="94">
        <v>0</v>
      </c>
      <c r="AH69" s="94">
        <f>-319+118.8</f>
        <v>-200.2</v>
      </c>
      <c r="AI69" s="216">
        <f>SUM(AE69:AH69)</f>
        <v>-200.2</v>
      </c>
      <c r="AJ69" s="94">
        <f>15.9-20.5</f>
        <v>-4.5999999999999996</v>
      </c>
      <c r="AK69" s="94"/>
      <c r="AL69" s="94"/>
      <c r="AM69" s="94"/>
      <c r="AN69" s="216">
        <f>SUM(AJ69:AM69)</f>
        <v>-4.5999999999999996</v>
      </c>
      <c r="AO69" s="94"/>
      <c r="AP69" s="94"/>
      <c r="AQ69" s="94"/>
      <c r="AR69" s="94"/>
      <c r="AS69" s="216">
        <f>SUM(AO69:AR69)</f>
        <v>0</v>
      </c>
      <c r="AT69" s="94"/>
      <c r="AU69" s="94"/>
      <c r="AV69" s="94"/>
      <c r="AW69" s="94"/>
      <c r="AX69" s="216">
        <f>SUM(AT69:AW69)</f>
        <v>0</v>
      </c>
      <c r="AY69" s="94"/>
      <c r="AZ69" s="94"/>
      <c r="BA69" s="94"/>
      <c r="BB69" s="94"/>
      <c r="BC69" s="216">
        <f>SUM(AY69:BB69)</f>
        <v>0</v>
      </c>
      <c r="BD69" s="94"/>
      <c r="BE69" s="94"/>
      <c r="BF69" s="94"/>
      <c r="BG69" s="94"/>
      <c r="BH69" s="216">
        <f>SUM(BD69:BG69)</f>
        <v>0</v>
      </c>
    </row>
    <row r="70" spans="1:67" s="44" customFormat="1" hidden="1" outlineLevel="1">
      <c r="A70" s="178" t="s">
        <v>119</v>
      </c>
      <c r="B70" s="19"/>
      <c r="C70" s="19"/>
      <c r="D70" s="32"/>
      <c r="E70" s="32"/>
      <c r="F70" s="23"/>
      <c r="G70" s="23"/>
      <c r="H70" s="23"/>
      <c r="I70" s="23"/>
      <c r="J70" s="32">
        <f>SUM(J67:J69)</f>
        <v>0</v>
      </c>
      <c r="K70" s="23"/>
      <c r="L70" s="23"/>
      <c r="M70" s="23"/>
      <c r="N70" s="23"/>
      <c r="O70" s="32">
        <f>SUM(O67:O69)</f>
        <v>0</v>
      </c>
      <c r="P70" s="283"/>
      <c r="Q70" s="283"/>
      <c r="R70" s="283"/>
      <c r="S70" s="283"/>
      <c r="T70" s="317">
        <f>SUM(T67:T69)</f>
        <v>0</v>
      </c>
      <c r="U70" s="23"/>
      <c r="V70" s="23"/>
      <c r="W70" s="23"/>
      <c r="X70" s="23"/>
      <c r="Y70" s="25">
        <f t="shared" ref="Y70:AD70" ca="1" si="60">SUM(Y67:Y69)</f>
        <v>-172.13771760154742</v>
      </c>
      <c r="Z70" s="23">
        <f t="shared" si="60"/>
        <v>-17.3</v>
      </c>
      <c r="AA70" s="287">
        <f t="shared" si="60"/>
        <v>-4.3999999999999995</v>
      </c>
      <c r="AB70" s="287">
        <f t="shared" si="60"/>
        <v>-2.5</v>
      </c>
      <c r="AC70" s="287">
        <f t="shared" si="60"/>
        <v>-10.3</v>
      </c>
      <c r="AD70" s="25">
        <f t="shared" si="60"/>
        <v>-34.5</v>
      </c>
      <c r="AE70" s="287">
        <f t="shared" ref="AE70:AJ70" si="61">SUM(AE67:AE69)</f>
        <v>-4.9000000000000004</v>
      </c>
      <c r="AF70" s="287">
        <f t="shared" si="61"/>
        <v>-3.9</v>
      </c>
      <c r="AG70" s="287">
        <f t="shared" si="61"/>
        <v>-8.8000000000000007</v>
      </c>
      <c r="AH70" s="287">
        <f t="shared" si="61"/>
        <v>-204.89999999999998</v>
      </c>
      <c r="AI70" s="25">
        <f t="shared" si="61"/>
        <v>-222.5</v>
      </c>
      <c r="AJ70" s="287">
        <f t="shared" si="61"/>
        <v>-4.5999999999999996</v>
      </c>
      <c r="AK70" s="23"/>
      <c r="AL70" s="23"/>
      <c r="AM70" s="23"/>
      <c r="AN70" s="25">
        <f>SUM(AN67:AN69)</f>
        <v>-4.5999999999999996</v>
      </c>
      <c r="AO70" s="23"/>
      <c r="AP70" s="23"/>
      <c r="AQ70" s="23"/>
      <c r="AR70" s="23"/>
      <c r="AS70" s="25">
        <f>SUM(AS67:AS69)</f>
        <v>0</v>
      </c>
      <c r="AT70" s="23"/>
      <c r="AU70" s="23"/>
      <c r="AV70" s="23"/>
      <c r="AW70" s="23"/>
      <c r="AX70" s="25">
        <f>SUM(AX67:AX69)</f>
        <v>0</v>
      </c>
      <c r="AY70" s="23"/>
      <c r="AZ70" s="23"/>
      <c r="BA70" s="23"/>
      <c r="BB70" s="23"/>
      <c r="BC70" s="25">
        <f>SUM(BC67:BC69)</f>
        <v>0</v>
      </c>
      <c r="BD70" s="23"/>
      <c r="BE70" s="23"/>
      <c r="BF70" s="23"/>
      <c r="BG70" s="23"/>
      <c r="BH70" s="25">
        <f>SUM(BH67:BH69)</f>
        <v>0</v>
      </c>
      <c r="BJ70"/>
      <c r="BK70"/>
      <c r="BL70"/>
      <c r="BM70"/>
      <c r="BN70"/>
      <c r="BO70"/>
    </row>
    <row r="71" spans="1:67" hidden="1" outlineLevel="1">
      <c r="A71" s="190" t="s">
        <v>118</v>
      </c>
      <c r="B71" s="19"/>
      <c r="C71" s="19"/>
      <c r="D71" s="55"/>
      <c r="E71" s="55"/>
      <c r="F71" s="88"/>
      <c r="G71" s="88"/>
      <c r="H71" s="88"/>
      <c r="I71" s="88"/>
      <c r="J71" s="55">
        <f>J62+J70</f>
        <v>222.32410000000027</v>
      </c>
      <c r="K71" s="38"/>
      <c r="L71" s="38"/>
      <c r="M71" s="38"/>
      <c r="N71" s="38"/>
      <c r="O71" s="55">
        <f>O62+O70</f>
        <v>-305.06945631646954</v>
      </c>
      <c r="P71" s="38"/>
      <c r="Q71" s="38"/>
      <c r="R71" s="38"/>
      <c r="S71" s="38"/>
      <c r="T71" s="55">
        <f>T62+T70</f>
        <v>-110.23751908486646</v>
      </c>
      <c r="U71" s="88"/>
      <c r="V71" s="88"/>
      <c r="W71" s="88"/>
      <c r="X71" s="88"/>
      <c r="Y71" s="138">
        <f t="shared" ref="Y71:AD71" ca="1" si="62">Y62+Y70</f>
        <v>50.350282398452634</v>
      </c>
      <c r="Z71" s="88">
        <f t="shared" si="62"/>
        <v>23.7</v>
      </c>
      <c r="AA71" s="88">
        <f t="shared" si="62"/>
        <v>66.05</v>
      </c>
      <c r="AB71" s="88">
        <f t="shared" si="62"/>
        <v>36.700000000000003</v>
      </c>
      <c r="AC71" s="88">
        <f t="shared" si="62"/>
        <v>52.2</v>
      </c>
      <c r="AD71" s="138">
        <f t="shared" si="62"/>
        <v>178.64999999999986</v>
      </c>
      <c r="AE71" s="88">
        <f t="shared" ref="AE71:AJ71" si="63">AE62+AE70</f>
        <v>33.5</v>
      </c>
      <c r="AF71" s="88">
        <f t="shared" si="63"/>
        <v>65.699999999999974</v>
      </c>
      <c r="AG71" s="88">
        <f t="shared" si="63"/>
        <v>54.899999999999977</v>
      </c>
      <c r="AH71" s="88">
        <f t="shared" si="63"/>
        <v>-148.20000000000005</v>
      </c>
      <c r="AI71" s="138">
        <f t="shared" si="63"/>
        <v>5.9000000000002046</v>
      </c>
      <c r="AJ71" s="88">
        <f t="shared" si="63"/>
        <v>6.7000000000000295</v>
      </c>
      <c r="AK71" s="88"/>
      <c r="AL71" s="88"/>
      <c r="AM71" s="88"/>
      <c r="AN71" s="138">
        <f ca="1">AN62+AN70</f>
        <v>199.7464333779599</v>
      </c>
      <c r="AO71" s="88"/>
      <c r="AP71" s="88"/>
      <c r="AQ71" s="88"/>
      <c r="AR71" s="88"/>
      <c r="AS71" s="138">
        <f ca="1">AS62+AS70</f>
        <v>202.8535294371413</v>
      </c>
      <c r="AT71" s="88"/>
      <c r="AU71" s="88"/>
      <c r="AV71" s="88"/>
      <c r="AW71" s="88"/>
      <c r="AX71" s="138">
        <f ca="1">AX62+AX70</f>
        <v>201.83291198992595</v>
      </c>
      <c r="AY71" s="88"/>
      <c r="AZ71" s="88"/>
      <c r="BA71" s="88"/>
      <c r="BB71" s="88"/>
      <c r="BC71" s="138">
        <f ca="1">BC62+BC70</f>
        <v>202.67925821758217</v>
      </c>
      <c r="BD71" s="88"/>
      <c r="BE71" s="88"/>
      <c r="BF71" s="88"/>
      <c r="BG71" s="88"/>
      <c r="BH71" s="138">
        <f ca="1">BH62+BH70</f>
        <v>203.57918948454207</v>
      </c>
    </row>
    <row r="72" spans="1:67" ht="6" hidden="1" customHeight="1" outlineLevel="1">
      <c r="A72" s="19"/>
      <c r="B72" s="19"/>
      <c r="C72" s="19"/>
      <c r="D72" s="43"/>
      <c r="E72" s="43"/>
      <c r="F72" s="44"/>
      <c r="G72" s="44"/>
      <c r="H72" s="44"/>
      <c r="I72" s="44"/>
      <c r="J72" s="43"/>
      <c r="K72" s="44"/>
      <c r="L72" s="44"/>
      <c r="M72" s="44"/>
      <c r="N72" s="44"/>
      <c r="O72" s="43"/>
      <c r="P72" s="271"/>
      <c r="Q72" s="271"/>
      <c r="R72" s="271"/>
      <c r="S72" s="271"/>
      <c r="T72" s="316"/>
      <c r="U72" s="44"/>
      <c r="V72" s="44"/>
      <c r="W72" s="44"/>
      <c r="X72" s="44"/>
      <c r="Y72" s="43"/>
      <c r="Z72" s="44"/>
      <c r="AA72" s="44"/>
      <c r="AB72" s="44"/>
      <c r="AC72" s="19"/>
      <c r="AD72" s="43"/>
      <c r="AE72" s="44"/>
      <c r="AF72" s="44"/>
      <c r="AG72" s="44"/>
      <c r="AI72" s="43"/>
      <c r="AK72" s="44"/>
      <c r="AL72" s="44"/>
      <c r="AM72" s="44"/>
      <c r="AN72" s="43"/>
      <c r="AO72" s="44"/>
      <c r="AP72" s="44"/>
      <c r="AQ72" s="44"/>
      <c r="AR72" s="44"/>
      <c r="AS72" s="43"/>
      <c r="AT72" s="44"/>
      <c r="AU72" s="44"/>
      <c r="AV72" s="44"/>
      <c r="AW72" s="44"/>
      <c r="AX72" s="43"/>
      <c r="AY72" s="44"/>
      <c r="AZ72" s="44"/>
      <c r="BA72" s="44"/>
      <c r="BB72" s="44"/>
      <c r="BC72" s="43"/>
      <c r="BD72" s="44"/>
      <c r="BE72" s="44"/>
      <c r="BF72" s="44"/>
      <c r="BG72" s="44"/>
      <c r="BH72" s="43"/>
    </row>
    <row r="73" spans="1:67" hidden="1" outlineLevel="1">
      <c r="A73" s="190" t="s">
        <v>117</v>
      </c>
      <c r="B73" s="19"/>
      <c r="C73" s="19"/>
      <c r="D73" s="214"/>
      <c r="E73" s="214"/>
      <c r="F73" s="215"/>
      <c r="G73" s="215"/>
      <c r="H73" s="215"/>
      <c r="I73" s="215"/>
      <c r="J73" s="214">
        <f>J71/J76</f>
        <v>3.5515031948881832</v>
      </c>
      <c r="K73" s="215"/>
      <c r="L73" s="215"/>
      <c r="M73" s="215"/>
      <c r="N73" s="215"/>
      <c r="O73" s="214">
        <f>O71/O76</f>
        <v>-4.8733139986656475</v>
      </c>
      <c r="P73" s="215"/>
      <c r="Q73" s="215"/>
      <c r="R73" s="215"/>
      <c r="S73" s="215"/>
      <c r="T73" s="214">
        <f>T71/T76</f>
        <v>-1.7609827329850871</v>
      </c>
      <c r="U73" s="215"/>
      <c r="V73" s="215"/>
      <c r="W73" s="215"/>
      <c r="X73" s="215"/>
      <c r="Y73" s="214">
        <f t="shared" ref="Y73:AI73" ca="1" si="64">Y71/Y76</f>
        <v>0.80790319686709633</v>
      </c>
      <c r="Z73" s="215">
        <f t="shared" si="64"/>
        <v>0.39565943238731216</v>
      </c>
      <c r="AA73" s="215">
        <f t="shared" si="64"/>
        <v>1.1015860838239462</v>
      </c>
      <c r="AB73" s="215">
        <f t="shared" si="64"/>
        <v>0.61474036850921276</v>
      </c>
      <c r="AC73" s="215">
        <f t="shared" si="64"/>
        <v>0.8817567567567568</v>
      </c>
      <c r="AD73" s="214">
        <f t="shared" si="64"/>
        <v>2.9929761810025983</v>
      </c>
      <c r="AE73" s="215">
        <f t="shared" si="64"/>
        <v>0.576592082616179</v>
      </c>
      <c r="AF73" s="215">
        <f t="shared" si="64"/>
        <v>1.1386481802426338</v>
      </c>
      <c r="AG73" s="215">
        <f t="shared" si="64"/>
        <v>0.95478260869565179</v>
      </c>
      <c r="AH73" s="215">
        <f t="shared" si="64"/>
        <v>-2.6137566137566144</v>
      </c>
      <c r="AI73" s="214">
        <f t="shared" si="64"/>
        <v>0.10260869565217748</v>
      </c>
      <c r="AJ73" s="215">
        <f t="shared" ref="AJ73" si="65">AJ71/AJ76</f>
        <v>0.12050359712230269</v>
      </c>
      <c r="AK73" s="215"/>
      <c r="AL73" s="215"/>
      <c r="AM73" s="215"/>
      <c r="AN73" s="214">
        <f ca="1">AN71/AN76</f>
        <v>3.7130797382164169</v>
      </c>
      <c r="AO73" s="215"/>
      <c r="AP73" s="215"/>
      <c r="AQ73" s="215"/>
      <c r="AR73" s="215"/>
      <c r="AS73" s="214">
        <f ca="1">AS71/AS76</f>
        <v>4.0602806466220445</v>
      </c>
      <c r="AT73" s="215"/>
      <c r="AU73" s="215"/>
      <c r="AV73" s="215"/>
      <c r="AW73" s="215"/>
      <c r="AX73" s="214">
        <f ca="1">AX71/AX76</f>
        <v>4.2171109475089965</v>
      </c>
      <c r="AY73" s="215"/>
      <c r="AZ73" s="215"/>
      <c r="BA73" s="215"/>
      <c r="BB73" s="215"/>
      <c r="BC73" s="214">
        <f ca="1">BC71/BC76</f>
        <v>4.2885578204698787</v>
      </c>
      <c r="BD73" s="215"/>
      <c r="BE73" s="215"/>
      <c r="BF73" s="215"/>
      <c r="BG73" s="215"/>
      <c r="BH73" s="214">
        <f ca="1">BH71/BH76</f>
        <v>4.362990546056265</v>
      </c>
    </row>
    <row r="74" spans="1:67" ht="6" customHeight="1" collapsed="1">
      <c r="A74" s="19"/>
      <c r="B74" s="19"/>
      <c r="C74" s="19"/>
      <c r="D74" s="43"/>
      <c r="E74" s="43"/>
      <c r="F74" s="44"/>
      <c r="G74" s="44"/>
      <c r="H74" s="44"/>
      <c r="I74" s="44"/>
      <c r="J74" s="43"/>
      <c r="K74" s="44"/>
      <c r="L74" s="44"/>
      <c r="M74" s="44"/>
      <c r="N74" s="44"/>
      <c r="O74" s="43"/>
      <c r="P74" s="271"/>
      <c r="Q74" s="271"/>
      <c r="R74" s="271"/>
      <c r="S74" s="271"/>
      <c r="T74" s="316"/>
      <c r="U74" s="44"/>
      <c r="V74" s="44"/>
      <c r="W74" s="44"/>
      <c r="X74" s="44"/>
      <c r="Y74" s="43"/>
      <c r="Z74" s="44"/>
      <c r="AA74" s="44"/>
      <c r="AB74" s="44"/>
      <c r="AC74" s="19"/>
      <c r="AD74" s="43"/>
      <c r="AE74" s="44"/>
      <c r="AF74" s="44"/>
      <c r="AG74" s="44"/>
      <c r="AH74" s="44"/>
      <c r="AI74" s="43"/>
      <c r="AJ74" s="44"/>
      <c r="AK74" s="44"/>
      <c r="AL74" s="44"/>
      <c r="AM74" s="44"/>
      <c r="AN74" s="43"/>
      <c r="AO74" s="44"/>
      <c r="AP74" s="44"/>
      <c r="AQ74" s="44"/>
      <c r="AR74" s="44"/>
      <c r="AS74" s="43"/>
      <c r="AT74" s="44"/>
      <c r="AU74" s="44"/>
      <c r="AV74" s="44"/>
      <c r="AW74" s="44"/>
      <c r="AX74" s="43"/>
      <c r="AY74" s="44"/>
      <c r="AZ74" s="44"/>
      <c r="BA74" s="44"/>
      <c r="BB74" s="44"/>
      <c r="BC74" s="43"/>
      <c r="BD74" s="44"/>
      <c r="BE74" s="44"/>
      <c r="BF74" s="44"/>
      <c r="BG74" s="44"/>
      <c r="BH74" s="43"/>
    </row>
    <row r="75" spans="1:67" ht="12.75" customHeight="1">
      <c r="A75" s="19" t="s">
        <v>116</v>
      </c>
      <c r="B75" s="19"/>
      <c r="C75" s="213"/>
      <c r="D75" s="127"/>
      <c r="E75" s="127"/>
      <c r="F75" s="129">
        <v>66.2</v>
      </c>
      <c r="G75" s="129">
        <v>65.400000000000006</v>
      </c>
      <c r="H75" s="129">
        <v>65.099999999999994</v>
      </c>
      <c r="I75" s="129">
        <v>62.8</v>
      </c>
      <c r="J75" s="127">
        <f t="shared" ref="J75:U76" si="66">+K75</f>
        <v>62.2</v>
      </c>
      <c r="K75" s="129">
        <f t="shared" si="66"/>
        <v>62.2</v>
      </c>
      <c r="L75" s="129">
        <f t="shared" si="66"/>
        <v>62.2</v>
      </c>
      <c r="M75" s="129">
        <f t="shared" si="66"/>
        <v>62.2</v>
      </c>
      <c r="N75" s="129">
        <f>+O75</f>
        <v>62.2</v>
      </c>
      <c r="O75" s="127">
        <f t="shared" si="66"/>
        <v>62.2</v>
      </c>
      <c r="P75" s="314">
        <f t="shared" si="66"/>
        <v>62.2</v>
      </c>
      <c r="Q75" s="314">
        <f t="shared" si="66"/>
        <v>62.2</v>
      </c>
      <c r="R75" s="314">
        <f t="shared" si="66"/>
        <v>62.2</v>
      </c>
      <c r="S75" s="314">
        <f t="shared" si="66"/>
        <v>62.2</v>
      </c>
      <c r="T75" s="322">
        <f>+U75</f>
        <v>62.2</v>
      </c>
      <c r="U75" s="129">
        <f t="shared" si="66"/>
        <v>62.2</v>
      </c>
      <c r="V75" s="129">
        <v>62.2</v>
      </c>
      <c r="W75" s="129">
        <f>+W83</f>
        <v>62.188690000000001</v>
      </c>
      <c r="X75" s="129">
        <v>61.5</v>
      </c>
      <c r="Y75" s="127">
        <f>+AVERAGE(U75:X75)</f>
        <v>62.022172500000003</v>
      </c>
      <c r="Z75" s="341">
        <v>59.7</v>
      </c>
      <c r="AA75" s="341">
        <v>59.4</v>
      </c>
      <c r="AB75" s="341">
        <v>59.1</v>
      </c>
      <c r="AC75" s="341">
        <v>58.6</v>
      </c>
      <c r="AD75" s="127">
        <f>AVERAGE(Z75:AC75)</f>
        <v>59.199999999999996</v>
      </c>
      <c r="AE75" s="341">
        <v>57.7</v>
      </c>
      <c r="AF75" s="341">
        <v>57.4</v>
      </c>
      <c r="AG75" s="341">
        <v>57.2</v>
      </c>
      <c r="AH75" s="341">
        <v>56.7</v>
      </c>
      <c r="AI75" s="127">
        <f>AVERAGE(AE75:AH75)</f>
        <v>57.25</v>
      </c>
      <c r="AJ75" s="341">
        <v>55.4</v>
      </c>
      <c r="AK75" s="121">
        <f>+AK83</f>
        <v>53.860470000000007</v>
      </c>
      <c r="AL75" s="121">
        <f>+AL83</f>
        <v>52.710470000000001</v>
      </c>
      <c r="AM75" s="121">
        <f>+AM83</f>
        <v>51.810470000000009</v>
      </c>
      <c r="AN75" s="127">
        <f>AVERAGE(AJ75:AM75)</f>
        <v>53.445352499999998</v>
      </c>
      <c r="AO75" s="121">
        <f>+AO83</f>
        <v>50.910470000000004</v>
      </c>
      <c r="AP75" s="121">
        <f>+AP83</f>
        <v>50.010470000000012</v>
      </c>
      <c r="AQ75" s="121">
        <f>+AQ83</f>
        <v>49.110470000000007</v>
      </c>
      <c r="AR75" s="121">
        <f>+AR83</f>
        <v>48.210470000000015</v>
      </c>
      <c r="AS75" s="127">
        <f>AVERAGE(AO75:AR75)</f>
        <v>49.560470000000009</v>
      </c>
      <c r="AT75" s="121">
        <f>+AT83</f>
        <v>47.685470000000009</v>
      </c>
      <c r="AU75" s="121">
        <f>+AU83</f>
        <v>47.535470000000018</v>
      </c>
      <c r="AV75" s="121">
        <f>+AV83</f>
        <v>47.385470000000012</v>
      </c>
      <c r="AW75" s="121">
        <f>+AW83</f>
        <v>47.235470000000021</v>
      </c>
      <c r="AX75" s="127">
        <f>AVERAGE(AT75:AW75)</f>
        <v>47.460470000000015</v>
      </c>
      <c r="AY75" s="121">
        <f>+AY83</f>
        <v>47.085470000000015</v>
      </c>
      <c r="AZ75" s="121">
        <f>+AZ83</f>
        <v>46.935470000000024</v>
      </c>
      <c r="BA75" s="121">
        <f>+BA83</f>
        <v>46.785470000000018</v>
      </c>
      <c r="BB75" s="121">
        <f>+BB83</f>
        <v>46.635470000000026</v>
      </c>
      <c r="BC75" s="127">
        <f>AVERAGE(AY75:BB75)</f>
        <v>46.860470000000021</v>
      </c>
      <c r="BD75" s="121">
        <f>+BD83</f>
        <v>46.485470000000021</v>
      </c>
      <c r="BE75" s="121">
        <f>+BE83</f>
        <v>46.335470000000029</v>
      </c>
      <c r="BF75" s="121">
        <f>+BF83</f>
        <v>46.185470000000024</v>
      </c>
      <c r="BG75" s="121">
        <f>+BG83</f>
        <v>46.035470000000032</v>
      </c>
      <c r="BH75" s="127">
        <f>AVERAGE(BD75:BG75)</f>
        <v>46.260470000000026</v>
      </c>
    </row>
    <row r="76" spans="1:67" ht="12.75" customHeight="1">
      <c r="A76" s="19" t="s">
        <v>115</v>
      </c>
      <c r="B76" s="19"/>
      <c r="C76" s="213"/>
      <c r="D76" s="127"/>
      <c r="E76" s="127"/>
      <c r="F76" s="129">
        <v>66.900000000000006</v>
      </c>
      <c r="G76" s="129">
        <v>66.400000000000006</v>
      </c>
      <c r="H76" s="129">
        <v>66</v>
      </c>
      <c r="I76" s="129">
        <v>63.7</v>
      </c>
      <c r="J76" s="127">
        <f t="shared" ref="J76:U76" si="67">+K76</f>
        <v>62.6</v>
      </c>
      <c r="K76" s="129">
        <f t="shared" si="67"/>
        <v>62.6</v>
      </c>
      <c r="L76" s="129">
        <f t="shared" si="67"/>
        <v>62.6</v>
      </c>
      <c r="M76" s="129">
        <f t="shared" si="67"/>
        <v>62.6</v>
      </c>
      <c r="N76" s="129">
        <f>+O76</f>
        <v>62.6</v>
      </c>
      <c r="O76" s="127">
        <f t="shared" si="67"/>
        <v>62.6</v>
      </c>
      <c r="P76" s="314">
        <f t="shared" si="66"/>
        <v>62.6</v>
      </c>
      <c r="Q76" s="314">
        <f t="shared" si="66"/>
        <v>62.6</v>
      </c>
      <c r="R76" s="314">
        <f t="shared" si="66"/>
        <v>62.6</v>
      </c>
      <c r="S76" s="314">
        <f t="shared" si="66"/>
        <v>62.6</v>
      </c>
      <c r="T76" s="322">
        <f>+U76</f>
        <v>62.6</v>
      </c>
      <c r="U76" s="129">
        <f t="shared" si="67"/>
        <v>62.6</v>
      </c>
      <c r="V76" s="129">
        <v>62.6</v>
      </c>
      <c r="W76" s="129">
        <f>+W85</f>
        <v>62.58869</v>
      </c>
      <c r="X76" s="129">
        <v>61.5</v>
      </c>
      <c r="Y76" s="127">
        <f>+AVERAGE(U76:X76)</f>
        <v>62.322172500000001</v>
      </c>
      <c r="Z76" s="341">
        <v>59.9</v>
      </c>
      <c r="AA76" s="341">
        <v>59.959000000000003</v>
      </c>
      <c r="AB76" s="341">
        <v>59.7</v>
      </c>
      <c r="AC76" s="341">
        <v>59.2</v>
      </c>
      <c r="AD76" s="127">
        <f>AVERAGE(Z76:AC76)</f>
        <v>59.689750000000004</v>
      </c>
      <c r="AE76" s="341">
        <v>58.1</v>
      </c>
      <c r="AF76" s="341">
        <v>57.7</v>
      </c>
      <c r="AG76" s="341">
        <v>57.5</v>
      </c>
      <c r="AH76" s="341">
        <v>56.7</v>
      </c>
      <c r="AI76" s="127">
        <f>AVERAGE(AE76:AH76)</f>
        <v>57.5</v>
      </c>
      <c r="AJ76" s="341">
        <v>55.6</v>
      </c>
      <c r="AK76" s="121">
        <f>+AK85</f>
        <v>54.260470000000005</v>
      </c>
      <c r="AL76" s="121">
        <f>+AL85</f>
        <v>53.110469999999999</v>
      </c>
      <c r="AM76" s="121">
        <f>+AM85</f>
        <v>52.210470000000008</v>
      </c>
      <c r="AN76" s="127">
        <f>AVERAGE(AJ76:AM76)</f>
        <v>53.795352500000007</v>
      </c>
      <c r="AO76" s="121">
        <f>+AO85</f>
        <v>51.310470000000002</v>
      </c>
      <c r="AP76" s="121">
        <f>+AP85</f>
        <v>50.410470000000011</v>
      </c>
      <c r="AQ76" s="121">
        <f>+AQ85</f>
        <v>49.510470000000005</v>
      </c>
      <c r="AR76" s="121">
        <f>+AR85</f>
        <v>48.610470000000014</v>
      </c>
      <c r="AS76" s="127">
        <f>AVERAGE(AO76:AR76)</f>
        <v>49.960470000000008</v>
      </c>
      <c r="AT76" s="121">
        <f>+AT85</f>
        <v>48.085470000000008</v>
      </c>
      <c r="AU76" s="121">
        <f>+AU85</f>
        <v>47.935470000000016</v>
      </c>
      <c r="AV76" s="121">
        <f>+AV85</f>
        <v>47.785470000000011</v>
      </c>
      <c r="AW76" s="121">
        <f>+AW85</f>
        <v>47.635470000000019</v>
      </c>
      <c r="AX76" s="127">
        <f>AVERAGE(AT76:AW76)</f>
        <v>47.860470000000014</v>
      </c>
      <c r="AY76" s="121">
        <f>+AY85</f>
        <v>47.485470000000014</v>
      </c>
      <c r="AZ76" s="121">
        <f>+AZ85</f>
        <v>47.335470000000022</v>
      </c>
      <c r="BA76" s="121">
        <f>+BA85</f>
        <v>47.185470000000016</v>
      </c>
      <c r="BB76" s="121">
        <f>+BB85</f>
        <v>47.035470000000025</v>
      </c>
      <c r="BC76" s="127">
        <f>AVERAGE(AY76:BB76)</f>
        <v>47.260470000000019</v>
      </c>
      <c r="BD76" s="121">
        <f>+BD85</f>
        <v>46.885470000000019</v>
      </c>
      <c r="BE76" s="121">
        <f>+BE85</f>
        <v>46.735470000000028</v>
      </c>
      <c r="BF76" s="121">
        <f>+BF85</f>
        <v>46.585470000000022</v>
      </c>
      <c r="BG76" s="121">
        <f>+BG85</f>
        <v>46.435470000000031</v>
      </c>
      <c r="BH76" s="127">
        <f>AVERAGE(BD76:BG76)</f>
        <v>46.660470000000025</v>
      </c>
    </row>
    <row r="77" spans="1:67">
      <c r="A77" s="21"/>
      <c r="B77" s="21"/>
      <c r="C77" s="21"/>
      <c r="D77" s="208"/>
      <c r="E77" s="208"/>
      <c r="F77" s="20"/>
      <c r="G77" s="20"/>
      <c r="H77" s="20"/>
      <c r="I77" s="20"/>
      <c r="J77" s="208"/>
      <c r="K77" s="20"/>
      <c r="L77" s="208"/>
      <c r="M77" s="212"/>
      <c r="N77" s="212"/>
      <c r="O77" s="208"/>
      <c r="P77" s="208"/>
      <c r="Q77" s="208"/>
      <c r="R77" s="208"/>
      <c r="S77" s="208"/>
      <c r="T77" s="208"/>
      <c r="U77" s="211"/>
      <c r="V77" s="151"/>
      <c r="W77" s="208"/>
      <c r="X77" s="208"/>
      <c r="Y77" s="208"/>
      <c r="Z77" s="20"/>
      <c r="AA77" s="20"/>
      <c r="AB77" s="20"/>
      <c r="AC77" s="20"/>
      <c r="AD77" s="302"/>
      <c r="AE77" s="20"/>
      <c r="AF77" s="20"/>
      <c r="AG77" s="20"/>
      <c r="AH77" s="20"/>
      <c r="AI77" s="428"/>
      <c r="AJ77" s="302"/>
      <c r="AK77" s="219"/>
      <c r="AL77" s="20"/>
      <c r="AM77" s="20"/>
      <c r="AN77" s="219"/>
      <c r="AO77" s="20"/>
      <c r="AP77" s="20"/>
      <c r="AQ77" s="20"/>
      <c r="AR77" s="20"/>
      <c r="AS77" s="20"/>
      <c r="AT77" s="20"/>
      <c r="AU77" s="20"/>
      <c r="AV77" s="20"/>
      <c r="AW77" s="20"/>
      <c r="AX77" s="20"/>
      <c r="AY77" s="20"/>
      <c r="AZ77" s="20"/>
      <c r="BA77" s="20"/>
      <c r="BB77" s="20"/>
      <c r="BC77" s="20"/>
      <c r="BD77" s="20"/>
      <c r="BE77" s="20"/>
      <c r="BF77" s="20"/>
      <c r="BG77" s="20"/>
      <c r="BH77" s="20"/>
    </row>
    <row r="78" spans="1:67" hidden="1" outlineLevel="1">
      <c r="A78" s="210" t="s">
        <v>114</v>
      </c>
      <c r="B78" s="21"/>
      <c r="C78" s="21"/>
      <c r="F78" s="20"/>
      <c r="G78" s="20"/>
      <c r="H78" s="20"/>
      <c r="I78" s="20"/>
      <c r="K78" s="20"/>
      <c r="L78" s="20"/>
      <c r="M78" s="20"/>
      <c r="N78" s="20"/>
      <c r="U78" s="209"/>
      <c r="V78" s="156"/>
      <c r="W78" s="208"/>
      <c r="X78" s="208"/>
      <c r="Y78" s="208"/>
      <c r="AI78" s="429"/>
      <c r="AK78" s="348"/>
    </row>
    <row r="79" spans="1:67" s="191" customFormat="1" hidden="1" outlineLevel="1">
      <c r="A79" s="195" t="s">
        <v>113</v>
      </c>
      <c r="B79" s="195"/>
      <c r="C79" s="195"/>
      <c r="D79" s="169"/>
      <c r="E79" s="201"/>
      <c r="F79" s="182"/>
      <c r="G79" s="182"/>
      <c r="H79" s="182"/>
      <c r="I79" s="169"/>
      <c r="J79" s="207"/>
      <c r="K79" s="182"/>
      <c r="L79" s="182"/>
      <c r="M79" s="182"/>
      <c r="N79" s="169"/>
      <c r="O79" s="207"/>
      <c r="P79" s="182"/>
      <c r="Q79" s="182"/>
      <c r="R79" s="182"/>
      <c r="S79" s="200"/>
      <c r="T79" s="207"/>
      <c r="U79" s="156"/>
      <c r="V79" s="156">
        <f>U82</f>
        <v>62.139639000000003</v>
      </c>
      <c r="W79" s="156">
        <f>V82</f>
        <v>62.188690000000001</v>
      </c>
      <c r="X79" s="200">
        <f>+W82</f>
        <v>62.188690000000001</v>
      </c>
      <c r="Y79" s="206">
        <f>U82</f>
        <v>62.139639000000003</v>
      </c>
      <c r="Z79" s="198">
        <f>Y82</f>
        <v>60.033028000000002</v>
      </c>
      <c r="AA79" s="198">
        <f>Z82</f>
        <v>59.312969999999993</v>
      </c>
      <c r="AB79" s="198">
        <f>AA82</f>
        <v>59.412969999999994</v>
      </c>
      <c r="AC79" s="198">
        <f>AB82</f>
        <v>59.060469999999995</v>
      </c>
      <c r="AD79" s="206">
        <f>Z79</f>
        <v>60.033028000000002</v>
      </c>
      <c r="AE79" s="198">
        <f>AD82</f>
        <v>58.410469999999997</v>
      </c>
      <c r="AF79" s="198">
        <f>AE82</f>
        <v>57.710470000000001</v>
      </c>
      <c r="AG79" s="198">
        <f>AF82</f>
        <v>57.75347</v>
      </c>
      <c r="AH79" s="198">
        <f>AG82</f>
        <v>57.360469999999999</v>
      </c>
      <c r="AI79" s="206">
        <f>AE79</f>
        <v>58.410469999999997</v>
      </c>
      <c r="AJ79" s="198">
        <f>AI82</f>
        <v>56.460470000000001</v>
      </c>
      <c r="AK79" s="198">
        <f>AJ82</f>
        <v>54.560470000000002</v>
      </c>
      <c r="AL79" s="198">
        <f>AK82</f>
        <v>53.160470000000004</v>
      </c>
      <c r="AM79" s="198">
        <f>AL82</f>
        <v>52.260470000000005</v>
      </c>
      <c r="AN79" s="206">
        <f>AJ79</f>
        <v>56.460470000000001</v>
      </c>
      <c r="AO79" s="198">
        <f>AN82</f>
        <v>51.360470000000007</v>
      </c>
      <c r="AP79" s="198">
        <f>AO82</f>
        <v>50.460470000000008</v>
      </c>
      <c r="AQ79" s="198">
        <f>AP82</f>
        <v>49.560470000000009</v>
      </c>
      <c r="AR79" s="198">
        <f>AQ82</f>
        <v>48.660470000000011</v>
      </c>
      <c r="AS79" s="206">
        <f>AO79</f>
        <v>51.360470000000007</v>
      </c>
      <c r="AT79" s="198">
        <f>AS82</f>
        <v>47.760470000000012</v>
      </c>
      <c r="AU79" s="198">
        <f>AT82</f>
        <v>47.610470000000014</v>
      </c>
      <c r="AV79" s="198">
        <f>AU82</f>
        <v>47.460470000000015</v>
      </c>
      <c r="AW79" s="198">
        <f>AV82</f>
        <v>47.310470000000016</v>
      </c>
      <c r="AX79" s="206">
        <f>AT79</f>
        <v>47.760470000000012</v>
      </c>
      <c r="AY79" s="198">
        <f>AX82</f>
        <v>47.160470000000018</v>
      </c>
      <c r="AZ79" s="198">
        <f>AY82</f>
        <v>47.010470000000019</v>
      </c>
      <c r="BA79" s="198">
        <f>AZ82</f>
        <v>46.860470000000021</v>
      </c>
      <c r="BB79" s="198">
        <f>BA82</f>
        <v>46.710470000000022</v>
      </c>
      <c r="BC79" s="206">
        <f>AY79</f>
        <v>47.160470000000018</v>
      </c>
      <c r="BD79" s="198">
        <f>BC82</f>
        <v>46.560470000000024</v>
      </c>
      <c r="BE79" s="198">
        <f>BD82</f>
        <v>46.410470000000025</v>
      </c>
      <c r="BF79" s="198">
        <f>BE82</f>
        <v>46.260470000000026</v>
      </c>
      <c r="BG79" s="198">
        <f>BF82</f>
        <v>46.110470000000028</v>
      </c>
      <c r="BH79" s="206">
        <f>BD79</f>
        <v>46.560470000000024</v>
      </c>
      <c r="BJ79"/>
      <c r="BK79"/>
      <c r="BL79"/>
      <c r="BM79"/>
      <c r="BN79"/>
      <c r="BO79"/>
    </row>
    <row r="80" spans="1:67" s="191" customFormat="1" hidden="1" outlineLevel="1">
      <c r="A80" s="195" t="s">
        <v>112</v>
      </c>
      <c r="B80" s="195"/>
      <c r="C80" s="195"/>
      <c r="D80" s="169"/>
      <c r="E80" s="201"/>
      <c r="F80" s="182"/>
      <c r="G80" s="182"/>
      <c r="H80" s="182"/>
      <c r="I80" s="182"/>
      <c r="J80" s="183"/>
      <c r="K80" s="182"/>
      <c r="L80" s="182"/>
      <c r="M80" s="182"/>
      <c r="N80" s="169"/>
      <c r="O80" s="183"/>
      <c r="P80" s="182"/>
      <c r="Q80" s="182"/>
      <c r="R80" s="182"/>
      <c r="S80" s="200"/>
      <c r="T80" s="183"/>
      <c r="U80" s="182"/>
      <c r="V80" s="182">
        <v>0</v>
      </c>
      <c r="W80" s="156">
        <v>0</v>
      </c>
      <c r="X80" s="200">
        <f>+X82-X81-X79</f>
        <v>4.4338000000003319E-2</v>
      </c>
      <c r="Y80" s="183">
        <f>Y82-Y79-Y81</f>
        <v>9.3388999999999278E-2</v>
      </c>
      <c r="Z80" s="200">
        <f>+Z82-Z81-Z79</f>
        <v>0.27994199999999125</v>
      </c>
      <c r="AA80" s="334">
        <v>0.1</v>
      </c>
      <c r="AB80" s="334">
        <v>0.1</v>
      </c>
      <c r="AC80" s="334">
        <v>0.1</v>
      </c>
      <c r="AD80" s="183">
        <f>AD82-AD79-AD81</f>
        <v>0.87744199999999495</v>
      </c>
      <c r="AE80" s="334">
        <v>0.1</v>
      </c>
      <c r="AF80" s="334">
        <v>0.05</v>
      </c>
      <c r="AG80" s="334">
        <v>0.1</v>
      </c>
      <c r="AH80" s="334">
        <v>0</v>
      </c>
      <c r="AI80" s="183">
        <f>AI82-AI79-AI81</f>
        <v>0.25000000000000444</v>
      </c>
      <c r="AJ80" s="334">
        <v>0</v>
      </c>
      <c r="AK80" s="197">
        <v>0.1</v>
      </c>
      <c r="AL80" s="197">
        <v>0.1</v>
      </c>
      <c r="AM80" s="197">
        <v>0.1</v>
      </c>
      <c r="AN80" s="183">
        <f>AN82-AN79-AN81</f>
        <v>0.30000000000000604</v>
      </c>
      <c r="AO80" s="197">
        <v>0.1</v>
      </c>
      <c r="AP80" s="197">
        <v>0.1</v>
      </c>
      <c r="AQ80" s="197">
        <v>0.1</v>
      </c>
      <c r="AR80" s="197">
        <v>0.1</v>
      </c>
      <c r="AS80" s="183">
        <f>AS82-AS79-AS81</f>
        <v>0.40000000000000568</v>
      </c>
      <c r="AT80" s="197">
        <v>0.1</v>
      </c>
      <c r="AU80" s="197">
        <v>0.1</v>
      </c>
      <c r="AV80" s="197">
        <v>0.1</v>
      </c>
      <c r="AW80" s="197">
        <v>0.1</v>
      </c>
      <c r="AX80" s="183">
        <f>AX82-AX79-AX81</f>
        <v>0.40000000000000568</v>
      </c>
      <c r="AY80" s="197">
        <v>0.1</v>
      </c>
      <c r="AZ80" s="197">
        <v>0.1</v>
      </c>
      <c r="BA80" s="197">
        <v>0.1</v>
      </c>
      <c r="BB80" s="197">
        <v>0.1</v>
      </c>
      <c r="BC80" s="183">
        <f>BC82-BC79-BC81</f>
        <v>0.40000000000000568</v>
      </c>
      <c r="BD80" s="197">
        <v>0.1</v>
      </c>
      <c r="BE80" s="197">
        <v>0.1</v>
      </c>
      <c r="BF80" s="197">
        <v>0.1</v>
      </c>
      <c r="BG80" s="197">
        <v>0.1</v>
      </c>
      <c r="BH80" s="183">
        <f>BH82-BH79-BH81</f>
        <v>0.40000000000000568</v>
      </c>
      <c r="BJ80"/>
      <c r="BK80"/>
      <c r="BL80"/>
      <c r="BM80"/>
      <c r="BN80"/>
      <c r="BO80"/>
    </row>
    <row r="81" spans="1:67" s="191" customFormat="1" hidden="1" outlineLevel="1">
      <c r="A81" s="195" t="s">
        <v>111</v>
      </c>
      <c r="B81" s="195"/>
      <c r="C81" s="195"/>
      <c r="D81" s="204"/>
      <c r="E81" s="205"/>
      <c r="F81" s="150"/>
      <c r="G81" s="150"/>
      <c r="H81" s="150"/>
      <c r="I81" s="204"/>
      <c r="J81" s="203"/>
      <c r="K81" s="150"/>
      <c r="L81" s="150"/>
      <c r="M81" s="150"/>
      <c r="N81" s="204"/>
      <c r="O81" s="203"/>
      <c r="P81" s="150"/>
      <c r="Q81" s="150"/>
      <c r="R81" s="150"/>
      <c r="S81" s="202"/>
      <c r="T81" s="203"/>
      <c r="U81" s="163"/>
      <c r="V81" s="163">
        <v>-1.2849999999999999E-3</v>
      </c>
      <c r="W81" s="163">
        <f t="shared" ref="W81:BH81" si="68">-W87</f>
        <v>0</v>
      </c>
      <c r="X81" s="202">
        <f>-X87</f>
        <v>-2.2000000000000002</v>
      </c>
      <c r="Y81" s="100">
        <f t="shared" si="68"/>
        <v>-2.2000000000000002</v>
      </c>
      <c r="Z81" s="198">
        <f>-Z87</f>
        <v>-1</v>
      </c>
      <c r="AA81" s="334">
        <f>-AA87</f>
        <v>0</v>
      </c>
      <c r="AB81" s="198">
        <f t="shared" si="68"/>
        <v>-0.45249999999999985</v>
      </c>
      <c r="AC81" s="198">
        <f t="shared" si="68"/>
        <v>-0.75</v>
      </c>
      <c r="AD81" s="100">
        <f t="shared" si="68"/>
        <v>-2.5</v>
      </c>
      <c r="AE81" s="198">
        <f t="shared" si="68"/>
        <v>-0.8</v>
      </c>
      <c r="AF81" s="198">
        <f t="shared" si="68"/>
        <v>-7.0000000000000062E-3</v>
      </c>
      <c r="AG81" s="198">
        <f t="shared" si="68"/>
        <v>-0.4930000000000001</v>
      </c>
      <c r="AH81" s="198">
        <f t="shared" si="68"/>
        <v>-0.89999999999999991</v>
      </c>
      <c r="AI81" s="100">
        <f t="shared" si="68"/>
        <v>-2.2000000000000002</v>
      </c>
      <c r="AJ81" s="198">
        <f t="shared" si="68"/>
        <v>-1.9</v>
      </c>
      <c r="AK81" s="198">
        <f t="shared" si="68"/>
        <v>-1.5</v>
      </c>
      <c r="AL81" s="198">
        <f t="shared" si="68"/>
        <v>-1</v>
      </c>
      <c r="AM81" s="198">
        <f t="shared" si="68"/>
        <v>-1</v>
      </c>
      <c r="AN81" s="100">
        <f t="shared" si="68"/>
        <v>-5.4</v>
      </c>
      <c r="AO81" s="198">
        <f t="shared" si="68"/>
        <v>-1</v>
      </c>
      <c r="AP81" s="198">
        <f t="shared" si="68"/>
        <v>-1</v>
      </c>
      <c r="AQ81" s="198">
        <f t="shared" si="68"/>
        <v>-1</v>
      </c>
      <c r="AR81" s="198">
        <f t="shared" si="68"/>
        <v>-1</v>
      </c>
      <c r="AS81" s="100">
        <f t="shared" si="68"/>
        <v>-4</v>
      </c>
      <c r="AT81" s="198">
        <f t="shared" si="68"/>
        <v>-0.25</v>
      </c>
      <c r="AU81" s="198">
        <f t="shared" si="68"/>
        <v>-0.25</v>
      </c>
      <c r="AV81" s="198">
        <f t="shared" si="68"/>
        <v>-0.25</v>
      </c>
      <c r="AW81" s="198">
        <f t="shared" si="68"/>
        <v>-0.25</v>
      </c>
      <c r="AX81" s="100">
        <f t="shared" si="68"/>
        <v>-1</v>
      </c>
      <c r="AY81" s="198">
        <f t="shared" si="68"/>
        <v>-0.25</v>
      </c>
      <c r="AZ81" s="198">
        <f t="shared" si="68"/>
        <v>-0.25</v>
      </c>
      <c r="BA81" s="198">
        <f t="shared" si="68"/>
        <v>-0.25</v>
      </c>
      <c r="BB81" s="198">
        <f t="shared" si="68"/>
        <v>-0.25</v>
      </c>
      <c r="BC81" s="100">
        <f t="shared" si="68"/>
        <v>-1</v>
      </c>
      <c r="BD81" s="198">
        <f t="shared" si="68"/>
        <v>-0.25</v>
      </c>
      <c r="BE81" s="198">
        <f t="shared" si="68"/>
        <v>-0.25</v>
      </c>
      <c r="BF81" s="198">
        <f t="shared" si="68"/>
        <v>-0.25</v>
      </c>
      <c r="BG81" s="198">
        <f t="shared" si="68"/>
        <v>-0.25</v>
      </c>
      <c r="BH81" s="100">
        <f t="shared" si="68"/>
        <v>-1</v>
      </c>
      <c r="BJ81"/>
      <c r="BK81"/>
      <c r="BL81"/>
      <c r="BM81"/>
      <c r="BN81"/>
      <c r="BO81"/>
    </row>
    <row r="82" spans="1:67" s="191" customFormat="1" hidden="1" outlineLevel="1">
      <c r="A82" s="195" t="s">
        <v>110</v>
      </c>
      <c r="B82" s="195"/>
      <c r="C82" s="195"/>
      <c r="D82" s="169"/>
      <c r="E82" s="201"/>
      <c r="F82" s="182"/>
      <c r="G82" s="182"/>
      <c r="H82" s="182"/>
      <c r="I82" s="169"/>
      <c r="J82" s="183"/>
      <c r="K82" s="182"/>
      <c r="L82" s="182"/>
      <c r="M82" s="182"/>
      <c r="N82" s="169"/>
      <c r="O82" s="183">
        <v>62.613714000000002</v>
      </c>
      <c r="P82" s="182"/>
      <c r="Q82" s="182"/>
      <c r="R82" s="182"/>
      <c r="S82" s="200"/>
      <c r="T82" s="183">
        <v>61.862529999999992</v>
      </c>
      <c r="U82" s="156">
        <v>62.139639000000003</v>
      </c>
      <c r="V82" s="156">
        <v>62.188690000000001</v>
      </c>
      <c r="W82" s="156">
        <f>SUM(W79:W81)</f>
        <v>62.188690000000001</v>
      </c>
      <c r="X82" s="200">
        <v>60.033028000000002</v>
      </c>
      <c r="Y82" s="100">
        <f>X82</f>
        <v>60.033028000000002</v>
      </c>
      <c r="Z82" s="198">
        <f>65.251989-5.939019</f>
        <v>59.312969999999993</v>
      </c>
      <c r="AA82" s="334">
        <f>SUM(AA79:AA81)</f>
        <v>59.412969999999994</v>
      </c>
      <c r="AB82" s="198">
        <f>SUM(AB79:AB81)</f>
        <v>59.060469999999995</v>
      </c>
      <c r="AC82" s="198">
        <f>SUM(AC79:AC81)</f>
        <v>58.410469999999997</v>
      </c>
      <c r="AD82" s="100">
        <f>AC82</f>
        <v>58.410469999999997</v>
      </c>
      <c r="AE82" s="198">
        <f>SUM(AE79:AE81)</f>
        <v>57.710470000000001</v>
      </c>
      <c r="AF82" s="198">
        <f>SUM(AF79:AF81)</f>
        <v>57.75347</v>
      </c>
      <c r="AG82" s="198">
        <f>SUM(AG79:AG81)</f>
        <v>57.360469999999999</v>
      </c>
      <c r="AH82" s="198">
        <f>SUM(AH79:AH81)</f>
        <v>56.460470000000001</v>
      </c>
      <c r="AI82" s="100">
        <f>AH82</f>
        <v>56.460470000000001</v>
      </c>
      <c r="AJ82" s="198">
        <f>SUM(AJ79:AJ81)</f>
        <v>54.560470000000002</v>
      </c>
      <c r="AK82" s="198">
        <f>SUM(AK79:AK81)</f>
        <v>53.160470000000004</v>
      </c>
      <c r="AL82" s="198">
        <f>SUM(AL79:AL81)</f>
        <v>52.260470000000005</v>
      </c>
      <c r="AM82" s="198">
        <f>SUM(AM79:AM81)</f>
        <v>51.360470000000007</v>
      </c>
      <c r="AN82" s="100">
        <f>AM82</f>
        <v>51.360470000000007</v>
      </c>
      <c r="AO82" s="198">
        <f>SUM(AO79:AO81)</f>
        <v>50.460470000000008</v>
      </c>
      <c r="AP82" s="198">
        <f>SUM(AP79:AP81)</f>
        <v>49.560470000000009</v>
      </c>
      <c r="AQ82" s="198">
        <f>SUM(AQ79:AQ81)</f>
        <v>48.660470000000011</v>
      </c>
      <c r="AR82" s="198">
        <f>SUM(AR79:AR81)</f>
        <v>47.760470000000012</v>
      </c>
      <c r="AS82" s="100">
        <f>AR82</f>
        <v>47.760470000000012</v>
      </c>
      <c r="AT82" s="198">
        <f>SUM(AT79:AT81)</f>
        <v>47.610470000000014</v>
      </c>
      <c r="AU82" s="198">
        <f>SUM(AU79:AU81)</f>
        <v>47.460470000000015</v>
      </c>
      <c r="AV82" s="198">
        <f>SUM(AV79:AV81)</f>
        <v>47.310470000000016</v>
      </c>
      <c r="AW82" s="198">
        <f>SUM(AW79:AW81)</f>
        <v>47.160470000000018</v>
      </c>
      <c r="AX82" s="100">
        <f>AW82</f>
        <v>47.160470000000018</v>
      </c>
      <c r="AY82" s="198">
        <f>SUM(AY79:AY81)</f>
        <v>47.010470000000019</v>
      </c>
      <c r="AZ82" s="198">
        <f>SUM(AZ79:AZ81)</f>
        <v>46.860470000000021</v>
      </c>
      <c r="BA82" s="198">
        <f>SUM(BA79:BA81)</f>
        <v>46.710470000000022</v>
      </c>
      <c r="BB82" s="198">
        <f>SUM(BB79:BB81)</f>
        <v>46.560470000000024</v>
      </c>
      <c r="BC82" s="100">
        <f>BB82</f>
        <v>46.560470000000024</v>
      </c>
      <c r="BD82" s="198">
        <f>SUM(BD79:BD81)</f>
        <v>46.410470000000025</v>
      </c>
      <c r="BE82" s="198">
        <f>SUM(BE79:BE81)</f>
        <v>46.260470000000026</v>
      </c>
      <c r="BF82" s="198">
        <f>SUM(BF79:BF81)</f>
        <v>46.110470000000028</v>
      </c>
      <c r="BG82" s="198">
        <f>SUM(BG79:BG81)</f>
        <v>45.960470000000029</v>
      </c>
      <c r="BH82" s="100">
        <f>BG82</f>
        <v>45.960470000000029</v>
      </c>
      <c r="BJ82"/>
      <c r="BK82"/>
      <c r="BL82"/>
      <c r="BM82"/>
      <c r="BN82"/>
      <c r="BO82"/>
    </row>
    <row r="83" spans="1:67" s="191" customFormat="1" hidden="1" outlineLevel="1">
      <c r="A83" s="196" t="s">
        <v>109</v>
      </c>
      <c r="B83" s="195"/>
      <c r="C83" s="195"/>
      <c r="D83" s="41"/>
      <c r="E83" s="194"/>
      <c r="F83" s="193"/>
      <c r="G83" s="193"/>
      <c r="H83" s="193"/>
      <c r="I83" s="193"/>
      <c r="J83" s="192"/>
      <c r="K83" s="193"/>
      <c r="L83" s="193"/>
      <c r="M83" s="193"/>
      <c r="N83" s="193"/>
      <c r="O83" s="192"/>
      <c r="P83" s="193"/>
      <c r="Q83" s="193"/>
      <c r="R83" s="193"/>
      <c r="S83" s="193"/>
      <c r="T83" s="192"/>
      <c r="U83" s="193"/>
      <c r="V83" s="193">
        <f>+V75</f>
        <v>62.2</v>
      </c>
      <c r="W83" s="193">
        <f>+AVERAGE(W82,W79)</f>
        <v>62.188690000000001</v>
      </c>
      <c r="X83" s="193">
        <f t="shared" ref="X83:AF83" si="69">+X75</f>
        <v>61.5</v>
      </c>
      <c r="Y83" s="192">
        <f t="shared" si="69"/>
        <v>62.022172500000003</v>
      </c>
      <c r="Z83" s="193">
        <f t="shared" si="69"/>
        <v>59.7</v>
      </c>
      <c r="AA83" s="193">
        <f t="shared" si="69"/>
        <v>59.4</v>
      </c>
      <c r="AB83" s="193">
        <f t="shared" si="69"/>
        <v>59.1</v>
      </c>
      <c r="AC83" s="193">
        <f t="shared" si="69"/>
        <v>58.6</v>
      </c>
      <c r="AD83" s="192">
        <f t="shared" si="69"/>
        <v>59.199999999999996</v>
      </c>
      <c r="AE83" s="193">
        <f t="shared" si="69"/>
        <v>57.7</v>
      </c>
      <c r="AF83" s="193">
        <f t="shared" si="69"/>
        <v>57.4</v>
      </c>
      <c r="AG83" s="193">
        <f>+AG75</f>
        <v>57.2</v>
      </c>
      <c r="AH83" s="193">
        <f>+AH75</f>
        <v>56.7</v>
      </c>
      <c r="AI83" s="192">
        <f>+AI75</f>
        <v>57.25</v>
      </c>
      <c r="AJ83" s="193">
        <f>+AJ75</f>
        <v>55.4</v>
      </c>
      <c r="AK83" s="193">
        <f>+AVERAGE(AK82,AK79)</f>
        <v>53.860470000000007</v>
      </c>
      <c r="AL83" s="193">
        <f>+AVERAGE(AL82,AL79)</f>
        <v>52.710470000000001</v>
      </c>
      <c r="AM83" s="193">
        <f>+AVERAGE(AM82,AM79)</f>
        <v>51.810470000000009</v>
      </c>
      <c r="AN83" s="192">
        <f>+AN75</f>
        <v>53.445352499999998</v>
      </c>
      <c r="AO83" s="193">
        <f>+AVERAGE(AO82,AO79)</f>
        <v>50.910470000000004</v>
      </c>
      <c r="AP83" s="193">
        <f>+AVERAGE(AP82,AP79)</f>
        <v>50.010470000000012</v>
      </c>
      <c r="AQ83" s="193">
        <f>+AVERAGE(AQ82,AQ79)</f>
        <v>49.110470000000007</v>
      </c>
      <c r="AR83" s="193">
        <f>+AVERAGE(AR82,AR79)</f>
        <v>48.210470000000015</v>
      </c>
      <c r="AS83" s="192">
        <f>+AS75</f>
        <v>49.560470000000009</v>
      </c>
      <c r="AT83" s="193">
        <f>+AVERAGE(AT82,AT79)</f>
        <v>47.685470000000009</v>
      </c>
      <c r="AU83" s="193">
        <f>+AVERAGE(AU82,AU79)</f>
        <v>47.535470000000018</v>
      </c>
      <c r="AV83" s="193">
        <f>+AVERAGE(AV82,AV79)</f>
        <v>47.385470000000012</v>
      </c>
      <c r="AW83" s="193">
        <f>+AVERAGE(AW82,AW79)</f>
        <v>47.235470000000021</v>
      </c>
      <c r="AX83" s="192">
        <f>+AX75</f>
        <v>47.460470000000015</v>
      </c>
      <c r="AY83" s="193">
        <f>+AVERAGE(AY82,AY79)</f>
        <v>47.085470000000015</v>
      </c>
      <c r="AZ83" s="193">
        <f>+AVERAGE(AZ82,AZ79)</f>
        <v>46.935470000000024</v>
      </c>
      <c r="BA83" s="193">
        <f>+AVERAGE(BA82,BA79)</f>
        <v>46.785470000000018</v>
      </c>
      <c r="BB83" s="193">
        <f>+AVERAGE(BB82,BB79)</f>
        <v>46.635470000000026</v>
      </c>
      <c r="BC83" s="192">
        <f>+BC75</f>
        <v>46.860470000000021</v>
      </c>
      <c r="BD83" s="193">
        <f>+AVERAGE(BD82,BD79)</f>
        <v>46.485470000000021</v>
      </c>
      <c r="BE83" s="193">
        <f>+AVERAGE(BE82,BE79)</f>
        <v>46.335470000000029</v>
      </c>
      <c r="BF83" s="193">
        <f>+AVERAGE(BF82,BF79)</f>
        <v>46.185470000000024</v>
      </c>
      <c r="BG83" s="193">
        <f>+AVERAGE(BG82,BG79)</f>
        <v>46.035470000000032</v>
      </c>
      <c r="BH83" s="192">
        <f>+BH75</f>
        <v>46.260470000000026</v>
      </c>
      <c r="BJ83"/>
      <c r="BK83"/>
      <c r="BL83"/>
      <c r="BM83"/>
      <c r="BN83"/>
      <c r="BO83"/>
    </row>
    <row r="84" spans="1:67" s="191" customFormat="1" hidden="1" outlineLevel="1">
      <c r="A84" s="195" t="s">
        <v>108</v>
      </c>
      <c r="B84" s="195"/>
      <c r="C84" s="195"/>
      <c r="D84" s="199"/>
      <c r="E84" s="199"/>
      <c r="F84" s="198"/>
      <c r="G84" s="198"/>
      <c r="H84" s="198"/>
      <c r="I84" s="198"/>
      <c r="J84" s="100"/>
      <c r="K84" s="198"/>
      <c r="L84" s="198"/>
      <c r="M84" s="198"/>
      <c r="N84" s="198"/>
      <c r="O84" s="100"/>
      <c r="P84" s="198"/>
      <c r="Q84" s="198"/>
      <c r="R84" s="198"/>
      <c r="S84" s="198"/>
      <c r="T84" s="100"/>
      <c r="U84" s="198"/>
      <c r="V84" s="198">
        <f>V85-V83</f>
        <v>0.39999999999999858</v>
      </c>
      <c r="W84" s="197">
        <v>0.4</v>
      </c>
      <c r="X84" s="198">
        <f t="shared" ref="X84:AF84" si="70">X85-X83</f>
        <v>0</v>
      </c>
      <c r="Y84" s="100">
        <f t="shared" si="70"/>
        <v>0.29999999999999716</v>
      </c>
      <c r="Z84" s="198">
        <f t="shared" si="70"/>
        <v>0.19999999999999574</v>
      </c>
      <c r="AA84" s="334">
        <f t="shared" si="70"/>
        <v>0.5590000000000046</v>
      </c>
      <c r="AB84" s="334">
        <f t="shared" si="70"/>
        <v>0.60000000000000142</v>
      </c>
      <c r="AC84" s="334">
        <f t="shared" si="70"/>
        <v>0.60000000000000142</v>
      </c>
      <c r="AD84" s="100">
        <f t="shared" si="70"/>
        <v>0.4897500000000079</v>
      </c>
      <c r="AE84" s="334">
        <f t="shared" si="70"/>
        <v>0.39999999999999858</v>
      </c>
      <c r="AF84" s="334">
        <f t="shared" si="70"/>
        <v>0.30000000000000426</v>
      </c>
      <c r="AG84" s="334">
        <f>AG85-AG83</f>
        <v>0.29999999999999716</v>
      </c>
      <c r="AH84" s="334">
        <f>AH85-AH83</f>
        <v>0</v>
      </c>
      <c r="AI84" s="100">
        <f>AI85-AI83</f>
        <v>0.25</v>
      </c>
      <c r="AJ84" s="334">
        <f>AJ85-AJ83</f>
        <v>0.20000000000000284</v>
      </c>
      <c r="AK84" s="197">
        <v>0.4</v>
      </c>
      <c r="AL84" s="197">
        <v>0.4</v>
      </c>
      <c r="AM84" s="197">
        <v>0.4</v>
      </c>
      <c r="AN84" s="100">
        <f>AN85-AN83</f>
        <v>0.35000000000000853</v>
      </c>
      <c r="AO84" s="197">
        <v>0.4</v>
      </c>
      <c r="AP84" s="197">
        <v>0.4</v>
      </c>
      <c r="AQ84" s="197">
        <v>0.4</v>
      </c>
      <c r="AR84" s="197">
        <v>0.4</v>
      </c>
      <c r="AS84" s="100">
        <f>AS85-AS83</f>
        <v>0.39999999999999858</v>
      </c>
      <c r="AT84" s="197">
        <v>0.4</v>
      </c>
      <c r="AU84" s="197">
        <v>0.4</v>
      </c>
      <c r="AV84" s="197">
        <v>0.4</v>
      </c>
      <c r="AW84" s="197">
        <v>0.4</v>
      </c>
      <c r="AX84" s="100">
        <f>AX85-AX83</f>
        <v>0.39999999999999858</v>
      </c>
      <c r="AY84" s="197">
        <v>0.4</v>
      </c>
      <c r="AZ84" s="197">
        <v>0.4</v>
      </c>
      <c r="BA84" s="197">
        <v>0.4</v>
      </c>
      <c r="BB84" s="197">
        <v>0.4</v>
      </c>
      <c r="BC84" s="100">
        <f>BC85-BC83</f>
        <v>0.39999999999999858</v>
      </c>
      <c r="BD84" s="197">
        <v>0.4</v>
      </c>
      <c r="BE84" s="197">
        <v>0.4</v>
      </c>
      <c r="BF84" s="197">
        <v>0.4</v>
      </c>
      <c r="BG84" s="197">
        <v>0.4</v>
      </c>
      <c r="BH84" s="100">
        <f>BH85-BH83</f>
        <v>0.39999999999999858</v>
      </c>
      <c r="BJ84"/>
      <c r="BK84"/>
      <c r="BL84"/>
      <c r="BM84"/>
      <c r="BN84"/>
      <c r="BO84"/>
    </row>
    <row r="85" spans="1:67" s="191" customFormat="1" hidden="1" outlineLevel="1">
      <c r="A85" s="196" t="s">
        <v>107</v>
      </c>
      <c r="B85" s="195"/>
      <c r="C85" s="195"/>
      <c r="D85" s="194"/>
      <c r="E85" s="194"/>
      <c r="F85" s="193"/>
      <c r="G85" s="193"/>
      <c r="H85" s="193"/>
      <c r="I85" s="193"/>
      <c r="J85" s="192"/>
      <c r="K85" s="193"/>
      <c r="L85" s="193"/>
      <c r="M85" s="193"/>
      <c r="N85" s="193"/>
      <c r="O85" s="192"/>
      <c r="P85" s="193"/>
      <c r="Q85" s="193"/>
      <c r="R85" s="193"/>
      <c r="S85" s="193"/>
      <c r="T85" s="192"/>
      <c r="U85" s="193"/>
      <c r="V85" s="193">
        <f>+V76</f>
        <v>62.6</v>
      </c>
      <c r="W85" s="193">
        <f>+W83+W84</f>
        <v>62.58869</v>
      </c>
      <c r="X85" s="193">
        <f t="shared" ref="X85:AF85" si="71">+X76</f>
        <v>61.5</v>
      </c>
      <c r="Y85" s="192">
        <f t="shared" si="71"/>
        <v>62.322172500000001</v>
      </c>
      <c r="Z85" s="193">
        <f t="shared" si="71"/>
        <v>59.9</v>
      </c>
      <c r="AA85" s="193">
        <f t="shared" si="71"/>
        <v>59.959000000000003</v>
      </c>
      <c r="AB85" s="193">
        <f t="shared" si="71"/>
        <v>59.7</v>
      </c>
      <c r="AC85" s="193">
        <f t="shared" si="71"/>
        <v>59.2</v>
      </c>
      <c r="AD85" s="192">
        <f t="shared" si="71"/>
        <v>59.689750000000004</v>
      </c>
      <c r="AE85" s="193">
        <f t="shared" si="71"/>
        <v>58.1</v>
      </c>
      <c r="AF85" s="193">
        <f t="shared" si="71"/>
        <v>57.7</v>
      </c>
      <c r="AG85" s="193">
        <f>+AG76</f>
        <v>57.5</v>
      </c>
      <c r="AH85" s="193">
        <f>+AH76</f>
        <v>56.7</v>
      </c>
      <c r="AI85" s="192">
        <f>+AI76</f>
        <v>57.5</v>
      </c>
      <c r="AJ85" s="193">
        <f>+AJ76</f>
        <v>55.6</v>
      </c>
      <c r="AK85" s="193">
        <f>+AK83+AK84</f>
        <v>54.260470000000005</v>
      </c>
      <c r="AL85" s="193">
        <f>+AL83+AL84</f>
        <v>53.110469999999999</v>
      </c>
      <c r="AM85" s="193">
        <f>+AM83+AM84</f>
        <v>52.210470000000008</v>
      </c>
      <c r="AN85" s="192">
        <f>+AN76</f>
        <v>53.795352500000007</v>
      </c>
      <c r="AO85" s="193">
        <f>+AO83+AO84</f>
        <v>51.310470000000002</v>
      </c>
      <c r="AP85" s="193">
        <f>+AP83+AP84</f>
        <v>50.410470000000011</v>
      </c>
      <c r="AQ85" s="193">
        <f>+AQ83+AQ84</f>
        <v>49.510470000000005</v>
      </c>
      <c r="AR85" s="193">
        <f>+AR83+AR84</f>
        <v>48.610470000000014</v>
      </c>
      <c r="AS85" s="192">
        <f>+AS76</f>
        <v>49.960470000000008</v>
      </c>
      <c r="AT85" s="193">
        <f>+AT83+AT84</f>
        <v>48.085470000000008</v>
      </c>
      <c r="AU85" s="193">
        <f>+AU83+AU84</f>
        <v>47.935470000000016</v>
      </c>
      <c r="AV85" s="193">
        <f>+AV83+AV84</f>
        <v>47.785470000000011</v>
      </c>
      <c r="AW85" s="193">
        <f>+AW83+AW84</f>
        <v>47.635470000000019</v>
      </c>
      <c r="AX85" s="192">
        <f>+AX76</f>
        <v>47.860470000000014</v>
      </c>
      <c r="AY85" s="193">
        <f>+AY83+AY84</f>
        <v>47.485470000000014</v>
      </c>
      <c r="AZ85" s="193">
        <f>+AZ83+AZ84</f>
        <v>47.335470000000022</v>
      </c>
      <c r="BA85" s="193">
        <f>+BA83+BA84</f>
        <v>47.185470000000016</v>
      </c>
      <c r="BB85" s="193">
        <f>+BB83+BB84</f>
        <v>47.035470000000025</v>
      </c>
      <c r="BC85" s="192">
        <f>+BC76</f>
        <v>47.260470000000019</v>
      </c>
      <c r="BD85" s="193">
        <f>+BD83+BD84</f>
        <v>46.885470000000019</v>
      </c>
      <c r="BE85" s="193">
        <f>+BE83+BE84</f>
        <v>46.735470000000028</v>
      </c>
      <c r="BF85" s="193">
        <f>+BF83+BF84</f>
        <v>46.585470000000022</v>
      </c>
      <c r="BG85" s="193">
        <f>+BG83+BG84</f>
        <v>46.435470000000031</v>
      </c>
      <c r="BH85" s="192">
        <f>+BH76</f>
        <v>46.660470000000025</v>
      </c>
      <c r="BJ85"/>
      <c r="BK85"/>
      <c r="BL85"/>
      <c r="BM85"/>
      <c r="BN85"/>
      <c r="BO85"/>
    </row>
    <row r="86" spans="1:67" s="167" customFormat="1" hidden="1" outlineLevel="1">
      <c r="A86" s="190"/>
      <c r="B86" s="19"/>
      <c r="C86" s="19"/>
      <c r="D86" s="189"/>
      <c r="E86" s="189"/>
      <c r="F86" s="188"/>
      <c r="G86" s="188"/>
      <c r="H86" s="187"/>
      <c r="I86" s="187"/>
      <c r="J86" s="101"/>
      <c r="K86" s="19"/>
      <c r="L86" s="19"/>
      <c r="M86" s="19"/>
      <c r="N86" s="19"/>
      <c r="O86" s="101"/>
      <c r="P86" s="19"/>
      <c r="Q86" s="19"/>
      <c r="R86" s="19"/>
      <c r="S86" s="19"/>
      <c r="T86" s="101"/>
      <c r="U86" s="19"/>
      <c r="V86" s="19"/>
      <c r="W86" s="19"/>
      <c r="X86" s="19"/>
      <c r="Y86" s="101"/>
      <c r="Z86" s="19"/>
      <c r="AA86" s="335"/>
      <c r="AB86" s="19"/>
      <c r="AC86" s="19"/>
      <c r="AD86" s="101"/>
      <c r="AE86" s="19"/>
      <c r="AF86" s="19"/>
      <c r="AG86" s="19"/>
      <c r="AH86" s="19"/>
      <c r="AI86" s="101"/>
      <c r="AJ86" s="19"/>
      <c r="AK86" s="19"/>
      <c r="AL86" s="19"/>
      <c r="AM86" s="19"/>
      <c r="AN86" s="101"/>
      <c r="AO86" s="19"/>
      <c r="AP86" s="19"/>
      <c r="AQ86" s="19"/>
      <c r="AR86" s="19"/>
      <c r="AS86" s="101"/>
      <c r="AT86" s="19"/>
      <c r="AU86" s="19"/>
      <c r="AV86" s="19"/>
      <c r="AW86" s="19"/>
      <c r="AX86" s="101"/>
      <c r="AY86" s="19"/>
      <c r="AZ86" s="19"/>
      <c r="BA86" s="19"/>
      <c r="BB86" s="19"/>
      <c r="BC86" s="101"/>
      <c r="BD86" s="19"/>
      <c r="BE86" s="19"/>
      <c r="BF86" s="19"/>
      <c r="BG86" s="19"/>
      <c r="BH86" s="101"/>
      <c r="BJ86"/>
      <c r="BK86"/>
      <c r="BL86"/>
      <c r="BM86"/>
      <c r="BN86"/>
      <c r="BO86"/>
    </row>
    <row r="87" spans="1:67" s="167" customFormat="1" hidden="1" outlineLevel="1">
      <c r="A87" s="178" t="s">
        <v>106</v>
      </c>
      <c r="B87" s="19"/>
      <c r="C87" s="19"/>
      <c r="D87" s="186"/>
      <c r="E87" s="185"/>
      <c r="F87" s="182"/>
      <c r="G87" s="182"/>
      <c r="H87" s="182"/>
      <c r="I87" s="182"/>
      <c r="J87" s="184"/>
      <c r="K87" s="182"/>
      <c r="L87" s="182"/>
      <c r="M87" s="182"/>
      <c r="N87" s="182"/>
      <c r="O87" s="184"/>
      <c r="P87" s="182"/>
      <c r="Q87" s="182"/>
      <c r="R87" s="182"/>
      <c r="S87" s="182"/>
      <c r="T87" s="183"/>
      <c r="U87" s="182"/>
      <c r="V87" s="182">
        <v>0</v>
      </c>
      <c r="W87" s="180">
        <v>0</v>
      </c>
      <c r="X87" s="180">
        <v>2.2000000000000002</v>
      </c>
      <c r="Y87" s="305">
        <f>+SUM(V87:X87)</f>
        <v>2.2000000000000002</v>
      </c>
      <c r="Z87" s="281">
        <v>1</v>
      </c>
      <c r="AA87" s="281">
        <v>0</v>
      </c>
      <c r="AB87" s="281">
        <f>-AB89/AB88</f>
        <v>0.45249999999999985</v>
      </c>
      <c r="AC87" s="281">
        <v>0.75</v>
      </c>
      <c r="AD87" s="305">
        <v>2.5</v>
      </c>
      <c r="AE87" s="281">
        <v>0.8</v>
      </c>
      <c r="AF87" s="281">
        <f>0.807-AE87</f>
        <v>7.0000000000000062E-3</v>
      </c>
      <c r="AG87" s="281">
        <f>1.3-AF87-AE87</f>
        <v>0.4930000000000001</v>
      </c>
      <c r="AH87" s="281">
        <f>AI87-SUM(AE87:AG87)</f>
        <v>0.89999999999999991</v>
      </c>
      <c r="AI87" s="305">
        <v>2.2000000000000002</v>
      </c>
      <c r="AJ87" s="281">
        <v>1.9</v>
      </c>
      <c r="AK87" s="180">
        <v>1.5</v>
      </c>
      <c r="AL87" s="180">
        <v>1</v>
      </c>
      <c r="AM87" s="180">
        <v>1</v>
      </c>
      <c r="AN87" s="305">
        <f>+SUM(AJ87:AM87)</f>
        <v>5.4</v>
      </c>
      <c r="AO87" s="180">
        <f>AM87</f>
        <v>1</v>
      </c>
      <c r="AP87" s="180">
        <f>AO87</f>
        <v>1</v>
      </c>
      <c r="AQ87" s="180">
        <f>AP87</f>
        <v>1</v>
      </c>
      <c r="AR87" s="180">
        <f>AQ87</f>
        <v>1</v>
      </c>
      <c r="AS87" s="305">
        <f>+SUM(AO87:AR87)</f>
        <v>4</v>
      </c>
      <c r="AT87" s="180">
        <v>0.25</v>
      </c>
      <c r="AU87" s="180">
        <v>0.25</v>
      </c>
      <c r="AV87" s="180">
        <v>0.25</v>
      </c>
      <c r="AW87" s="180">
        <v>0.25</v>
      </c>
      <c r="AX87" s="179">
        <f>+SUM(AT87:AW87)</f>
        <v>1</v>
      </c>
      <c r="AY87" s="180">
        <v>0.25</v>
      </c>
      <c r="AZ87" s="180">
        <v>0.25</v>
      </c>
      <c r="BA87" s="180">
        <v>0.25</v>
      </c>
      <c r="BB87" s="180">
        <v>0.25</v>
      </c>
      <c r="BC87" s="179">
        <f>+SUM(AY87:BB87)</f>
        <v>1</v>
      </c>
      <c r="BD87" s="180">
        <v>0.25</v>
      </c>
      <c r="BE87" s="180">
        <v>0.25</v>
      </c>
      <c r="BF87" s="180">
        <v>0.25</v>
      </c>
      <c r="BG87" s="180">
        <v>0.25</v>
      </c>
      <c r="BH87" s="179">
        <f>+SUM(BD87:BG87)</f>
        <v>1</v>
      </c>
      <c r="BJ87"/>
      <c r="BK87"/>
      <c r="BL87"/>
      <c r="BM87"/>
      <c r="BN87"/>
      <c r="BO87"/>
    </row>
    <row r="88" spans="1:67" s="167" customFormat="1" hidden="1" outlineLevel="1">
      <c r="A88" s="178" t="s">
        <v>105</v>
      </c>
      <c r="B88" s="19"/>
      <c r="C88" s="19"/>
      <c r="D88" s="177"/>
      <c r="E88" s="176"/>
      <c r="F88" s="174"/>
      <c r="G88" s="175"/>
      <c r="H88" s="174"/>
      <c r="I88" s="174"/>
      <c r="J88" s="173"/>
      <c r="K88" s="175"/>
      <c r="L88" s="175"/>
      <c r="M88" s="174"/>
      <c r="N88" s="175"/>
      <c r="O88" s="173"/>
      <c r="P88" s="174"/>
      <c r="Q88" s="174"/>
      <c r="R88" s="174"/>
      <c r="S88" s="174"/>
      <c r="T88" s="173"/>
      <c r="U88" s="65"/>
      <c r="V88" s="65">
        <v>0</v>
      </c>
      <c r="W88" s="65">
        <v>0</v>
      </c>
      <c r="X88" s="306">
        <f>+-X89/X87</f>
        <v>85.272727272727266</v>
      </c>
      <c r="Y88" s="304">
        <f>IFERROR(Y89/Y87,"NA")</f>
        <v>-85.272727272727266</v>
      </c>
      <c r="Z88" s="342">
        <v>78.900000000000006</v>
      </c>
      <c r="AA88" s="342">
        <v>77</v>
      </c>
      <c r="AB88" s="342">
        <v>80</v>
      </c>
      <c r="AC88" s="342">
        <v>80</v>
      </c>
      <c r="AD88" s="98">
        <f>IFERROR(-AD89/AD87,"NA")</f>
        <v>78.64</v>
      </c>
      <c r="AE88" s="342">
        <f>AE89/AE87</f>
        <v>-72.5</v>
      </c>
      <c r="AF88" s="342">
        <f>AF89/AF87</f>
        <v>-71.42857142857136</v>
      </c>
      <c r="AG88" s="342">
        <f>AG89/AG87</f>
        <v>-73.225152129817417</v>
      </c>
      <c r="AH88" s="342">
        <f>AH89/AH87</f>
        <v>-78.666666666666686</v>
      </c>
      <c r="AI88" s="455">
        <f>IFERROR(-AI89/AI87,"NA")</f>
        <v>75.181818181818173</v>
      </c>
      <c r="AJ88" s="342">
        <f>AJ89/AJ87</f>
        <v>-60.631578947368425</v>
      </c>
      <c r="AK88" s="172">
        <v>-48</v>
      </c>
      <c r="AL88" s="172">
        <f>+AK88*1.02</f>
        <v>-48.96</v>
      </c>
      <c r="AM88" s="172">
        <f>+AL88*1.02</f>
        <v>-49.9392</v>
      </c>
      <c r="AN88" s="98">
        <f>IFERROR(-AN89/AN87,"NA")</f>
        <v>52.981333333333332</v>
      </c>
      <c r="AO88" s="172">
        <f>+AM88*1.02</f>
        <v>-50.937984</v>
      </c>
      <c r="AP88" s="172">
        <f>+AO88*1.02</f>
        <v>-51.956743680000002</v>
      </c>
      <c r="AQ88" s="172">
        <f>+AP88*1.02</f>
        <v>-52.995878553600001</v>
      </c>
      <c r="AR88" s="172">
        <f>+AQ88*1.02</f>
        <v>-54.055796124672</v>
      </c>
      <c r="AS88" s="98">
        <f>IFERROR(-AS89/AS87,"NA")</f>
        <v>52.486600589567999</v>
      </c>
      <c r="AT88" s="172">
        <f>+AR88*1.02</f>
        <v>-55.136912047165438</v>
      </c>
      <c r="AU88" s="172">
        <f>+AT88*1.02</f>
        <v>-56.239650288108749</v>
      </c>
      <c r="AV88" s="172">
        <f>+AU88*1.02</f>
        <v>-57.364443293870927</v>
      </c>
      <c r="AW88" s="172">
        <f>+AV88*1.02</f>
        <v>-58.511732159748348</v>
      </c>
      <c r="AX88" s="98">
        <f>IFERROR(-AX89/AX87,"NA")</f>
        <v>56.813184447223364</v>
      </c>
      <c r="AY88" s="172">
        <f>+AW88*1.02</f>
        <v>-59.681966802943315</v>
      </c>
      <c r="AZ88" s="172">
        <f>+AY88*1.02</f>
        <v>-60.87560613900218</v>
      </c>
      <c r="BA88" s="172">
        <f>+AZ88*1.02</f>
        <v>-62.093118261782223</v>
      </c>
      <c r="BB88" s="172">
        <f>+BA88*1.02</f>
        <v>-63.33498062701787</v>
      </c>
      <c r="BC88" s="98">
        <f>IFERROR(-BC89/BC87,"NA")</f>
        <v>61.496417957686397</v>
      </c>
      <c r="BD88" s="172">
        <f>+BB88*1.02</f>
        <v>-64.601680239558235</v>
      </c>
      <c r="BE88" s="172">
        <f>+BD88*1.02</f>
        <v>-65.893713844349406</v>
      </c>
      <c r="BF88" s="172">
        <f>+BE88*1.02</f>
        <v>-67.211588121236389</v>
      </c>
      <c r="BG88" s="172">
        <f>+BF88*1.02</f>
        <v>-68.555819883661115</v>
      </c>
      <c r="BH88" s="98">
        <f>IFERROR(-BH89/BH87,"NA")</f>
        <v>66.565700522201283</v>
      </c>
      <c r="BJ88"/>
      <c r="BK88"/>
      <c r="BL88"/>
      <c r="BM88"/>
      <c r="BN88"/>
      <c r="BO88"/>
    </row>
    <row r="89" spans="1:67" s="167" customFormat="1" hidden="1" outlineLevel="1">
      <c r="A89" s="19" t="s">
        <v>104</v>
      </c>
      <c r="B89" s="19"/>
      <c r="C89" s="19"/>
      <c r="D89" s="171"/>
      <c r="E89" s="171"/>
      <c r="F89" s="169"/>
      <c r="G89" s="169"/>
      <c r="H89" s="169"/>
      <c r="I89" s="169"/>
      <c r="J89" s="170"/>
      <c r="K89" s="169"/>
      <c r="L89" s="169"/>
      <c r="M89" s="169"/>
      <c r="N89" s="169"/>
      <c r="O89" s="170"/>
      <c r="P89" s="169"/>
      <c r="Q89" s="169"/>
      <c r="R89" s="169"/>
      <c r="S89" s="169"/>
      <c r="T89" s="170"/>
      <c r="U89" s="169"/>
      <c r="V89" s="169">
        <f>-V87*V88</f>
        <v>0</v>
      </c>
      <c r="W89" s="169">
        <f>-W87*W88</f>
        <v>0</v>
      </c>
      <c r="X89" s="169">
        <v>-187.6</v>
      </c>
      <c r="Y89" s="168">
        <f>SUM(U89:X89)</f>
        <v>-187.6</v>
      </c>
      <c r="Z89" s="333">
        <f>-Z87*Z88</f>
        <v>-78.900000000000006</v>
      </c>
      <c r="AA89" s="169">
        <f>-AA87*AA88</f>
        <v>0</v>
      </c>
      <c r="AB89" s="169">
        <f>+AB152</f>
        <v>-36.199999999999989</v>
      </c>
      <c r="AC89" s="169">
        <f>-AC87*AC88</f>
        <v>-60</v>
      </c>
      <c r="AD89" s="168">
        <v>-196.6</v>
      </c>
      <c r="AE89" s="333">
        <v>-58</v>
      </c>
      <c r="AF89" s="169">
        <f>-58.5-AE89</f>
        <v>-0.5</v>
      </c>
      <c r="AG89" s="169">
        <f>-94.6-AF89-AE89</f>
        <v>-36.099999999999994</v>
      </c>
      <c r="AH89" s="333">
        <f>AH152</f>
        <v>-70.800000000000011</v>
      </c>
      <c r="AI89" s="454">
        <f>SUM(AE89:AH89)</f>
        <v>-165.4</v>
      </c>
      <c r="AJ89" s="333">
        <f>AJ152</f>
        <v>-115.2</v>
      </c>
      <c r="AK89" s="169">
        <f>AK87*AK88</f>
        <v>-72</v>
      </c>
      <c r="AL89" s="169">
        <f>AL87*AL88</f>
        <v>-48.96</v>
      </c>
      <c r="AM89" s="169">
        <f>AM87*AM88</f>
        <v>-49.9392</v>
      </c>
      <c r="AN89" s="168">
        <f>SUM(AJ89:AM89)</f>
        <v>-286.0992</v>
      </c>
      <c r="AO89" s="169">
        <f>AO87*AO88</f>
        <v>-50.937984</v>
      </c>
      <c r="AP89" s="169">
        <f>AP87*AP88</f>
        <v>-51.956743680000002</v>
      </c>
      <c r="AQ89" s="169">
        <f>AQ87*AQ88</f>
        <v>-52.995878553600001</v>
      </c>
      <c r="AR89" s="169">
        <f>AR87*AR88</f>
        <v>-54.055796124672</v>
      </c>
      <c r="AS89" s="168">
        <f>SUM(AO89:AR89)</f>
        <v>-209.946402358272</v>
      </c>
      <c r="AT89" s="169">
        <f>AT87*AT88</f>
        <v>-13.78422801179136</v>
      </c>
      <c r="AU89" s="169">
        <f>AU87*AU88</f>
        <v>-14.059912572027187</v>
      </c>
      <c r="AV89" s="169">
        <f>AV87*AV88</f>
        <v>-14.341110823467732</v>
      </c>
      <c r="AW89" s="169">
        <f>AW87*AW88</f>
        <v>-14.627933039937087</v>
      </c>
      <c r="AX89" s="168">
        <f>SUM(AT89:AW89)</f>
        <v>-56.813184447223364</v>
      </c>
      <c r="AY89" s="169">
        <f>AY87*AY88</f>
        <v>-14.920491700735829</v>
      </c>
      <c r="AZ89" s="169">
        <f>AZ87*AZ88</f>
        <v>-15.218901534750545</v>
      </c>
      <c r="BA89" s="169">
        <f>BA87*BA88</f>
        <v>-15.523279565445556</v>
      </c>
      <c r="BB89" s="169">
        <f>BB87*BB88</f>
        <v>-15.833745156754468</v>
      </c>
      <c r="BC89" s="168">
        <f>SUM(AY89:BB89)</f>
        <v>-61.496417957686397</v>
      </c>
      <c r="BD89" s="169">
        <f>BD87*BD88</f>
        <v>-16.150420059889559</v>
      </c>
      <c r="BE89" s="169">
        <f>BE87*BE88</f>
        <v>-16.473428461087352</v>
      </c>
      <c r="BF89" s="169">
        <f>BF87*BF88</f>
        <v>-16.802897030309097</v>
      </c>
      <c r="BG89" s="169">
        <f>BG87*BG88</f>
        <v>-17.138954970915279</v>
      </c>
      <c r="BH89" s="168">
        <f>SUM(BD89:BG89)</f>
        <v>-66.565700522201283</v>
      </c>
      <c r="BJ89"/>
      <c r="BK89"/>
      <c r="BL89"/>
      <c r="BM89"/>
      <c r="BN89"/>
      <c r="BO89"/>
    </row>
    <row r="90" spans="1:67" collapsed="1">
      <c r="A90" s="19"/>
      <c r="B90" s="19"/>
      <c r="C90" s="19"/>
      <c r="D90" s="164"/>
      <c r="E90" s="164"/>
      <c r="F90" s="17"/>
      <c r="G90" s="17"/>
      <c r="H90" s="17"/>
      <c r="I90" s="17"/>
      <c r="J90" s="164"/>
      <c r="K90" s="17"/>
      <c r="L90" s="17"/>
      <c r="M90" s="17"/>
      <c r="N90" s="166"/>
      <c r="O90" s="164"/>
      <c r="P90" s="165"/>
      <c r="Q90" s="165"/>
      <c r="R90" s="165"/>
      <c r="S90" s="63"/>
      <c r="T90" s="164"/>
      <c r="U90" s="63"/>
      <c r="V90" s="163"/>
      <c r="W90" s="162"/>
      <c r="X90" s="63"/>
      <c r="Y90" s="63"/>
      <c r="Z90" s="63"/>
      <c r="AA90" s="63"/>
      <c r="AB90" s="63"/>
      <c r="AC90" s="276"/>
      <c r="AD90" s="344"/>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row>
    <row r="91" spans="1:67">
      <c r="A91" s="19"/>
      <c r="B91" s="19"/>
      <c r="C91" s="19"/>
      <c r="D91" s="157"/>
      <c r="E91" s="157"/>
      <c r="F91" s="161"/>
      <c r="G91" s="161"/>
      <c r="H91" s="161"/>
      <c r="I91" s="161"/>
      <c r="J91" s="157"/>
      <c r="K91" s="161"/>
      <c r="L91" s="158"/>
      <c r="M91" s="158"/>
      <c r="N91" s="160"/>
      <c r="O91" s="157"/>
      <c r="P91" s="158"/>
      <c r="Q91" s="158"/>
      <c r="R91" s="159"/>
      <c r="S91" s="158"/>
      <c r="T91" s="157"/>
      <c r="U91" s="17"/>
      <c r="V91" s="156"/>
      <c r="W91" s="17"/>
      <c r="X91" s="155"/>
      <c r="Y91" s="83"/>
      <c r="Z91" s="17"/>
      <c r="AA91" s="17"/>
      <c r="AB91" s="17"/>
      <c r="AC91" s="332"/>
      <c r="AD91" s="345"/>
      <c r="AE91" s="17"/>
      <c r="AF91" s="17"/>
      <c r="AG91" s="346"/>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row>
    <row r="92" spans="1:67">
      <c r="A92" s="154" t="s">
        <v>103</v>
      </c>
      <c r="B92" s="28"/>
      <c r="C92" s="28"/>
      <c r="D92" s="26"/>
      <c r="E92" s="26"/>
      <c r="F92" s="27">
        <f>F4</f>
        <v>40888</v>
      </c>
      <c r="G92" s="27">
        <f>G4</f>
        <v>40980</v>
      </c>
      <c r="H92" s="27">
        <f>H4</f>
        <v>41072</v>
      </c>
      <c r="I92" s="27">
        <f>I4</f>
        <v>41164</v>
      </c>
      <c r="J92" s="152" t="str">
        <f>J4</f>
        <v>FY2012</v>
      </c>
      <c r="K92" s="153"/>
      <c r="L92" s="153"/>
      <c r="M92" s="153"/>
      <c r="N92" s="153"/>
      <c r="O92" s="152" t="str">
        <f>O4</f>
        <v>FY2013</v>
      </c>
      <c r="P92" s="153"/>
      <c r="Q92" s="153"/>
      <c r="R92" s="153"/>
      <c r="S92" s="153"/>
      <c r="T92" s="152" t="str">
        <f t="shared" ref="T92:BH92" si="72">T4</f>
        <v>FY2014</v>
      </c>
      <c r="U92" s="27">
        <f t="shared" si="72"/>
        <v>41987</v>
      </c>
      <c r="V92" s="27">
        <f t="shared" si="72"/>
        <v>42078</v>
      </c>
      <c r="W92" s="27">
        <f t="shared" si="72"/>
        <v>42170</v>
      </c>
      <c r="X92" s="27">
        <f t="shared" si="72"/>
        <v>42262</v>
      </c>
      <c r="Y92" s="26" t="str">
        <f t="shared" si="72"/>
        <v>FY2015</v>
      </c>
      <c r="Z92" s="27">
        <f t="shared" si="72"/>
        <v>42353</v>
      </c>
      <c r="AA92" s="27">
        <f t="shared" si="72"/>
        <v>42445</v>
      </c>
      <c r="AB92" s="27">
        <f t="shared" si="72"/>
        <v>42537</v>
      </c>
      <c r="AC92" s="27">
        <f t="shared" si="72"/>
        <v>42629</v>
      </c>
      <c r="AD92" s="26" t="str">
        <f t="shared" si="72"/>
        <v>FY2016</v>
      </c>
      <c r="AE92" s="27">
        <f t="shared" si="72"/>
        <v>42720</v>
      </c>
      <c r="AF92" s="27">
        <f t="shared" si="72"/>
        <v>42811</v>
      </c>
      <c r="AG92" s="27">
        <f t="shared" si="72"/>
        <v>42903</v>
      </c>
      <c r="AH92" s="27">
        <f t="shared" si="72"/>
        <v>42995</v>
      </c>
      <c r="AI92" s="152" t="str">
        <f t="shared" si="72"/>
        <v>FY2017</v>
      </c>
      <c r="AJ92" s="27">
        <f t="shared" si="72"/>
        <v>43086</v>
      </c>
      <c r="AK92" s="153" t="str">
        <f t="shared" si="72"/>
        <v>Mar-18 E</v>
      </c>
      <c r="AL92" s="153" t="str">
        <f t="shared" si="72"/>
        <v>Jun-18 E</v>
      </c>
      <c r="AM92" s="153" t="str">
        <f t="shared" si="72"/>
        <v>Sep-18 E</v>
      </c>
      <c r="AN92" s="152" t="str">
        <f t="shared" si="72"/>
        <v>FY2018E</v>
      </c>
      <c r="AO92" s="153" t="str">
        <f t="shared" si="72"/>
        <v>Dec-18 E</v>
      </c>
      <c r="AP92" s="153" t="str">
        <f t="shared" si="72"/>
        <v>Mar-19 E</v>
      </c>
      <c r="AQ92" s="153" t="str">
        <f t="shared" si="72"/>
        <v>Jun-19 E</v>
      </c>
      <c r="AR92" s="153" t="str">
        <f t="shared" si="72"/>
        <v>Sep-19 E</v>
      </c>
      <c r="AS92" s="152" t="str">
        <f t="shared" si="72"/>
        <v>FY2019E</v>
      </c>
      <c r="AT92" s="153" t="str">
        <f t="shared" si="72"/>
        <v>Dec-19 E</v>
      </c>
      <c r="AU92" s="153" t="str">
        <f t="shared" si="72"/>
        <v>Mar-20 E</v>
      </c>
      <c r="AV92" s="153" t="str">
        <f t="shared" si="72"/>
        <v>Jun-20 E</v>
      </c>
      <c r="AW92" s="153" t="str">
        <f t="shared" si="72"/>
        <v>Sep-20 E</v>
      </c>
      <c r="AX92" s="152" t="str">
        <f t="shared" si="72"/>
        <v>FY2020E</v>
      </c>
      <c r="AY92" s="153" t="str">
        <f t="shared" si="72"/>
        <v>Dec-20 E</v>
      </c>
      <c r="AZ92" s="153" t="str">
        <f t="shared" si="72"/>
        <v>Mar-21 E</v>
      </c>
      <c r="BA92" s="153" t="str">
        <f t="shared" si="72"/>
        <v>Jun-21 E</v>
      </c>
      <c r="BB92" s="153" t="str">
        <f t="shared" si="72"/>
        <v>Sep-21 E</v>
      </c>
      <c r="BC92" s="152" t="str">
        <f t="shared" si="72"/>
        <v>FY2021E</v>
      </c>
      <c r="BD92" s="153" t="str">
        <f t="shared" si="72"/>
        <v>Dec-21 E</v>
      </c>
      <c r="BE92" s="153" t="str">
        <f t="shared" si="72"/>
        <v>Mar-22 E</v>
      </c>
      <c r="BF92" s="153" t="str">
        <f t="shared" si="72"/>
        <v>Jun-22 E</v>
      </c>
      <c r="BG92" s="153" t="str">
        <f t="shared" si="72"/>
        <v>Sep-22 E</v>
      </c>
      <c r="BH92" s="152" t="str">
        <f t="shared" si="72"/>
        <v>FY2022E</v>
      </c>
    </row>
    <row r="93" spans="1:67">
      <c r="A93" s="19"/>
      <c r="B93" s="19"/>
      <c r="C93" s="19"/>
      <c r="D93" s="43"/>
      <c r="E93" s="43"/>
      <c r="F93" s="44"/>
      <c r="G93" s="44"/>
      <c r="H93" s="44"/>
      <c r="I93" s="44"/>
      <c r="J93" s="120"/>
      <c r="K93" s="121"/>
      <c r="L93" s="121"/>
      <c r="M93" s="121"/>
      <c r="N93" s="121"/>
      <c r="O93" s="120"/>
      <c r="P93" s="121"/>
      <c r="Q93" s="121"/>
      <c r="R93" s="121"/>
      <c r="S93" s="121"/>
      <c r="T93" s="120"/>
      <c r="U93" s="121"/>
      <c r="V93" s="151"/>
      <c r="W93" s="121"/>
      <c r="X93" s="121"/>
      <c r="Y93" s="120"/>
      <c r="Z93" s="121"/>
      <c r="AA93" s="121"/>
      <c r="AB93" s="121"/>
      <c r="AC93" s="121"/>
      <c r="AD93" s="120"/>
      <c r="AE93" s="121"/>
      <c r="AF93" s="121"/>
      <c r="AG93" s="121"/>
      <c r="AH93" s="121"/>
      <c r="AI93" s="120"/>
      <c r="AJ93" s="121"/>
      <c r="AK93" s="121"/>
      <c r="AL93" s="121"/>
      <c r="AM93" s="121"/>
      <c r="AN93" s="120"/>
      <c r="AO93" s="121"/>
      <c r="AP93" s="121"/>
      <c r="AQ93" s="121"/>
      <c r="AR93" s="121"/>
      <c r="AS93" s="120"/>
      <c r="AT93" s="121"/>
      <c r="AU93" s="121"/>
      <c r="AV93" s="121"/>
      <c r="AW93" s="121"/>
      <c r="AX93" s="120"/>
      <c r="AY93" s="121"/>
      <c r="AZ93" s="121"/>
      <c r="BA93" s="121"/>
      <c r="BB93" s="121"/>
      <c r="BC93" s="120"/>
      <c r="BD93" s="121"/>
      <c r="BE93" s="121"/>
      <c r="BF93" s="121"/>
      <c r="BG93" s="121"/>
      <c r="BH93" s="120"/>
    </row>
    <row r="94" spans="1:67">
      <c r="A94" s="42" t="s">
        <v>102</v>
      </c>
      <c r="B94" s="19"/>
      <c r="C94" s="19"/>
      <c r="D94" s="43"/>
      <c r="E94" s="43"/>
      <c r="F94" s="44"/>
      <c r="G94" s="44"/>
      <c r="H94" s="44"/>
      <c r="I94" s="143"/>
      <c r="J94" s="120"/>
      <c r="K94" s="121"/>
      <c r="L94" s="121"/>
      <c r="M94" s="121"/>
      <c r="N94" s="121"/>
      <c r="O94" s="120"/>
      <c r="P94" s="121"/>
      <c r="Q94" s="121"/>
      <c r="R94" s="121"/>
      <c r="S94" s="121"/>
      <c r="T94" s="120"/>
      <c r="U94" s="121"/>
      <c r="V94" s="150"/>
      <c r="W94" s="121"/>
      <c r="X94" s="121"/>
      <c r="Y94" s="137"/>
      <c r="Z94" s="121"/>
      <c r="AA94" s="121"/>
      <c r="AB94" s="121"/>
      <c r="AC94" s="121"/>
      <c r="AD94" s="137"/>
      <c r="AE94" s="121"/>
      <c r="AF94" s="121"/>
      <c r="AG94" s="121"/>
      <c r="AH94" s="121"/>
      <c r="AI94" s="137"/>
      <c r="AJ94" s="121"/>
      <c r="AK94" s="121"/>
      <c r="AL94" s="121"/>
      <c r="AM94" s="121"/>
      <c r="AN94" s="137"/>
      <c r="AO94" s="121"/>
      <c r="AP94" s="121"/>
      <c r="AQ94" s="121"/>
      <c r="AR94" s="121"/>
      <c r="AS94" s="137"/>
      <c r="AT94" s="121"/>
      <c r="AU94" s="121"/>
      <c r="AV94" s="121"/>
      <c r="AW94" s="121"/>
      <c r="AX94" s="137"/>
      <c r="AY94" s="121"/>
      <c r="AZ94" s="121"/>
      <c r="BA94" s="121"/>
      <c r="BB94" s="121"/>
      <c r="BC94" s="137"/>
      <c r="BD94" s="121"/>
      <c r="BE94" s="121"/>
      <c r="BF94" s="121"/>
      <c r="BG94" s="121"/>
      <c r="BH94" s="137"/>
    </row>
    <row r="95" spans="1:67">
      <c r="A95" s="19" t="s">
        <v>101</v>
      </c>
      <c r="B95" s="19"/>
      <c r="C95" s="19"/>
      <c r="D95" s="25"/>
      <c r="E95" s="25"/>
      <c r="F95" s="141"/>
      <c r="G95" s="141"/>
      <c r="H95" s="141"/>
      <c r="I95" s="141"/>
      <c r="J95" s="127"/>
      <c r="K95" s="129"/>
      <c r="L95" s="148"/>
      <c r="M95" s="148"/>
      <c r="N95" s="148"/>
      <c r="O95" s="127">
        <v>0</v>
      </c>
      <c r="P95" s="148"/>
      <c r="Q95" s="148"/>
      <c r="R95" s="129"/>
      <c r="S95" s="129"/>
      <c r="T95" s="127">
        <v>0</v>
      </c>
      <c r="U95" s="148"/>
      <c r="V95" s="149"/>
      <c r="W95" s="148"/>
      <c r="X95" s="148"/>
      <c r="Y95" s="147">
        <v>0</v>
      </c>
      <c r="Z95" s="314">
        <v>0</v>
      </c>
      <c r="AA95" s="314">
        <v>0</v>
      </c>
      <c r="AB95" s="314">
        <v>0</v>
      </c>
      <c r="AC95" s="148">
        <v>0</v>
      </c>
      <c r="AD95" s="147">
        <f>AC95</f>
        <v>0</v>
      </c>
      <c r="AE95" s="148">
        <v>0</v>
      </c>
      <c r="AF95" s="148">
        <v>0</v>
      </c>
      <c r="AG95" s="148">
        <v>0</v>
      </c>
      <c r="AH95" s="148">
        <f ca="1">AI95</f>
        <v>0</v>
      </c>
      <c r="AI95" s="147">
        <f ca="1">AH95</f>
        <v>0</v>
      </c>
      <c r="AJ95" s="148">
        <v>0</v>
      </c>
      <c r="AK95" s="439">
        <f>AJ95</f>
        <v>0</v>
      </c>
      <c r="AL95" s="439">
        <f>AK95</f>
        <v>0</v>
      </c>
      <c r="AM95" s="439">
        <f>AL95</f>
        <v>0</v>
      </c>
      <c r="AN95" s="147">
        <f>AM95</f>
        <v>0</v>
      </c>
      <c r="AO95" s="439">
        <v>0</v>
      </c>
      <c r="AP95" s="439">
        <f>AO95</f>
        <v>0</v>
      </c>
      <c r="AQ95" s="439">
        <f>AP95</f>
        <v>0</v>
      </c>
      <c r="AR95" s="439">
        <f>AQ95</f>
        <v>0</v>
      </c>
      <c r="AS95" s="147">
        <f>AR95</f>
        <v>0</v>
      </c>
      <c r="AT95" s="439">
        <v>0</v>
      </c>
      <c r="AU95" s="439">
        <f>AT95</f>
        <v>0</v>
      </c>
      <c r="AV95" s="439">
        <f>AU95</f>
        <v>0</v>
      </c>
      <c r="AW95" s="439">
        <f>AV95</f>
        <v>0</v>
      </c>
      <c r="AX95" s="147">
        <f>AW95</f>
        <v>0</v>
      </c>
      <c r="AY95" s="439">
        <v>0</v>
      </c>
      <c r="AZ95" s="439">
        <f>AY95</f>
        <v>0</v>
      </c>
      <c r="BA95" s="439">
        <f>AZ95</f>
        <v>0</v>
      </c>
      <c r="BB95" s="439">
        <f>BA95</f>
        <v>0</v>
      </c>
      <c r="BC95" s="147">
        <f>BB95</f>
        <v>0</v>
      </c>
      <c r="BD95" s="439">
        <v>0</v>
      </c>
      <c r="BE95" s="439">
        <f>BD95</f>
        <v>0</v>
      </c>
      <c r="BF95" s="439">
        <f>BE95</f>
        <v>0</v>
      </c>
      <c r="BG95" s="439">
        <f>BF95</f>
        <v>0</v>
      </c>
      <c r="BH95" s="147">
        <f>BG95</f>
        <v>0</v>
      </c>
    </row>
    <row r="96" spans="1:67">
      <c r="A96" s="19" t="s">
        <v>100</v>
      </c>
      <c r="B96" s="19"/>
      <c r="C96" s="19"/>
      <c r="D96" s="25"/>
      <c r="E96" s="25"/>
      <c r="F96" s="81"/>
      <c r="G96" s="81"/>
      <c r="H96" s="81"/>
      <c r="I96" s="81"/>
      <c r="J96" s="127"/>
      <c r="K96" s="129"/>
      <c r="L96" s="129"/>
      <c r="M96" s="129"/>
      <c r="N96" s="129"/>
      <c r="O96" s="127">
        <v>920.3</v>
      </c>
      <c r="P96" s="129"/>
      <c r="Q96" s="129"/>
      <c r="R96" s="129"/>
      <c r="S96" s="129"/>
      <c r="T96" s="127">
        <v>829</v>
      </c>
      <c r="U96" s="128"/>
      <c r="V96" s="128"/>
      <c r="W96" s="128"/>
      <c r="X96" s="128"/>
      <c r="Y96" s="136">
        <v>712.1</v>
      </c>
      <c r="Z96" s="314">
        <v>694.2</v>
      </c>
      <c r="AA96" s="314">
        <v>660.5</v>
      </c>
      <c r="AB96" s="314">
        <v>691.5</v>
      </c>
      <c r="AC96" s="314">
        <v>738.9</v>
      </c>
      <c r="AD96" s="147">
        <f>AC96</f>
        <v>738.9</v>
      </c>
      <c r="AE96" s="314">
        <v>418.5</v>
      </c>
      <c r="AF96" s="314">
        <v>402.9</v>
      </c>
      <c r="AG96" s="314">
        <v>454.9</v>
      </c>
      <c r="AH96" s="314">
        <v>502.9</v>
      </c>
      <c r="AI96" s="147">
        <f>AH96</f>
        <v>502.9</v>
      </c>
      <c r="AJ96" s="314">
        <v>529.9</v>
      </c>
      <c r="AK96" s="440">
        <f ca="1">IF(AK161&lt;0,0,AK161)</f>
        <v>442.98204549980619</v>
      </c>
      <c r="AL96" s="440">
        <f ca="1">IF(AL161&lt;0,0,AL161)</f>
        <v>470.49760402526766</v>
      </c>
      <c r="AM96" s="440">
        <f ca="1">IF(AM161&lt;0,0,AM161)</f>
        <v>580.72226049401752</v>
      </c>
      <c r="AN96" s="136">
        <f ca="1">AM96</f>
        <v>580.72226049401752</v>
      </c>
      <c r="AO96" s="440">
        <f ca="1">IF(AO161&lt;0,0,AO161)</f>
        <v>538.57358633059641</v>
      </c>
      <c r="AP96" s="440">
        <f ca="1">IF(AP161&lt;0,0,AP161)</f>
        <v>484.67822532022387</v>
      </c>
      <c r="AQ96" s="440">
        <f ca="1">IF(AQ161&lt;0,0,AQ161)</f>
        <v>510.49330462213078</v>
      </c>
      <c r="AR96" s="440">
        <f ca="1">IF(AR161&lt;0,0,AR161)</f>
        <v>582.38689051190784</v>
      </c>
      <c r="AS96" s="136">
        <f ca="1">AR96</f>
        <v>582.38689051190784</v>
      </c>
      <c r="AT96" s="440">
        <f ca="1">IF(AT161&lt;0,0,AT161)</f>
        <v>586.70251568944968</v>
      </c>
      <c r="AU96" s="440">
        <f ca="1">IF(AU161&lt;0,0,AU161)</f>
        <v>570.34069934390232</v>
      </c>
      <c r="AV96" s="440">
        <f ca="1">IF(AV161&lt;0,0,AV161)</f>
        <v>634.59987098717613</v>
      </c>
      <c r="AW96" s="440">
        <f ca="1">IF(AW161&lt;0,0,AW161)</f>
        <v>745.38410406839978</v>
      </c>
      <c r="AX96" s="136">
        <f ca="1">AW96</f>
        <v>745.38410406839978</v>
      </c>
      <c r="AY96" s="440">
        <f ca="1">IF(AY161&lt;0,0,AY161)</f>
        <v>748.98190670682811</v>
      </c>
      <c r="AZ96" s="440">
        <f ca="1">IF(AZ161&lt;0,0,AZ161)</f>
        <v>731.61227952394677</v>
      </c>
      <c r="BA96" s="440">
        <f ca="1">IF(BA161&lt;0,0,BA161)</f>
        <v>794.97621990097628</v>
      </c>
      <c r="BB96" s="440">
        <f ca="1">IF(BB161&lt;0,0,BB161)</f>
        <v>904.48511084940105</v>
      </c>
      <c r="BC96" s="136">
        <f ca="1">BB96</f>
        <v>904.48511084940105</v>
      </c>
      <c r="BD96" s="440">
        <f ca="1">IF(BD161&lt;0,0,BD161)</f>
        <v>907.15288287311762</v>
      </c>
      <c r="BE96" s="440">
        <f ca="1">IF(BE161&lt;0,0,BE161)</f>
        <v>888.6793138183225</v>
      </c>
      <c r="BF96" s="440">
        <f ca="1">IF(BF161&lt;0,0,BF161)</f>
        <v>951.07602633641557</v>
      </c>
      <c r="BG96" s="440">
        <f ca="1">IF(BG161&lt;0,0,BG161)</f>
        <v>1059.2470754880401</v>
      </c>
      <c r="BH96" s="136">
        <f ca="1">BG96</f>
        <v>1059.2470754880401</v>
      </c>
    </row>
    <row r="97" spans="1:60">
      <c r="A97" s="19" t="s">
        <v>99</v>
      </c>
      <c r="B97" s="19"/>
      <c r="C97" s="19"/>
      <c r="D97" s="80"/>
      <c r="E97" s="80"/>
      <c r="F97" s="81"/>
      <c r="G97" s="81"/>
      <c r="H97" s="81"/>
      <c r="I97" s="81"/>
      <c r="J97" s="127"/>
      <c r="K97" s="129"/>
      <c r="L97" s="129"/>
      <c r="M97" s="129"/>
      <c r="N97" s="129"/>
      <c r="O97" s="127">
        <v>275.10000000000002</v>
      </c>
      <c r="P97" s="129"/>
      <c r="Q97" s="129"/>
      <c r="R97" s="129"/>
      <c r="S97" s="129"/>
      <c r="T97" s="127">
        <v>276.5</v>
      </c>
      <c r="U97" s="140"/>
      <c r="V97" s="140"/>
      <c r="W97" s="129"/>
      <c r="X97" s="129"/>
      <c r="Y97" s="349">
        <v>279.8</v>
      </c>
      <c r="Z97" s="314">
        <v>240</v>
      </c>
      <c r="AA97" s="314">
        <v>291.5</v>
      </c>
      <c r="AB97" s="314">
        <v>308.7</v>
      </c>
      <c r="AC97" s="314">
        <v>260.7</v>
      </c>
      <c r="AD97" s="147">
        <f>AC97</f>
        <v>260.7</v>
      </c>
      <c r="AE97" s="314">
        <v>228.4</v>
      </c>
      <c r="AF97" s="314">
        <v>311</v>
      </c>
      <c r="AG97" s="314">
        <v>312.89999999999998</v>
      </c>
      <c r="AH97" s="314">
        <v>224.1</v>
      </c>
      <c r="AI97" s="147">
        <f>AH97</f>
        <v>224.1</v>
      </c>
      <c r="AJ97" s="314">
        <v>183.1</v>
      </c>
      <c r="AK97" s="140">
        <f>AK176*AK5*4</f>
        <v>306.19965156108486</v>
      </c>
      <c r="AL97" s="140">
        <f>AL176*AL5*4</f>
        <v>308.60953037443005</v>
      </c>
      <c r="AM97" s="140">
        <f>AM176*AM5*4</f>
        <v>233.56524437467243</v>
      </c>
      <c r="AN97" s="136">
        <f>AM97</f>
        <v>233.56524437467243</v>
      </c>
      <c r="AO97" s="140">
        <f>AO176*AO5*4</f>
        <v>185.09483784609611</v>
      </c>
      <c r="AP97" s="140">
        <f>AP176*AP5*4</f>
        <v>311.35240354700733</v>
      </c>
      <c r="AQ97" s="140">
        <f>AQ176*AQ5*4</f>
        <v>309.83481845210258</v>
      </c>
      <c r="AR97" s="140">
        <f>AR176*AR5*4</f>
        <v>220.90633117900063</v>
      </c>
      <c r="AS97" s="136">
        <f>AR97</f>
        <v>220.90633117900063</v>
      </c>
      <c r="AT97" s="140">
        <f>AT176*AT5*4</f>
        <v>183.13363709655346</v>
      </c>
      <c r="AU97" s="140">
        <f>AU176*AU5*4</f>
        <v>309.71396234819196</v>
      </c>
      <c r="AV97" s="140">
        <f>AV176*AV5*4</f>
        <v>308.24310315374106</v>
      </c>
      <c r="AW97" s="140">
        <f>AW176*AW5*4</f>
        <v>218.66839847130439</v>
      </c>
      <c r="AX97" s="136">
        <f>AW97</f>
        <v>218.66839847130439</v>
      </c>
      <c r="AY97" s="140">
        <f>AY176*AY5*4</f>
        <v>181.24382760082378</v>
      </c>
      <c r="AZ97" s="140">
        <f>AZ176*AZ5*4</f>
        <v>308.18707414381043</v>
      </c>
      <c r="BA97" s="140">
        <f>BA176*BA5*4</f>
        <v>306.76280420986234</v>
      </c>
      <c r="BB97" s="140">
        <f>BB176*BB5*4</f>
        <v>216.50887887241515</v>
      </c>
      <c r="BC97" s="136">
        <f>BB97</f>
        <v>216.50887887241515</v>
      </c>
      <c r="BD97" s="140">
        <f>BD176*BD5*4</f>
        <v>179.42346942781512</v>
      </c>
      <c r="BE97" s="140">
        <f>BE176*BE5*4</f>
        <v>306.76975717799689</v>
      </c>
      <c r="BF97" s="140">
        <f>BF176*BF5*4</f>
        <v>305.3919773873539</v>
      </c>
      <c r="BG97" s="140">
        <f>BG176*BG5*4</f>
        <v>214.4257370246913</v>
      </c>
      <c r="BH97" s="136">
        <f>BG97</f>
        <v>214.4257370246913</v>
      </c>
    </row>
    <row r="98" spans="1:60">
      <c r="A98" s="19" t="s">
        <v>68</v>
      </c>
      <c r="B98" s="19"/>
      <c r="C98" s="19"/>
      <c r="D98" s="80"/>
      <c r="E98" s="80"/>
      <c r="F98" s="81"/>
      <c r="G98" s="81"/>
      <c r="H98" s="81"/>
      <c r="I98" s="81"/>
      <c r="J98" s="127"/>
      <c r="K98" s="129"/>
      <c r="L98" s="129"/>
      <c r="M98" s="129"/>
      <c r="N98" s="129"/>
      <c r="O98" s="127">
        <v>288.39999999999998</v>
      </c>
      <c r="P98" s="129"/>
      <c r="Q98" s="129"/>
      <c r="R98" s="129"/>
      <c r="S98" s="129"/>
      <c r="T98" s="127">
        <v>324.5</v>
      </c>
      <c r="U98" s="140"/>
      <c r="V98" s="140"/>
      <c r="W98" s="129"/>
      <c r="X98" s="129"/>
      <c r="Y98" s="136">
        <v>332.8</v>
      </c>
      <c r="Z98" s="314">
        <v>355.8</v>
      </c>
      <c r="AA98" s="314">
        <v>382.7</v>
      </c>
      <c r="AB98" s="314">
        <v>333.6</v>
      </c>
      <c r="AC98" s="314">
        <v>309.2</v>
      </c>
      <c r="AD98" s="147">
        <f>AC98</f>
        <v>309.2</v>
      </c>
      <c r="AE98" s="314">
        <v>339</v>
      </c>
      <c r="AF98" s="314">
        <v>366.4</v>
      </c>
      <c r="AG98" s="314">
        <v>343.1</v>
      </c>
      <c r="AH98" s="314">
        <v>333.5</v>
      </c>
      <c r="AI98" s="147">
        <f>AH98</f>
        <v>333.5</v>
      </c>
      <c r="AJ98" s="314">
        <v>349.3</v>
      </c>
      <c r="AK98" s="140">
        <f>AK178*-AK11*4</f>
        <v>363.67072665315658</v>
      </c>
      <c r="AL98" s="140">
        <f>AL178*-AL11*4</f>
        <v>341.81858218841529</v>
      </c>
      <c r="AM98" s="140">
        <f>AM178*-AM11*4</f>
        <v>332.49005294114994</v>
      </c>
      <c r="AN98" s="136">
        <f>AM98</f>
        <v>332.49005294114994</v>
      </c>
      <c r="AO98" s="140">
        <f>AO178*-AO11*4</f>
        <v>325.95700673752225</v>
      </c>
      <c r="AP98" s="140">
        <f>AP178*-AP11*4</f>
        <v>366.07132210177679</v>
      </c>
      <c r="AQ98" s="140">
        <f>AQ178*-AQ11*4</f>
        <v>341.8010243029895</v>
      </c>
      <c r="AR98" s="140">
        <f>AR178*-AR11*4</f>
        <v>347.48129266990935</v>
      </c>
      <c r="AS98" s="136">
        <f>AR98</f>
        <v>347.48129266990935</v>
      </c>
      <c r="AT98" s="140">
        <f>AT178*-AT11*4</f>
        <v>322.80851665716625</v>
      </c>
      <c r="AU98" s="140">
        <f>AU178*-AU11*4</f>
        <v>364.51490274769361</v>
      </c>
      <c r="AV98" s="140">
        <f>AV178*-AV11*4</f>
        <v>340.38699775118585</v>
      </c>
      <c r="AW98" s="140">
        <f>AW178*-AW11*4</f>
        <v>344.41959692877799</v>
      </c>
      <c r="AX98" s="136">
        <f>AW98</f>
        <v>344.41959692877799</v>
      </c>
      <c r="AY98" s="140">
        <f>AY178*-AY11*4</f>
        <v>319.47736127930693</v>
      </c>
      <c r="AZ98" s="140">
        <f>AZ178*-AZ11*4</f>
        <v>362.71784619555473</v>
      </c>
      <c r="BA98" s="140">
        <f>BA178*-BA11*4</f>
        <v>338.75233177447518</v>
      </c>
      <c r="BB98" s="140">
        <f>BB178*-BB11*4</f>
        <v>341.16542212157191</v>
      </c>
      <c r="BC98" s="136">
        <f>BB98</f>
        <v>341.16542212157191</v>
      </c>
      <c r="BD98" s="140">
        <f>BD178*-BD11*4</f>
        <v>316.26862731360808</v>
      </c>
      <c r="BE98" s="140">
        <f>BE178*-BE11*4</f>
        <v>361.04974847067604</v>
      </c>
      <c r="BF98" s="140">
        <f>BF178*-BF11*4</f>
        <v>337.23855377984569</v>
      </c>
      <c r="BG98" s="140">
        <f>BG178*-BG11*4</f>
        <v>338.03148848134981</v>
      </c>
      <c r="BH98" s="136">
        <f>BG98</f>
        <v>338.03148848134981</v>
      </c>
    </row>
    <row r="99" spans="1:60">
      <c r="A99" s="19" t="s">
        <v>98</v>
      </c>
      <c r="B99" s="19"/>
      <c r="C99" s="19"/>
      <c r="D99" s="144"/>
      <c r="E99" s="144"/>
      <c r="F99" s="126"/>
      <c r="G99" s="126"/>
      <c r="H99" s="126"/>
      <c r="I99" s="97"/>
      <c r="J99" s="123"/>
      <c r="K99" s="124"/>
      <c r="L99" s="124"/>
      <c r="M99" s="124"/>
      <c r="N99" s="124"/>
      <c r="O99" s="123">
        <v>331.6</v>
      </c>
      <c r="P99" s="124"/>
      <c r="Q99" s="124"/>
      <c r="R99" s="124"/>
      <c r="S99" s="125"/>
      <c r="T99" s="123">
        <v>342.1</v>
      </c>
      <c r="U99" s="139"/>
      <c r="V99" s="139"/>
      <c r="W99" s="124"/>
      <c r="X99" s="124"/>
      <c r="Y99" s="133">
        <v>311.89999999999998</v>
      </c>
      <c r="Z99" s="352">
        <v>174</v>
      </c>
      <c r="AA99" s="352">
        <v>180.8</v>
      </c>
      <c r="AB99" s="352">
        <v>174.6</v>
      </c>
      <c r="AC99" s="352">
        <v>143.19999999999999</v>
      </c>
      <c r="AD99" s="147">
        <f>AC99</f>
        <v>143.19999999999999</v>
      </c>
      <c r="AE99" s="352">
        <v>151.69999999999999</v>
      </c>
      <c r="AF99" s="352">
        <v>142.80000000000001</v>
      </c>
      <c r="AG99" s="352">
        <v>125.1</v>
      </c>
      <c r="AH99" s="352">
        <v>125.7</v>
      </c>
      <c r="AI99" s="147">
        <f>AH99</f>
        <v>125.7</v>
      </c>
      <c r="AJ99" s="352">
        <v>118.3</v>
      </c>
      <c r="AK99" s="139">
        <f>AJ99</f>
        <v>118.3</v>
      </c>
      <c r="AL99" s="139">
        <f>AK99</f>
        <v>118.3</v>
      </c>
      <c r="AM99" s="139">
        <f>AL99</f>
        <v>118.3</v>
      </c>
      <c r="AN99" s="133">
        <f>AM99</f>
        <v>118.3</v>
      </c>
      <c r="AO99" s="139">
        <f>AN99</f>
        <v>118.3</v>
      </c>
      <c r="AP99" s="139">
        <f>AO99</f>
        <v>118.3</v>
      </c>
      <c r="AQ99" s="139">
        <f>AP99</f>
        <v>118.3</v>
      </c>
      <c r="AR99" s="139">
        <f>AQ99</f>
        <v>118.3</v>
      </c>
      <c r="AS99" s="133">
        <f>AR99</f>
        <v>118.3</v>
      </c>
      <c r="AT99" s="139">
        <f>AS99</f>
        <v>118.3</v>
      </c>
      <c r="AU99" s="139">
        <f>AT99</f>
        <v>118.3</v>
      </c>
      <c r="AV99" s="139">
        <f>AU99</f>
        <v>118.3</v>
      </c>
      <c r="AW99" s="139">
        <f>AV99</f>
        <v>118.3</v>
      </c>
      <c r="AX99" s="133">
        <f>AW99</f>
        <v>118.3</v>
      </c>
      <c r="AY99" s="139">
        <f>AX99</f>
        <v>118.3</v>
      </c>
      <c r="AZ99" s="139">
        <f>AY99</f>
        <v>118.3</v>
      </c>
      <c r="BA99" s="139">
        <f>AZ99</f>
        <v>118.3</v>
      </c>
      <c r="BB99" s="139">
        <f>BA99</f>
        <v>118.3</v>
      </c>
      <c r="BC99" s="133">
        <f>BB99</f>
        <v>118.3</v>
      </c>
      <c r="BD99" s="139">
        <f>BC99</f>
        <v>118.3</v>
      </c>
      <c r="BE99" s="139">
        <f>BD99</f>
        <v>118.3</v>
      </c>
      <c r="BF99" s="139">
        <f>BE99</f>
        <v>118.3</v>
      </c>
      <c r="BG99" s="139">
        <f>BF99</f>
        <v>118.3</v>
      </c>
      <c r="BH99" s="133">
        <f>BG99</f>
        <v>118.3</v>
      </c>
    </row>
    <row r="100" spans="1:60">
      <c r="A100" s="19"/>
      <c r="B100" s="42" t="s">
        <v>97</v>
      </c>
      <c r="C100" s="19"/>
      <c r="D100" s="92"/>
      <c r="E100" s="92"/>
      <c r="F100" s="93"/>
      <c r="G100" s="93"/>
      <c r="H100" s="93"/>
      <c r="I100" s="93"/>
      <c r="J100" s="122"/>
      <c r="K100" s="118"/>
      <c r="L100" s="118"/>
      <c r="M100" s="118"/>
      <c r="N100" s="118"/>
      <c r="O100" s="122">
        <f>SUM(O96:O99)+O95</f>
        <v>1815.4</v>
      </c>
      <c r="P100" s="118"/>
      <c r="Q100" s="118"/>
      <c r="R100" s="118"/>
      <c r="S100" s="118"/>
      <c r="T100" s="122">
        <f>SUM(T96:T99)+T95</f>
        <v>1772.1</v>
      </c>
      <c r="U100" s="118"/>
      <c r="V100" s="118"/>
      <c r="W100" s="118"/>
      <c r="X100" s="118"/>
      <c r="Y100" s="132">
        <f t="shared" ref="Y100:AD100" si="73">SUM(Y96:Y99)+Y95</f>
        <v>1636.6</v>
      </c>
      <c r="Z100" s="118">
        <f t="shared" si="73"/>
        <v>1464</v>
      </c>
      <c r="AA100" s="118">
        <f t="shared" si="73"/>
        <v>1515.5</v>
      </c>
      <c r="AB100" s="118">
        <f t="shared" si="73"/>
        <v>1508.4</v>
      </c>
      <c r="AC100" s="118">
        <f t="shared" si="73"/>
        <v>1452</v>
      </c>
      <c r="AD100" s="415">
        <f t="shared" si="73"/>
        <v>1452</v>
      </c>
      <c r="AE100" s="118">
        <f t="shared" ref="AE100:AM100" si="74">SUM(AE96:AE99)+AE95</f>
        <v>1137.5999999999999</v>
      </c>
      <c r="AF100" s="118">
        <f t="shared" si="74"/>
        <v>1223.0999999999999</v>
      </c>
      <c r="AG100" s="118">
        <f t="shared" si="74"/>
        <v>1236</v>
      </c>
      <c r="AH100" s="118">
        <f t="shared" ca="1" si="74"/>
        <v>1186.2</v>
      </c>
      <c r="AI100" s="415">
        <f t="shared" ca="1" si="74"/>
        <v>1186.2</v>
      </c>
      <c r="AJ100" s="118">
        <f t="shared" si="74"/>
        <v>1180.5999999999999</v>
      </c>
      <c r="AK100" s="442">
        <f t="shared" ca="1" si="74"/>
        <v>1231.1524237140477</v>
      </c>
      <c r="AL100" s="442">
        <f t="shared" ca="1" si="74"/>
        <v>1239.2257165881131</v>
      </c>
      <c r="AM100" s="442">
        <f t="shared" ca="1" si="74"/>
        <v>1265.0775578098398</v>
      </c>
      <c r="AN100" s="132">
        <f ca="1">SUM(AN95:AN99)</f>
        <v>1265.0775578098398</v>
      </c>
      <c r="AO100" s="442">
        <f ca="1">SUM(AO96:AO99)+AO95</f>
        <v>1167.9254309142148</v>
      </c>
      <c r="AP100" s="442">
        <f ca="1">SUM(AP96:AP99)+AP95</f>
        <v>1280.4019509690079</v>
      </c>
      <c r="AQ100" s="442">
        <f ca="1">SUM(AQ96:AQ99)+AQ95</f>
        <v>1280.429147377223</v>
      </c>
      <c r="AR100" s="442">
        <f ca="1">SUM(AR96:AR99)+AR95</f>
        <v>1269.0745143608178</v>
      </c>
      <c r="AS100" s="132">
        <f ca="1">SUM(AS95:AS99)</f>
        <v>1269.0745143608178</v>
      </c>
      <c r="AT100" s="442">
        <f ca="1">SUM(AT96:AT99)+AT95</f>
        <v>1210.9446694431692</v>
      </c>
      <c r="AU100" s="442">
        <f ca="1">SUM(AU96:AU99)+AU95</f>
        <v>1362.8695644397878</v>
      </c>
      <c r="AV100" s="442">
        <f ca="1">SUM(AV96:AV99)+AV95</f>
        <v>1401.529971892103</v>
      </c>
      <c r="AW100" s="442">
        <f ca="1">SUM(AW96:AW99)+AW95</f>
        <v>1426.7720994684821</v>
      </c>
      <c r="AX100" s="132">
        <f ca="1">SUM(AX95:AX99)</f>
        <v>1426.7720994684821</v>
      </c>
      <c r="AY100" s="442">
        <f ca="1">SUM(AY96:AY99)+AY95</f>
        <v>1368.0030955869588</v>
      </c>
      <c r="AZ100" s="442">
        <f ca="1">SUM(AZ96:AZ99)+AZ95</f>
        <v>1520.817199863312</v>
      </c>
      <c r="BA100" s="442">
        <f ca="1">SUM(BA96:BA99)+BA95</f>
        <v>1558.7913558853138</v>
      </c>
      <c r="BB100" s="442">
        <f ca="1">SUM(BB96:BB99)+BB95</f>
        <v>1580.4594118433881</v>
      </c>
      <c r="BC100" s="132">
        <f ca="1">SUM(BC95:BC99)</f>
        <v>1580.4594118433881</v>
      </c>
      <c r="BD100" s="442">
        <f ca="1">SUM(BD96:BD99)+BD95</f>
        <v>1521.1449796145407</v>
      </c>
      <c r="BE100" s="442">
        <f ca="1">SUM(BE96:BE99)+BE95</f>
        <v>1674.7988194669954</v>
      </c>
      <c r="BF100" s="442">
        <f ca="1">SUM(BF96:BF99)+BF95</f>
        <v>1712.0065575036151</v>
      </c>
      <c r="BG100" s="442">
        <f ca="1">SUM(BG96:BG99)+BG95</f>
        <v>1730.0043009940812</v>
      </c>
      <c r="BH100" s="132">
        <f ca="1">SUM(BH95:BH99)</f>
        <v>1730.0043009940812</v>
      </c>
    </row>
    <row r="101" spans="1:60">
      <c r="A101" s="19"/>
      <c r="B101" s="19"/>
      <c r="C101" s="19"/>
      <c r="D101" s="43"/>
      <c r="E101" s="43"/>
      <c r="F101" s="44"/>
      <c r="G101" s="44"/>
      <c r="H101" s="44"/>
      <c r="I101" s="44"/>
      <c r="J101" s="120"/>
      <c r="K101" s="121"/>
      <c r="L101" s="121"/>
      <c r="M101" s="121"/>
      <c r="N101" s="121"/>
      <c r="O101" s="145"/>
      <c r="P101" s="146"/>
      <c r="Q101" s="146"/>
      <c r="R101" s="146"/>
      <c r="S101" s="146"/>
      <c r="T101" s="145"/>
      <c r="U101" s="121"/>
      <c r="V101" s="121"/>
      <c r="W101" s="121"/>
      <c r="X101" s="121"/>
      <c r="Y101" s="137"/>
      <c r="Z101" s="353"/>
      <c r="AA101" s="353"/>
      <c r="AB101" s="353"/>
      <c r="AC101" s="353"/>
      <c r="AD101" s="137"/>
      <c r="AE101" s="353"/>
      <c r="AF101" s="121"/>
      <c r="AG101" s="121"/>
      <c r="AH101" s="121"/>
      <c r="AI101" s="137"/>
      <c r="AJ101" s="353"/>
      <c r="AK101" s="213"/>
      <c r="AL101" s="213"/>
      <c r="AM101" s="213"/>
      <c r="AN101" s="137"/>
      <c r="AO101" s="213"/>
      <c r="AP101" s="213"/>
      <c r="AQ101" s="213"/>
      <c r="AR101" s="213"/>
      <c r="AS101" s="137"/>
      <c r="AT101" s="213"/>
      <c r="AU101" s="213"/>
      <c r="AV101" s="213"/>
      <c r="AW101" s="213"/>
      <c r="AX101" s="137"/>
      <c r="AY101" s="213"/>
      <c r="AZ101" s="213"/>
      <c r="BA101" s="213"/>
      <c r="BB101" s="213"/>
      <c r="BC101" s="137"/>
      <c r="BD101" s="213"/>
      <c r="BE101" s="213"/>
      <c r="BF101" s="213"/>
      <c r="BG101" s="213"/>
      <c r="BH101" s="137"/>
    </row>
    <row r="102" spans="1:60">
      <c r="A102" s="19" t="s">
        <v>96</v>
      </c>
      <c r="B102" s="19"/>
      <c r="C102" s="19"/>
      <c r="D102" s="80"/>
      <c r="E102" s="80"/>
      <c r="F102" s="81"/>
      <c r="G102" s="81"/>
      <c r="H102" s="81"/>
      <c r="I102" s="81"/>
      <c r="J102" s="127"/>
      <c r="K102" s="129"/>
      <c r="L102" s="129"/>
      <c r="M102" s="129"/>
      <c r="N102" s="129"/>
      <c r="O102" s="127">
        <v>515</v>
      </c>
      <c r="P102" s="129"/>
      <c r="Q102" s="129"/>
      <c r="R102" s="129"/>
      <c r="S102" s="129"/>
      <c r="T102" s="127">
        <v>539.20000000000005</v>
      </c>
      <c r="U102" s="129"/>
      <c r="V102" s="129"/>
      <c r="W102" s="129"/>
      <c r="X102" s="129"/>
      <c r="Y102" s="136">
        <v>476.1</v>
      </c>
      <c r="Z102" s="314">
        <v>483.1</v>
      </c>
      <c r="AA102" s="314">
        <v>482</v>
      </c>
      <c r="AB102" s="314">
        <v>475.3</v>
      </c>
      <c r="AC102" s="314">
        <v>486.1</v>
      </c>
      <c r="AD102" s="147">
        <f>AC102</f>
        <v>486.1</v>
      </c>
      <c r="AE102" s="314">
        <v>472.6</v>
      </c>
      <c r="AF102" s="314">
        <v>462</v>
      </c>
      <c r="AG102" s="314">
        <v>458.4</v>
      </c>
      <c r="AH102" s="314">
        <v>453.4</v>
      </c>
      <c r="AI102" s="147">
        <f>AH102</f>
        <v>453.4</v>
      </c>
      <c r="AJ102" s="314">
        <v>441.9</v>
      </c>
      <c r="AK102" s="140">
        <f>AJ102-AK133-AK144</f>
        <v>445.14906382685393</v>
      </c>
      <c r="AL102" s="140">
        <f>AK102-AL133-AL144</f>
        <v>436.86424421948669</v>
      </c>
      <c r="AM102" s="140">
        <f>AL102-AM133-AM144</f>
        <v>436.34312586969941</v>
      </c>
      <c r="AN102" s="136">
        <f>AM102</f>
        <v>436.34312586969941</v>
      </c>
      <c r="AO102" s="140">
        <f>AN102-AO133-AO144</f>
        <v>425.58290889677039</v>
      </c>
      <c r="AP102" s="140">
        <f>AO102-AP133-AP144</f>
        <v>428.8866482270119</v>
      </c>
      <c r="AQ102" s="140">
        <f>AP102-AQ133-AQ144</f>
        <v>420.56893497997561</v>
      </c>
      <c r="AR102" s="140">
        <f>AQ102-AR133-AR144</f>
        <v>418.77437908568118</v>
      </c>
      <c r="AS102" s="136">
        <f>AR102</f>
        <v>418.77437908568118</v>
      </c>
      <c r="AT102" s="140">
        <f>AS102-AT133-AT144</f>
        <v>408.12817364239885</v>
      </c>
      <c r="AU102" s="140">
        <f>AT102-AU133-AU144</f>
        <v>411.41452758371406</v>
      </c>
      <c r="AV102" s="140">
        <f>AU102-AV133-AV144</f>
        <v>403.13954494871433</v>
      </c>
      <c r="AW102" s="140">
        <f>AV102-AW133-AW144</f>
        <v>401.36316913694719</v>
      </c>
      <c r="AX102" s="136">
        <f>AW102</f>
        <v>401.36316913694719</v>
      </c>
      <c r="AY102" s="140">
        <f>AX102-AY133-AY144</f>
        <v>390.82682499746016</v>
      </c>
      <c r="AZ102" s="140">
        <f>AY102-AZ133-AZ144</f>
        <v>394.09697723114044</v>
      </c>
      <c r="BA102" s="140">
        <f>AZ102-BA133-BA144</f>
        <v>385.86173416510388</v>
      </c>
      <c r="BB102" s="140">
        <f>BA102-BB133-BB144</f>
        <v>384.10290143869946</v>
      </c>
      <c r="BC102" s="136">
        <f>BB102</f>
        <v>384.10290143869946</v>
      </c>
      <c r="BD102" s="140">
        <f>BC102-BD133-BD144</f>
        <v>373.67238115220562</v>
      </c>
      <c r="BE102" s="140">
        <f>BD102-BE133-BE144</f>
        <v>376.92749433126477</v>
      </c>
      <c r="BF102" s="140">
        <f>BE102-BF133-BF144</f>
        <v>368.72905198529554</v>
      </c>
      <c r="BG102" s="140">
        <f>BF102-BG133-BG144</f>
        <v>366.98714188153178</v>
      </c>
      <c r="BH102" s="136">
        <f>BG102</f>
        <v>366.98714188153178</v>
      </c>
    </row>
    <row r="103" spans="1:60">
      <c r="A103" s="19" t="s">
        <v>95</v>
      </c>
      <c r="B103" s="19"/>
      <c r="C103" s="19"/>
      <c r="D103" s="80"/>
      <c r="E103" s="80"/>
      <c r="F103" s="81"/>
      <c r="G103" s="81"/>
      <c r="H103" s="81"/>
      <c r="I103" s="81"/>
      <c r="J103" s="127"/>
      <c r="K103" s="129"/>
      <c r="L103" s="129"/>
      <c r="M103" s="129"/>
      <c r="N103" s="129"/>
      <c r="O103" s="127">
        <v>3112.3</v>
      </c>
      <c r="P103" s="129"/>
      <c r="Q103" s="129"/>
      <c r="R103" s="129"/>
      <c r="S103" s="129"/>
      <c r="T103" s="127">
        <v>3141.3</v>
      </c>
      <c r="U103" s="129"/>
      <c r="V103" s="128"/>
      <c r="W103" s="128"/>
      <c r="X103" s="128"/>
      <c r="Y103" s="136">
        <f>1421.8+1408.5</f>
        <v>2830.3</v>
      </c>
      <c r="Z103" s="314">
        <f>1416.6+1402.3</f>
        <v>2818.8999999999996</v>
      </c>
      <c r="AA103" s="314">
        <f>1423.9+1401.6</f>
        <v>2825.5</v>
      </c>
      <c r="AB103" s="314">
        <f>1419.9+1394.9</f>
        <v>2814.8</v>
      </c>
      <c r="AC103" s="314">
        <f>1420.3+1385.1</f>
        <v>2805.3999999999996</v>
      </c>
      <c r="AD103" s="147">
        <f>AC103</f>
        <v>2805.3999999999996</v>
      </c>
      <c r="AE103" s="314">
        <f>1429.1+1388.5</f>
        <v>2817.6</v>
      </c>
      <c r="AF103" s="314">
        <f>1426.6+1391.2</f>
        <v>2817.8</v>
      </c>
      <c r="AG103" s="314">
        <f>1439.4+1393.1</f>
        <v>2832.5</v>
      </c>
      <c r="AH103" s="314">
        <f>1445.9+1071.7</f>
        <v>2517.6000000000004</v>
      </c>
      <c r="AI103" s="147">
        <f>AH103</f>
        <v>2517.6000000000004</v>
      </c>
      <c r="AJ103" s="314">
        <f>1447.8+1068.6</f>
        <v>2516.3999999999996</v>
      </c>
      <c r="AK103" s="440">
        <f t="shared" ref="AK103:AM104" si="75">AJ103</f>
        <v>2516.3999999999996</v>
      </c>
      <c r="AL103" s="440">
        <f t="shared" si="75"/>
        <v>2516.3999999999996</v>
      </c>
      <c r="AM103" s="440">
        <f t="shared" si="75"/>
        <v>2516.3999999999996</v>
      </c>
      <c r="AN103" s="136">
        <f>AM103</f>
        <v>2516.3999999999996</v>
      </c>
      <c r="AO103" s="440">
        <f t="shared" ref="AO103:AR104" si="76">AN103</f>
        <v>2516.3999999999996</v>
      </c>
      <c r="AP103" s="440">
        <f t="shared" si="76"/>
        <v>2516.3999999999996</v>
      </c>
      <c r="AQ103" s="440">
        <f t="shared" si="76"/>
        <v>2516.3999999999996</v>
      </c>
      <c r="AR103" s="440">
        <f t="shared" si="76"/>
        <v>2516.3999999999996</v>
      </c>
      <c r="AS103" s="136">
        <f>AR103</f>
        <v>2516.3999999999996</v>
      </c>
      <c r="AT103" s="440">
        <f t="shared" ref="AT103:AW104" si="77">AS103</f>
        <v>2516.3999999999996</v>
      </c>
      <c r="AU103" s="440">
        <f t="shared" si="77"/>
        <v>2516.3999999999996</v>
      </c>
      <c r="AV103" s="440">
        <f t="shared" si="77"/>
        <v>2516.3999999999996</v>
      </c>
      <c r="AW103" s="440">
        <f t="shared" si="77"/>
        <v>2516.3999999999996</v>
      </c>
      <c r="AX103" s="136">
        <f>AW103</f>
        <v>2516.3999999999996</v>
      </c>
      <c r="AY103" s="440">
        <f t="shared" ref="AY103:BB104" si="78">AX103</f>
        <v>2516.3999999999996</v>
      </c>
      <c r="AZ103" s="440">
        <f t="shared" si="78"/>
        <v>2516.3999999999996</v>
      </c>
      <c r="BA103" s="440">
        <f t="shared" si="78"/>
        <v>2516.3999999999996</v>
      </c>
      <c r="BB103" s="440">
        <f t="shared" si="78"/>
        <v>2516.3999999999996</v>
      </c>
      <c r="BC103" s="136">
        <f>BB103</f>
        <v>2516.3999999999996</v>
      </c>
      <c r="BD103" s="440">
        <f t="shared" ref="BD103:BG104" si="79">BC103</f>
        <v>2516.3999999999996</v>
      </c>
      <c r="BE103" s="440">
        <f t="shared" si="79"/>
        <v>2516.3999999999996</v>
      </c>
      <c r="BF103" s="440">
        <f t="shared" si="79"/>
        <v>2516.3999999999996</v>
      </c>
      <c r="BG103" s="440">
        <f t="shared" si="79"/>
        <v>2516.3999999999996</v>
      </c>
      <c r="BH103" s="136">
        <f>BG103</f>
        <v>2516.3999999999996</v>
      </c>
    </row>
    <row r="104" spans="1:60">
      <c r="A104" s="19" t="s">
        <v>94</v>
      </c>
      <c r="B104" s="19"/>
      <c r="C104" s="19"/>
      <c r="D104" s="144"/>
      <c r="E104" s="144"/>
      <c r="F104" s="97"/>
      <c r="G104" s="97"/>
      <c r="H104" s="97"/>
      <c r="I104" s="97"/>
      <c r="J104" s="123"/>
      <c r="K104" s="124"/>
      <c r="L104" s="124"/>
      <c r="M104" s="124"/>
      <c r="N104" s="124"/>
      <c r="O104" s="123">
        <v>35.899999999999991</v>
      </c>
      <c r="P104" s="124"/>
      <c r="Q104" s="124"/>
      <c r="R104" s="124"/>
      <c r="S104" s="125"/>
      <c r="T104" s="123">
        <v>71</v>
      </c>
      <c r="U104" s="139"/>
      <c r="V104" s="139"/>
      <c r="W104" s="124"/>
      <c r="X104" s="124"/>
      <c r="Y104" s="133">
        <v>48.7</v>
      </c>
      <c r="Z104" s="352">
        <v>120.5</v>
      </c>
      <c r="AA104" s="352">
        <v>126.4</v>
      </c>
      <c r="AB104" s="352">
        <v>55.5</v>
      </c>
      <c r="AC104" s="352">
        <v>28</v>
      </c>
      <c r="AD104" s="147">
        <f>AC104</f>
        <v>28</v>
      </c>
      <c r="AE104" s="352">
        <v>27.4</v>
      </c>
      <c r="AF104" s="352">
        <v>27.7</v>
      </c>
      <c r="AG104" s="352">
        <v>28.9</v>
      </c>
      <c r="AH104" s="352">
        <v>31.6</v>
      </c>
      <c r="AI104" s="147">
        <f>AH104</f>
        <v>31.6</v>
      </c>
      <c r="AJ104" s="352">
        <v>33.6</v>
      </c>
      <c r="AK104" s="139">
        <f t="shared" si="75"/>
        <v>33.6</v>
      </c>
      <c r="AL104" s="139">
        <f t="shared" si="75"/>
        <v>33.6</v>
      </c>
      <c r="AM104" s="139">
        <f t="shared" si="75"/>
        <v>33.6</v>
      </c>
      <c r="AN104" s="133">
        <f>AM104</f>
        <v>33.6</v>
      </c>
      <c r="AO104" s="139">
        <f t="shared" si="76"/>
        <v>33.6</v>
      </c>
      <c r="AP104" s="139">
        <f t="shared" si="76"/>
        <v>33.6</v>
      </c>
      <c r="AQ104" s="139">
        <f t="shared" si="76"/>
        <v>33.6</v>
      </c>
      <c r="AR104" s="139">
        <f t="shared" si="76"/>
        <v>33.6</v>
      </c>
      <c r="AS104" s="133">
        <f>AR104</f>
        <v>33.6</v>
      </c>
      <c r="AT104" s="139">
        <f t="shared" si="77"/>
        <v>33.6</v>
      </c>
      <c r="AU104" s="139">
        <f t="shared" si="77"/>
        <v>33.6</v>
      </c>
      <c r="AV104" s="139">
        <f t="shared" si="77"/>
        <v>33.6</v>
      </c>
      <c r="AW104" s="139">
        <f t="shared" si="77"/>
        <v>33.6</v>
      </c>
      <c r="AX104" s="133">
        <f>AW104</f>
        <v>33.6</v>
      </c>
      <c r="AY104" s="139">
        <f t="shared" si="78"/>
        <v>33.6</v>
      </c>
      <c r="AZ104" s="139">
        <f t="shared" si="78"/>
        <v>33.6</v>
      </c>
      <c r="BA104" s="139">
        <f t="shared" si="78"/>
        <v>33.6</v>
      </c>
      <c r="BB104" s="139">
        <f t="shared" si="78"/>
        <v>33.6</v>
      </c>
      <c r="BC104" s="133">
        <f>BB104</f>
        <v>33.6</v>
      </c>
      <c r="BD104" s="139">
        <f t="shared" si="79"/>
        <v>33.6</v>
      </c>
      <c r="BE104" s="139">
        <f t="shared" si="79"/>
        <v>33.6</v>
      </c>
      <c r="BF104" s="139">
        <f t="shared" si="79"/>
        <v>33.6</v>
      </c>
      <c r="BG104" s="139">
        <f t="shared" si="79"/>
        <v>33.6</v>
      </c>
      <c r="BH104" s="133">
        <f>BG104</f>
        <v>33.6</v>
      </c>
    </row>
    <row r="105" spans="1:60">
      <c r="A105" s="19"/>
      <c r="B105" s="42" t="s">
        <v>93</v>
      </c>
      <c r="C105" s="19"/>
      <c r="D105" s="92"/>
      <c r="E105" s="92"/>
      <c r="F105" s="93"/>
      <c r="G105" s="93"/>
      <c r="H105" s="93"/>
      <c r="I105" s="93"/>
      <c r="J105" s="122"/>
      <c r="K105" s="118"/>
      <c r="L105" s="118"/>
      <c r="M105" s="118"/>
      <c r="N105" s="118"/>
      <c r="O105" s="122">
        <f>O100+SUM(O102:O104)</f>
        <v>5478.6</v>
      </c>
      <c r="P105" s="118"/>
      <c r="Q105" s="118"/>
      <c r="R105" s="118"/>
      <c r="S105" s="118"/>
      <c r="T105" s="122">
        <f>T100+SUM(T102:T104)</f>
        <v>5523.6</v>
      </c>
      <c r="U105" s="118"/>
      <c r="V105" s="118"/>
      <c r="W105" s="118"/>
      <c r="X105" s="118"/>
      <c r="Y105" s="132">
        <f t="shared" ref="Y105:AD105" si="80">Y100+SUM(Y102:Y104)</f>
        <v>4991.7</v>
      </c>
      <c r="Z105" s="118">
        <f t="shared" si="80"/>
        <v>4886.5</v>
      </c>
      <c r="AA105" s="118">
        <f t="shared" si="80"/>
        <v>4949.3999999999996</v>
      </c>
      <c r="AB105" s="118">
        <f t="shared" si="80"/>
        <v>4854</v>
      </c>
      <c r="AC105" s="118">
        <f t="shared" si="80"/>
        <v>4771.5</v>
      </c>
      <c r="AD105" s="415">
        <f t="shared" si="80"/>
        <v>4771.5</v>
      </c>
      <c r="AE105" s="118">
        <f t="shared" ref="AE105:AM105" si="81">AE100+SUM(AE102:AE104)</f>
        <v>4455.2</v>
      </c>
      <c r="AF105" s="118">
        <f t="shared" si="81"/>
        <v>4530.6000000000004</v>
      </c>
      <c r="AG105" s="118">
        <f t="shared" si="81"/>
        <v>4555.8</v>
      </c>
      <c r="AH105" s="118">
        <f t="shared" ca="1" si="81"/>
        <v>4188.8</v>
      </c>
      <c r="AI105" s="415">
        <f t="shared" ca="1" si="81"/>
        <v>4188.8</v>
      </c>
      <c r="AJ105" s="118">
        <f t="shared" si="81"/>
        <v>4172.5</v>
      </c>
      <c r="AK105" s="442">
        <f t="shared" ca="1" si="81"/>
        <v>4226.3014875409008</v>
      </c>
      <c r="AL105" s="442">
        <f t="shared" ca="1" si="81"/>
        <v>4226.0899608075997</v>
      </c>
      <c r="AM105" s="442">
        <f t="shared" ca="1" si="81"/>
        <v>4251.4206836795383</v>
      </c>
      <c r="AN105" s="132">
        <f ca="1">SUM(AN102:AN104)+AN100</f>
        <v>4251.4206836795383</v>
      </c>
      <c r="AO105" s="442">
        <f ca="1">AO100+SUM(AO102:AO104)</f>
        <v>4143.5083398109846</v>
      </c>
      <c r="AP105" s="442">
        <f ca="1">AP100+SUM(AP102:AP104)</f>
        <v>4259.2885991960193</v>
      </c>
      <c r="AQ105" s="442">
        <f ca="1">AQ100+SUM(AQ102:AQ104)</f>
        <v>4250.9980823571977</v>
      </c>
      <c r="AR105" s="442">
        <f ca="1">AR100+SUM(AR102:AR104)</f>
        <v>4237.8488934464986</v>
      </c>
      <c r="AS105" s="132">
        <f ca="1">SUM(AS102:AS104)+AS100</f>
        <v>4237.8488934464986</v>
      </c>
      <c r="AT105" s="442">
        <f ca="1">AT100+SUM(AT102:AT104)</f>
        <v>4169.0728430855679</v>
      </c>
      <c r="AU105" s="442">
        <f ca="1">AU100+SUM(AU102:AU104)</f>
        <v>4324.2840920235012</v>
      </c>
      <c r="AV105" s="442">
        <f ca="1">AV100+SUM(AV102:AV104)</f>
        <v>4354.6695168408169</v>
      </c>
      <c r="AW105" s="442">
        <f ca="1">AW100+SUM(AW102:AW104)</f>
        <v>4378.1352686054288</v>
      </c>
      <c r="AX105" s="132">
        <f ca="1">SUM(AX102:AX104)+AX100</f>
        <v>4378.1352686054288</v>
      </c>
      <c r="AY105" s="442">
        <f ca="1">AY100+SUM(AY102:AY104)</f>
        <v>4308.8299205844187</v>
      </c>
      <c r="AZ105" s="442">
        <f ca="1">AZ100+SUM(AZ102:AZ104)</f>
        <v>4464.9141770944516</v>
      </c>
      <c r="BA105" s="442">
        <f ca="1">BA100+SUM(BA102:BA104)</f>
        <v>4494.6530900504167</v>
      </c>
      <c r="BB105" s="442">
        <f ca="1">BB100+SUM(BB102:BB104)</f>
        <v>4514.5623132820874</v>
      </c>
      <c r="BC105" s="132">
        <f ca="1">SUM(BC102:BC104)+BC100</f>
        <v>4514.5623132820874</v>
      </c>
      <c r="BD105" s="442">
        <f ca="1">BD100+SUM(BD102:BD104)</f>
        <v>4444.8173607667459</v>
      </c>
      <c r="BE105" s="442">
        <f ca="1">BE100+SUM(BE102:BE104)</f>
        <v>4601.72631379826</v>
      </c>
      <c r="BF105" s="442">
        <f ca="1">BF100+SUM(BF102:BF104)</f>
        <v>4630.7356094889101</v>
      </c>
      <c r="BG105" s="442">
        <f ca="1">BG100+SUM(BG102:BG104)</f>
        <v>4646.9914428756128</v>
      </c>
      <c r="BH105" s="132">
        <f ca="1">SUM(BH102:BH104)+BH100</f>
        <v>4646.9914428756128</v>
      </c>
    </row>
    <row r="106" spans="1:60">
      <c r="A106" s="19"/>
      <c r="B106" s="19"/>
      <c r="C106" s="19"/>
      <c r="D106" s="43"/>
      <c r="E106" s="43"/>
      <c r="F106" s="44"/>
      <c r="G106" s="143"/>
      <c r="H106" s="143"/>
      <c r="I106" s="44"/>
      <c r="J106" s="120"/>
      <c r="K106" s="121"/>
      <c r="L106" s="121"/>
      <c r="M106" s="121"/>
      <c r="N106" s="121"/>
      <c r="O106" s="131"/>
      <c r="P106" s="142"/>
      <c r="Q106" s="142"/>
      <c r="R106" s="142"/>
      <c r="S106" s="142"/>
      <c r="T106" s="131"/>
      <c r="U106" s="121"/>
      <c r="V106" s="121"/>
      <c r="W106" s="121"/>
      <c r="X106" s="121"/>
      <c r="Y106" s="137"/>
      <c r="Z106" s="353"/>
      <c r="AA106" s="353"/>
      <c r="AB106" s="353"/>
      <c r="AC106" s="353"/>
      <c r="AD106" s="137"/>
      <c r="AE106" s="353"/>
      <c r="AF106" s="121"/>
      <c r="AG106" s="121"/>
      <c r="AH106" s="121"/>
      <c r="AI106" s="137"/>
      <c r="AJ106" s="353"/>
      <c r="AK106" s="213"/>
      <c r="AL106" s="213"/>
      <c r="AM106" s="213"/>
      <c r="AN106" s="137"/>
      <c r="AO106" s="213"/>
      <c r="AP106" s="213"/>
      <c r="AQ106" s="213"/>
      <c r="AR106" s="213"/>
      <c r="AS106" s="137"/>
      <c r="AT106" s="213"/>
      <c r="AU106" s="213"/>
      <c r="AV106" s="213"/>
      <c r="AW106" s="213"/>
      <c r="AX106" s="137"/>
      <c r="AY106" s="213"/>
      <c r="AZ106" s="213"/>
      <c r="BA106" s="213"/>
      <c r="BB106" s="213"/>
      <c r="BC106" s="137"/>
      <c r="BD106" s="213"/>
      <c r="BE106" s="213"/>
      <c r="BF106" s="213"/>
      <c r="BG106" s="213"/>
      <c r="BH106" s="137"/>
    </row>
    <row r="107" spans="1:60">
      <c r="A107" s="42" t="s">
        <v>92</v>
      </c>
      <c r="B107" s="19"/>
      <c r="C107" s="19"/>
      <c r="D107" s="43"/>
      <c r="E107" s="43"/>
      <c r="F107" s="44"/>
      <c r="G107" s="44"/>
      <c r="H107" s="44"/>
      <c r="I107" s="44"/>
      <c r="J107" s="120"/>
      <c r="K107" s="121"/>
      <c r="L107" s="121"/>
      <c r="M107" s="121"/>
      <c r="N107" s="121"/>
      <c r="O107" s="120"/>
      <c r="P107" s="121"/>
      <c r="Q107" s="121"/>
      <c r="R107" s="121"/>
      <c r="S107" s="121"/>
      <c r="T107" s="120"/>
      <c r="U107" s="121"/>
      <c r="V107" s="121"/>
      <c r="W107" s="121"/>
      <c r="X107" s="121"/>
      <c r="Y107" s="137"/>
      <c r="Z107" s="353"/>
      <c r="AA107" s="353"/>
      <c r="AB107" s="353"/>
      <c r="AC107" s="353"/>
      <c r="AD107" s="137"/>
      <c r="AE107" s="353"/>
      <c r="AF107" s="121"/>
      <c r="AG107" s="121"/>
      <c r="AH107" s="121"/>
      <c r="AI107" s="137"/>
      <c r="AJ107" s="353"/>
      <c r="AK107" s="213"/>
      <c r="AL107" s="213"/>
      <c r="AM107" s="213"/>
      <c r="AN107" s="137"/>
      <c r="AO107" s="213"/>
      <c r="AP107" s="213"/>
      <c r="AQ107" s="213"/>
      <c r="AR107" s="213"/>
      <c r="AS107" s="137"/>
      <c r="AT107" s="213"/>
      <c r="AU107" s="213"/>
      <c r="AV107" s="213"/>
      <c r="AW107" s="213"/>
      <c r="AX107" s="137"/>
      <c r="AY107" s="213"/>
      <c r="AZ107" s="213"/>
      <c r="BA107" s="213"/>
      <c r="BB107" s="213"/>
      <c r="BC107" s="137"/>
      <c r="BD107" s="213"/>
      <c r="BE107" s="213"/>
      <c r="BF107" s="213"/>
      <c r="BG107" s="213"/>
      <c r="BH107" s="137"/>
    </row>
    <row r="108" spans="1:60">
      <c r="A108" s="19" t="s">
        <v>91</v>
      </c>
      <c r="B108" s="19"/>
      <c r="C108" s="19"/>
      <c r="D108" s="25"/>
      <c r="E108" s="25"/>
      <c r="F108" s="141"/>
      <c r="G108" s="141"/>
      <c r="H108" s="141"/>
      <c r="I108" s="141"/>
      <c r="J108" s="127"/>
      <c r="K108" s="129"/>
      <c r="L108" s="129"/>
      <c r="M108" s="129"/>
      <c r="N108" s="129"/>
      <c r="O108" s="127">
        <v>0</v>
      </c>
      <c r="P108" s="129"/>
      <c r="Q108" s="129"/>
      <c r="R108" s="129"/>
      <c r="S108" s="129"/>
      <c r="T108" s="127">
        <v>0</v>
      </c>
      <c r="U108" s="129"/>
      <c r="V108" s="129"/>
      <c r="W108" s="129"/>
      <c r="X108" s="129"/>
      <c r="Y108" s="136">
        <v>0</v>
      </c>
      <c r="Z108" s="314">
        <v>0</v>
      </c>
      <c r="AA108" s="314">
        <v>0</v>
      </c>
      <c r="AB108" s="314">
        <v>0</v>
      </c>
      <c r="AC108" s="314">
        <v>18.5</v>
      </c>
      <c r="AD108" s="147">
        <f>AC108</f>
        <v>18.5</v>
      </c>
      <c r="AE108" s="314">
        <v>18.3</v>
      </c>
      <c r="AF108" s="314">
        <v>19.7</v>
      </c>
      <c r="AG108" s="314">
        <v>17.7</v>
      </c>
      <c r="AH108" s="314">
        <v>19.399999999999999</v>
      </c>
      <c r="AI108" s="147">
        <f>AH108</f>
        <v>19.399999999999999</v>
      </c>
      <c r="AJ108" s="314">
        <v>21.1</v>
      </c>
      <c r="AK108" s="444">
        <f ca="1">IF(AK161&lt;0,-AK161,0)</f>
        <v>0</v>
      </c>
      <c r="AL108" s="444">
        <f ca="1">IF(AL161&lt;0,-AL161,0)</f>
        <v>0</v>
      </c>
      <c r="AM108" s="444">
        <f ca="1">IF(AM161&lt;0,-AM161,0)</f>
        <v>0</v>
      </c>
      <c r="AN108" s="136">
        <f ca="1">AM108</f>
        <v>0</v>
      </c>
      <c r="AO108" s="444">
        <f ca="1">IF(AO161&lt;0,-AO161,0)</f>
        <v>0</v>
      </c>
      <c r="AP108" s="444">
        <f ca="1">IF(AP161&lt;0,-AP161,0)</f>
        <v>0</v>
      </c>
      <c r="AQ108" s="444">
        <f ca="1">IF(AQ161&lt;0,-AQ161,0)</f>
        <v>0</v>
      </c>
      <c r="AR108" s="444">
        <f ca="1">IF(AR161&lt;0,-AR161,0)</f>
        <v>0</v>
      </c>
      <c r="AS108" s="136">
        <f ca="1">AR108</f>
        <v>0</v>
      </c>
      <c r="AT108" s="444">
        <f ca="1">IF(AT161&lt;0,-AT161,0)</f>
        <v>0</v>
      </c>
      <c r="AU108" s="444">
        <f ca="1">IF(AU161&lt;0,-AU161,0)</f>
        <v>0</v>
      </c>
      <c r="AV108" s="444">
        <f ca="1">IF(AV161&lt;0,-AV161,0)</f>
        <v>0</v>
      </c>
      <c r="AW108" s="444">
        <f ca="1">IF(AW161&lt;0,-AW161,0)</f>
        <v>0</v>
      </c>
      <c r="AX108" s="136">
        <f ca="1">AW108</f>
        <v>0</v>
      </c>
      <c r="AY108" s="444">
        <f ca="1">IF(AY161&lt;0,-AY161,0)</f>
        <v>0</v>
      </c>
      <c r="AZ108" s="444">
        <f ca="1">IF(AZ161&lt;0,-AZ161,0)</f>
        <v>0</v>
      </c>
      <c r="BA108" s="444">
        <f ca="1">IF(BA161&lt;0,-BA161,0)</f>
        <v>0</v>
      </c>
      <c r="BB108" s="444">
        <f ca="1">IF(BB161&lt;0,-BB161,0)</f>
        <v>0</v>
      </c>
      <c r="BC108" s="136">
        <f ca="1">BB108</f>
        <v>0</v>
      </c>
      <c r="BD108" s="444">
        <f ca="1">IF(BD161&lt;0,-BD161,0)</f>
        <v>0</v>
      </c>
      <c r="BE108" s="444">
        <f ca="1">IF(BE161&lt;0,-BE161,0)</f>
        <v>0</v>
      </c>
      <c r="BF108" s="444">
        <f ca="1">IF(BF161&lt;0,-BF161,0)</f>
        <v>0</v>
      </c>
      <c r="BG108" s="444">
        <f ca="1">IF(BG161&lt;0,-BG161,0)</f>
        <v>0</v>
      </c>
      <c r="BH108" s="136">
        <f ca="1">BG108</f>
        <v>0</v>
      </c>
    </row>
    <row r="109" spans="1:60">
      <c r="A109" s="19" t="s">
        <v>90</v>
      </c>
      <c r="B109" s="19"/>
      <c r="C109" s="19"/>
      <c r="D109" s="25"/>
      <c r="E109" s="25"/>
      <c r="F109" s="81"/>
      <c r="G109" s="81"/>
      <c r="H109" s="81"/>
      <c r="I109" s="81"/>
      <c r="J109" s="127"/>
      <c r="K109" s="129"/>
      <c r="L109" s="129"/>
      <c r="M109" s="129"/>
      <c r="N109" s="129"/>
      <c r="O109" s="127">
        <v>239</v>
      </c>
      <c r="P109" s="129"/>
      <c r="Q109" s="129"/>
      <c r="R109" s="129"/>
      <c r="S109" s="129"/>
      <c r="T109" s="127">
        <v>519.5</v>
      </c>
      <c r="U109" s="129"/>
      <c r="V109" s="128"/>
      <c r="W109" s="128"/>
      <c r="X109" s="128"/>
      <c r="Y109" s="136">
        <v>0</v>
      </c>
      <c r="Z109" s="314">
        <v>0</v>
      </c>
      <c r="AA109" s="314">
        <v>0</v>
      </c>
      <c r="AB109" s="314">
        <v>278.5</v>
      </c>
      <c r="AC109" s="314">
        <v>281.8</v>
      </c>
      <c r="AD109" s="147">
        <f>AC109</f>
        <v>281.8</v>
      </c>
      <c r="AE109" s="314">
        <v>0</v>
      </c>
      <c r="AF109" s="314">
        <v>0</v>
      </c>
      <c r="AG109" s="314">
        <v>0</v>
      </c>
      <c r="AH109" s="314">
        <v>0</v>
      </c>
      <c r="AI109" s="147">
        <f>AH109</f>
        <v>0</v>
      </c>
      <c r="AJ109" s="314">
        <v>0</v>
      </c>
      <c r="AK109" s="444">
        <f>AJ109</f>
        <v>0</v>
      </c>
      <c r="AL109" s="444">
        <f>AK109</f>
        <v>0</v>
      </c>
      <c r="AM109" s="444">
        <f>AL109</f>
        <v>0</v>
      </c>
      <c r="AN109" s="136">
        <f>AM109</f>
        <v>0</v>
      </c>
      <c r="AO109" s="444">
        <f>AN109</f>
        <v>0</v>
      </c>
      <c r="AP109" s="444">
        <f>AO109</f>
        <v>0</v>
      </c>
      <c r="AQ109" s="444">
        <f>AP109</f>
        <v>0</v>
      </c>
      <c r="AR109" s="444">
        <f>AQ109</f>
        <v>0</v>
      </c>
      <c r="AS109" s="136">
        <f>AR109</f>
        <v>0</v>
      </c>
      <c r="AT109" s="444">
        <f>AS109</f>
        <v>0</v>
      </c>
      <c r="AU109" s="444">
        <f>AT109</f>
        <v>0</v>
      </c>
      <c r="AV109" s="444">
        <f>AU109</f>
        <v>0</v>
      </c>
      <c r="AW109" s="444">
        <f>AV109</f>
        <v>0</v>
      </c>
      <c r="AX109" s="136">
        <f>AW109</f>
        <v>0</v>
      </c>
      <c r="AY109" s="444">
        <f>AX109</f>
        <v>0</v>
      </c>
      <c r="AZ109" s="444">
        <f>AY109</f>
        <v>0</v>
      </c>
      <c r="BA109" s="444">
        <f>AZ109</f>
        <v>0</v>
      </c>
      <c r="BB109" s="444">
        <f>BA109</f>
        <v>0</v>
      </c>
      <c r="BC109" s="136">
        <f>BB109</f>
        <v>0</v>
      </c>
      <c r="BD109" s="444">
        <f>BC109</f>
        <v>0</v>
      </c>
      <c r="BE109" s="444">
        <f>BD109</f>
        <v>0</v>
      </c>
      <c r="BF109" s="444">
        <f>BE109</f>
        <v>0</v>
      </c>
      <c r="BG109" s="444">
        <f>BF109</f>
        <v>0</v>
      </c>
      <c r="BH109" s="136">
        <f>BG109</f>
        <v>0</v>
      </c>
    </row>
    <row r="110" spans="1:60">
      <c r="A110" s="19" t="s">
        <v>67</v>
      </c>
      <c r="B110" s="19"/>
      <c r="C110" s="19"/>
      <c r="D110" s="25"/>
      <c r="E110" s="25"/>
      <c r="F110" s="81"/>
      <c r="G110" s="81"/>
      <c r="H110" s="81"/>
      <c r="I110" s="81"/>
      <c r="J110" s="127"/>
      <c r="K110" s="129"/>
      <c r="L110" s="129"/>
      <c r="M110" s="129"/>
      <c r="N110" s="129"/>
      <c r="O110" s="127">
        <v>161.09999999999997</v>
      </c>
      <c r="P110" s="129"/>
      <c r="Q110" s="129"/>
      <c r="R110" s="129"/>
      <c r="S110" s="129"/>
      <c r="T110" s="127">
        <v>206.20000000000002</v>
      </c>
      <c r="U110" s="140"/>
      <c r="V110" s="140"/>
      <c r="W110" s="129"/>
      <c r="X110" s="129"/>
      <c r="Y110" s="136">
        <v>236.9</v>
      </c>
      <c r="Z110" s="314">
        <v>210.9</v>
      </c>
      <c r="AA110" s="314">
        <v>235.2</v>
      </c>
      <c r="AB110" s="314">
        <v>203.2</v>
      </c>
      <c r="AC110" s="314">
        <v>196.5</v>
      </c>
      <c r="AD110" s="147">
        <f>AC110</f>
        <v>196.5</v>
      </c>
      <c r="AE110" s="314">
        <v>181.6</v>
      </c>
      <c r="AF110" s="314">
        <v>231.6</v>
      </c>
      <c r="AG110" s="314">
        <v>236.9</v>
      </c>
      <c r="AH110" s="314">
        <v>223.6</v>
      </c>
      <c r="AI110" s="147">
        <f>AH110</f>
        <v>223.6</v>
      </c>
      <c r="AJ110" s="314">
        <v>198.8</v>
      </c>
      <c r="AK110" s="140">
        <f>AK187*-AK11*4</f>
        <v>205.95038509176692</v>
      </c>
      <c r="AL110" s="140">
        <f>AL187*-AL11*4</f>
        <v>210.90136782462844</v>
      </c>
      <c r="AM110" s="140">
        <f>AM187*-AM11*4</f>
        <v>208.85360183069147</v>
      </c>
      <c r="AN110" s="136">
        <f>AM110</f>
        <v>208.85360183069147</v>
      </c>
      <c r="AO110" s="140">
        <f>AO187*-AO11*4</f>
        <v>185.51460904500263</v>
      </c>
      <c r="AP110" s="140">
        <f>AP187*-AP11*4</f>
        <v>207.30986640510449</v>
      </c>
      <c r="AQ110" s="140">
        <f>AQ187*-AQ11*4</f>
        <v>210.89053464514268</v>
      </c>
      <c r="AR110" s="140">
        <f>AR187*-AR11*4</f>
        <v>218.27034794253061</v>
      </c>
      <c r="AS110" s="136">
        <f>AR110</f>
        <v>218.27034794253061</v>
      </c>
      <c r="AT110" s="140">
        <f>AT187*-AT11*4</f>
        <v>183.72268282692428</v>
      </c>
      <c r="AU110" s="140">
        <f>AU187*-AU11*4</f>
        <v>206.42845049272776</v>
      </c>
      <c r="AV110" s="140">
        <f>AV187*-AV11*4</f>
        <v>210.0180831476072</v>
      </c>
      <c r="AW110" s="140">
        <f>AW187*-AW11*4</f>
        <v>216.34714399225135</v>
      </c>
      <c r="AX110" s="136">
        <f>AW110</f>
        <v>216.34714399225135</v>
      </c>
      <c r="AY110" s="140">
        <f>AY187*-AY11*4</f>
        <v>181.8267947962388</v>
      </c>
      <c r="AZ110" s="140">
        <f>AZ187*-AZ11*4</f>
        <v>205.41075931821192</v>
      </c>
      <c r="BA110" s="140">
        <f>BA187*-BA11*4</f>
        <v>209.00949757505742</v>
      </c>
      <c r="BB110" s="140">
        <f>BB187*-BB11*4</f>
        <v>214.30303433104601</v>
      </c>
      <c r="BC110" s="136">
        <f>BB110</f>
        <v>214.30303433104601</v>
      </c>
      <c r="BD110" s="140">
        <f>BD187*-BD11*4</f>
        <v>180.00058147708353</v>
      </c>
      <c r="BE110" s="140">
        <f>BE187*-BE11*4</f>
        <v>204.46609882279313</v>
      </c>
      <c r="BF110" s="140">
        <f>BF187*-BF11*4</f>
        <v>208.07549964081343</v>
      </c>
      <c r="BG110" s="140">
        <f>BG187*-BG11*4</f>
        <v>212.33445414986807</v>
      </c>
      <c r="BH110" s="136">
        <f>BG110</f>
        <v>212.33445414986807</v>
      </c>
    </row>
    <row r="111" spans="1:60">
      <c r="A111" s="19" t="s">
        <v>89</v>
      </c>
      <c r="B111" s="19"/>
      <c r="C111" s="19"/>
      <c r="D111" s="22"/>
      <c r="E111" s="22"/>
      <c r="F111" s="126"/>
      <c r="G111" s="126"/>
      <c r="H111" s="126"/>
      <c r="I111" s="126"/>
      <c r="J111" s="123"/>
      <c r="K111" s="124"/>
      <c r="L111" s="124"/>
      <c r="M111" s="124"/>
      <c r="N111" s="124"/>
      <c r="O111" s="123">
        <v>358.2</v>
      </c>
      <c r="P111" s="124"/>
      <c r="Q111" s="124"/>
      <c r="R111" s="124"/>
      <c r="S111" s="125"/>
      <c r="T111" s="123">
        <v>467.6</v>
      </c>
      <c r="U111" s="139"/>
      <c r="V111" s="139"/>
      <c r="W111" s="124"/>
      <c r="X111" s="124"/>
      <c r="Y111" s="350">
        <f>412.4+17.5</f>
        <v>429.9</v>
      </c>
      <c r="Z111" s="352">
        <f>283+17.3</f>
        <v>300.3</v>
      </c>
      <c r="AA111" s="352">
        <f>17+349.2</f>
        <v>366.2</v>
      </c>
      <c r="AB111" s="352">
        <f>397.8+17</f>
        <v>414.8</v>
      </c>
      <c r="AC111" s="352">
        <v>371.4</v>
      </c>
      <c r="AD111" s="147">
        <f>AC111</f>
        <v>371.4</v>
      </c>
      <c r="AE111" s="352">
        <v>273.39999999999998</v>
      </c>
      <c r="AF111" s="352">
        <v>306.10000000000002</v>
      </c>
      <c r="AG111" s="352">
        <v>289.7</v>
      </c>
      <c r="AH111" s="352">
        <v>281.39999999999998</v>
      </c>
      <c r="AI111" s="147">
        <f>AH111</f>
        <v>281.39999999999998</v>
      </c>
      <c r="AJ111" s="352">
        <v>225.5</v>
      </c>
      <c r="AK111" s="139">
        <f>AK189*AK5*4</f>
        <v>301.37528406060477</v>
      </c>
      <c r="AL111" s="139">
        <f>AL189*AL5*4</f>
        <v>285.72764764932055</v>
      </c>
      <c r="AM111" s="139">
        <f>AM189*AM5*4</f>
        <v>293.28540726029814</v>
      </c>
      <c r="AN111" s="133">
        <f>AM111</f>
        <v>293.28540726029814</v>
      </c>
      <c r="AO111" s="139">
        <f>AO189*AO5*4</f>
        <v>227.95677735824506</v>
      </c>
      <c r="AP111" s="139">
        <f>AP189*AP5*4</f>
        <v>306.44685120816382</v>
      </c>
      <c r="AQ111" s="139">
        <f>AQ189*AQ5*4</f>
        <v>286.86208662695475</v>
      </c>
      <c r="AR111" s="139">
        <f>AR189*AR5*4</f>
        <v>277.3897438365496</v>
      </c>
      <c r="AS111" s="133">
        <f>AR111</f>
        <v>277.3897438365496</v>
      </c>
      <c r="AT111" s="139">
        <f>AT189*AT5*4</f>
        <v>225.54142635321028</v>
      </c>
      <c r="AU111" s="139">
        <f>AU189*AU5*4</f>
        <v>304.83422467775426</v>
      </c>
      <c r="AV111" s="139">
        <f>AV189*AV5*4</f>
        <v>285.38838920945602</v>
      </c>
      <c r="AW111" s="139">
        <f>AW189*AW5*4</f>
        <v>274.57959540305689</v>
      </c>
      <c r="AX111" s="133">
        <f>AW111</f>
        <v>274.57959540305689</v>
      </c>
      <c r="AY111" s="139">
        <f>AY189*AY5*4</f>
        <v>223.21399849254922</v>
      </c>
      <c r="AZ111" s="139">
        <f>AZ189*AZ5*4</f>
        <v>303.33139355440642</v>
      </c>
      <c r="BA111" s="139">
        <f>BA189*BA5*4</f>
        <v>284.01784717033274</v>
      </c>
      <c r="BB111" s="139">
        <f>BB189*BB5*4</f>
        <v>271.86790948102464</v>
      </c>
      <c r="BC111" s="133">
        <f>BB111</f>
        <v>271.86790948102464</v>
      </c>
      <c r="BD111" s="139">
        <f>BD189*BD5*4</f>
        <v>220.97210462027476</v>
      </c>
      <c r="BE111" s="139">
        <f>BE189*BE5*4</f>
        <v>301.93640730606069</v>
      </c>
      <c r="BF111" s="139">
        <f>BF189*BF5*4</f>
        <v>282.74866043181981</v>
      </c>
      <c r="BG111" s="139">
        <f>BG189*BG5*4</f>
        <v>269.25213029338744</v>
      </c>
      <c r="BH111" s="133">
        <f>BG111</f>
        <v>269.25213029338744</v>
      </c>
    </row>
    <row r="112" spans="1:60">
      <c r="A112" s="19"/>
      <c r="B112" s="42" t="s">
        <v>88</v>
      </c>
      <c r="C112" s="19"/>
      <c r="D112" s="138"/>
      <c r="E112" s="138"/>
      <c r="F112" s="93"/>
      <c r="G112" s="93"/>
      <c r="H112" s="93"/>
      <c r="I112" s="93"/>
      <c r="J112" s="122"/>
      <c r="K112" s="118"/>
      <c r="L112" s="118"/>
      <c r="M112" s="118"/>
      <c r="N112" s="118"/>
      <c r="O112" s="122">
        <f>SUM(O108:O111)</f>
        <v>758.3</v>
      </c>
      <c r="P112" s="118"/>
      <c r="Q112" s="118"/>
      <c r="R112" s="118"/>
      <c r="S112" s="118"/>
      <c r="T112" s="122">
        <f>SUM(T108:T111)</f>
        <v>1193.3000000000002</v>
      </c>
      <c r="U112" s="118"/>
      <c r="V112" s="118"/>
      <c r="W112" s="118"/>
      <c r="X112" s="118"/>
      <c r="Y112" s="132">
        <f t="shared" ref="Y112:AD112" si="82">SUM(Y108:Y111)</f>
        <v>666.8</v>
      </c>
      <c r="Z112" s="118">
        <f t="shared" si="82"/>
        <v>511.20000000000005</v>
      </c>
      <c r="AA112" s="118">
        <f t="shared" si="82"/>
        <v>601.4</v>
      </c>
      <c r="AB112" s="118">
        <f t="shared" si="82"/>
        <v>896.5</v>
      </c>
      <c r="AC112" s="118">
        <f t="shared" si="82"/>
        <v>868.2</v>
      </c>
      <c r="AD112" s="415">
        <f t="shared" si="82"/>
        <v>868.2</v>
      </c>
      <c r="AE112" s="118">
        <f t="shared" ref="AE112:AN112" si="83">SUM(AE108:AE111)</f>
        <v>473.29999999999995</v>
      </c>
      <c r="AF112" s="118">
        <f t="shared" si="83"/>
        <v>557.4</v>
      </c>
      <c r="AG112" s="118">
        <f t="shared" si="83"/>
        <v>544.29999999999995</v>
      </c>
      <c r="AH112" s="118">
        <f t="shared" si="83"/>
        <v>524.4</v>
      </c>
      <c r="AI112" s="415">
        <f t="shared" si="83"/>
        <v>524.4</v>
      </c>
      <c r="AJ112" s="118">
        <f t="shared" si="83"/>
        <v>445.4</v>
      </c>
      <c r="AK112" s="442">
        <f t="shared" ca="1" si="83"/>
        <v>507.32566915237169</v>
      </c>
      <c r="AL112" s="442">
        <f t="shared" ca="1" si="83"/>
        <v>496.62901547394898</v>
      </c>
      <c r="AM112" s="442">
        <f t="shared" ca="1" si="83"/>
        <v>502.13900909098959</v>
      </c>
      <c r="AN112" s="132">
        <f t="shared" ca="1" si="83"/>
        <v>502.13900909098959</v>
      </c>
      <c r="AO112" s="442">
        <f t="shared" ref="AO112:BH112" ca="1" si="84">SUM(AO108:AO111)</f>
        <v>413.47138640324772</v>
      </c>
      <c r="AP112" s="442">
        <f t="shared" ca="1" si="84"/>
        <v>513.75671761326828</v>
      </c>
      <c r="AQ112" s="442">
        <f t="shared" ca="1" si="84"/>
        <v>497.75262127209743</v>
      </c>
      <c r="AR112" s="442">
        <f t="shared" ca="1" si="84"/>
        <v>495.66009177908018</v>
      </c>
      <c r="AS112" s="132">
        <f t="shared" ca="1" si="84"/>
        <v>495.66009177908018</v>
      </c>
      <c r="AT112" s="442">
        <f t="shared" ca="1" si="84"/>
        <v>409.2641091801346</v>
      </c>
      <c r="AU112" s="442">
        <f t="shared" ca="1" si="84"/>
        <v>511.262675170482</v>
      </c>
      <c r="AV112" s="442">
        <f t="shared" ca="1" si="84"/>
        <v>495.40647235706319</v>
      </c>
      <c r="AW112" s="442">
        <f t="shared" ca="1" si="84"/>
        <v>490.92673939530823</v>
      </c>
      <c r="AX112" s="132">
        <f t="shared" ca="1" si="84"/>
        <v>490.92673939530823</v>
      </c>
      <c r="AY112" s="442">
        <f t="shared" ca="1" si="84"/>
        <v>405.040793288788</v>
      </c>
      <c r="AZ112" s="442">
        <f t="shared" ca="1" si="84"/>
        <v>508.74215287261836</v>
      </c>
      <c r="BA112" s="442">
        <f t="shared" ca="1" si="84"/>
        <v>493.02734474539017</v>
      </c>
      <c r="BB112" s="442">
        <f t="shared" ca="1" si="84"/>
        <v>486.17094381207062</v>
      </c>
      <c r="BC112" s="132">
        <f t="shared" ca="1" si="84"/>
        <v>486.17094381207062</v>
      </c>
      <c r="BD112" s="442">
        <f t="shared" ca="1" si="84"/>
        <v>400.97268609735829</v>
      </c>
      <c r="BE112" s="442">
        <f t="shared" ca="1" si="84"/>
        <v>506.40250612885382</v>
      </c>
      <c r="BF112" s="442">
        <f t="shared" ca="1" si="84"/>
        <v>490.82416007263328</v>
      </c>
      <c r="BG112" s="442">
        <f t="shared" ca="1" si="84"/>
        <v>481.5865844432555</v>
      </c>
      <c r="BH112" s="132">
        <f t="shared" ca="1" si="84"/>
        <v>481.5865844432555</v>
      </c>
    </row>
    <row r="113" spans="1:60">
      <c r="A113" s="19"/>
      <c r="B113" s="19"/>
      <c r="C113" s="19"/>
      <c r="D113" s="43"/>
      <c r="E113" s="43"/>
      <c r="F113" s="44"/>
      <c r="G113" s="44"/>
      <c r="H113" s="44"/>
      <c r="I113" s="44"/>
      <c r="J113" s="120"/>
      <c r="K113" s="121"/>
      <c r="L113" s="121"/>
      <c r="M113" s="121"/>
      <c r="N113" s="121"/>
      <c r="O113" s="120"/>
      <c r="P113" s="121"/>
      <c r="Q113" s="121"/>
      <c r="R113" s="121"/>
      <c r="S113" s="121"/>
      <c r="T113" s="120"/>
      <c r="U113" s="121"/>
      <c r="V113" s="121"/>
      <c r="W113" s="121"/>
      <c r="X113" s="121"/>
      <c r="Y113" s="137"/>
      <c r="Z113" s="353"/>
      <c r="AA113" s="353"/>
      <c r="AB113" s="353"/>
      <c r="AC113" s="353"/>
      <c r="AD113" s="137"/>
      <c r="AE113" s="353"/>
      <c r="AF113" s="121"/>
      <c r="AG113" s="121"/>
      <c r="AH113" s="121"/>
      <c r="AI113" s="137"/>
      <c r="AJ113" s="353"/>
      <c r="AK113" s="213"/>
      <c r="AL113" s="213"/>
      <c r="AM113" s="213"/>
      <c r="AN113" s="137"/>
      <c r="AO113" s="213"/>
      <c r="AP113" s="213"/>
      <c r="AQ113" s="213"/>
      <c r="AR113" s="213"/>
      <c r="AS113" s="137"/>
      <c r="AT113" s="213"/>
      <c r="AU113" s="213"/>
      <c r="AV113" s="213"/>
      <c r="AW113" s="213"/>
      <c r="AX113" s="137"/>
      <c r="AY113" s="213"/>
      <c r="AZ113" s="213"/>
      <c r="BA113" s="213"/>
      <c r="BB113" s="213"/>
      <c r="BC113" s="137"/>
      <c r="BD113" s="213"/>
      <c r="BE113" s="213"/>
      <c r="BF113" s="213"/>
      <c r="BG113" s="213"/>
      <c r="BH113" s="137"/>
    </row>
    <row r="114" spans="1:60">
      <c r="A114" s="19" t="s">
        <v>87</v>
      </c>
      <c r="B114" s="19"/>
      <c r="C114" s="19"/>
      <c r="D114" s="25"/>
      <c r="E114" s="25"/>
      <c r="F114" s="81"/>
      <c r="G114" s="81"/>
      <c r="H114" s="81"/>
      <c r="I114" s="81"/>
      <c r="J114" s="127"/>
      <c r="K114" s="129"/>
      <c r="L114" s="129"/>
      <c r="M114" s="129"/>
      <c r="N114" s="129"/>
      <c r="O114" s="127">
        <v>1998.8</v>
      </c>
      <c r="P114" s="129"/>
      <c r="Q114" s="129"/>
      <c r="R114" s="129"/>
      <c r="S114" s="129"/>
      <c r="T114" s="127">
        <v>748.90000000000009</v>
      </c>
      <c r="U114" s="128"/>
      <c r="V114" s="128"/>
      <c r="W114" s="128"/>
      <c r="X114" s="128"/>
      <c r="Y114" s="136">
        <v>1704</v>
      </c>
      <c r="Z114" s="314">
        <v>1841.3</v>
      </c>
      <c r="AA114" s="314">
        <v>1843.4</v>
      </c>
      <c r="AB114" s="314">
        <v>1579.2</v>
      </c>
      <c r="AC114" s="314">
        <v>1544.2</v>
      </c>
      <c r="AD114" s="147">
        <f>AC114</f>
        <v>1544.2</v>
      </c>
      <c r="AE114" s="314">
        <v>1680.5</v>
      </c>
      <c r="AF114" s="314">
        <v>1609.8</v>
      </c>
      <c r="AG114" s="314">
        <v>1580.1</v>
      </c>
      <c r="AH114" s="314">
        <v>1525.4</v>
      </c>
      <c r="AI114" s="147">
        <f>AH114</f>
        <v>1525.4</v>
      </c>
      <c r="AJ114" s="314">
        <v>1678.7</v>
      </c>
      <c r="AK114" s="444">
        <f t="shared" ref="AK114:AN115" si="85">AJ114</f>
        <v>1678.7</v>
      </c>
      <c r="AL114" s="444">
        <f t="shared" si="85"/>
        <v>1678.7</v>
      </c>
      <c r="AM114" s="444">
        <f t="shared" si="85"/>
        <v>1678.7</v>
      </c>
      <c r="AN114" s="136">
        <f t="shared" si="85"/>
        <v>1678.7</v>
      </c>
      <c r="AO114" s="444">
        <f t="shared" ref="AO114:BH114" si="86">AN114</f>
        <v>1678.7</v>
      </c>
      <c r="AP114" s="444">
        <f t="shared" si="86"/>
        <v>1678.7</v>
      </c>
      <c r="AQ114" s="444">
        <f t="shared" si="86"/>
        <v>1678.7</v>
      </c>
      <c r="AR114" s="444">
        <f t="shared" si="86"/>
        <v>1678.7</v>
      </c>
      <c r="AS114" s="136">
        <f t="shared" si="86"/>
        <v>1678.7</v>
      </c>
      <c r="AT114" s="444">
        <f t="shared" si="86"/>
        <v>1678.7</v>
      </c>
      <c r="AU114" s="444">
        <f t="shared" si="86"/>
        <v>1678.7</v>
      </c>
      <c r="AV114" s="444">
        <f t="shared" si="86"/>
        <v>1678.7</v>
      </c>
      <c r="AW114" s="444">
        <f t="shared" si="86"/>
        <v>1678.7</v>
      </c>
      <c r="AX114" s="136">
        <f t="shared" si="86"/>
        <v>1678.7</v>
      </c>
      <c r="AY114" s="444">
        <f t="shared" si="86"/>
        <v>1678.7</v>
      </c>
      <c r="AZ114" s="444">
        <f t="shared" si="86"/>
        <v>1678.7</v>
      </c>
      <c r="BA114" s="444">
        <f t="shared" si="86"/>
        <v>1678.7</v>
      </c>
      <c r="BB114" s="444">
        <f t="shared" si="86"/>
        <v>1678.7</v>
      </c>
      <c r="BC114" s="136">
        <f t="shared" si="86"/>
        <v>1678.7</v>
      </c>
      <c r="BD114" s="444">
        <f t="shared" si="86"/>
        <v>1678.7</v>
      </c>
      <c r="BE114" s="444">
        <f t="shared" si="86"/>
        <v>1678.7</v>
      </c>
      <c r="BF114" s="444">
        <f t="shared" si="86"/>
        <v>1678.7</v>
      </c>
      <c r="BG114" s="444">
        <f t="shared" si="86"/>
        <v>1678.7</v>
      </c>
      <c r="BH114" s="136">
        <f t="shared" si="86"/>
        <v>1678.7</v>
      </c>
    </row>
    <row r="115" spans="1:60">
      <c r="A115" s="19" t="s">
        <v>86</v>
      </c>
      <c r="B115" s="19"/>
      <c r="C115" s="19"/>
      <c r="D115" s="22"/>
      <c r="E115" s="22"/>
      <c r="F115" s="126"/>
      <c r="G115" s="126"/>
      <c r="H115" s="126"/>
      <c r="I115" s="126"/>
      <c r="J115" s="123"/>
      <c r="K115" s="124"/>
      <c r="L115" s="124"/>
      <c r="M115" s="124"/>
      <c r="N115" s="124"/>
      <c r="O115" s="123">
        <v>1005.5999999999999</v>
      </c>
      <c r="P115" s="124"/>
      <c r="Q115" s="124"/>
      <c r="R115" s="124"/>
      <c r="S115" s="125"/>
      <c r="T115" s="123">
        <v>974</v>
      </c>
      <c r="U115" s="135"/>
      <c r="V115" s="134"/>
      <c r="W115" s="134"/>
      <c r="X115" s="134"/>
      <c r="Y115" s="133">
        <f>335.8+421</f>
        <v>756.8</v>
      </c>
      <c r="Z115" s="352">
        <f>346.2+391.3</f>
        <v>737.5</v>
      </c>
      <c r="AA115" s="352">
        <f>344.6+287.2</f>
        <v>631.79999999999995</v>
      </c>
      <c r="AB115" s="352">
        <f>258.7+246.3</f>
        <v>505</v>
      </c>
      <c r="AC115" s="352">
        <f>255.3+274.8</f>
        <v>530.1</v>
      </c>
      <c r="AD115" s="147">
        <f>AC115</f>
        <v>530.1</v>
      </c>
      <c r="AE115" s="352">
        <f>255.8+267.6</f>
        <v>523.40000000000009</v>
      </c>
      <c r="AF115" s="352">
        <f>251.7+262.2</f>
        <v>513.9</v>
      </c>
      <c r="AG115" s="352">
        <f>254.8+262.7</f>
        <v>517.5</v>
      </c>
      <c r="AH115" s="352">
        <f>181.8+215.5</f>
        <v>397.3</v>
      </c>
      <c r="AI115" s="147">
        <f>AH115</f>
        <v>397.3</v>
      </c>
      <c r="AJ115" s="352">
        <f>143.9+248.7</f>
        <v>392.6</v>
      </c>
      <c r="AK115" s="443">
        <f t="shared" si="85"/>
        <v>392.6</v>
      </c>
      <c r="AL115" s="443">
        <f t="shared" si="85"/>
        <v>392.6</v>
      </c>
      <c r="AM115" s="443">
        <f t="shared" si="85"/>
        <v>392.6</v>
      </c>
      <c r="AN115" s="133">
        <f t="shared" si="85"/>
        <v>392.6</v>
      </c>
      <c r="AO115" s="443">
        <f t="shared" ref="AO115:BH115" si="87">AN115</f>
        <v>392.6</v>
      </c>
      <c r="AP115" s="443">
        <f t="shared" si="87"/>
        <v>392.6</v>
      </c>
      <c r="AQ115" s="443">
        <f t="shared" si="87"/>
        <v>392.6</v>
      </c>
      <c r="AR115" s="443">
        <f t="shared" si="87"/>
        <v>392.6</v>
      </c>
      <c r="AS115" s="133">
        <f t="shared" si="87"/>
        <v>392.6</v>
      </c>
      <c r="AT115" s="443">
        <f t="shared" si="87"/>
        <v>392.6</v>
      </c>
      <c r="AU115" s="443">
        <f t="shared" si="87"/>
        <v>392.6</v>
      </c>
      <c r="AV115" s="443">
        <f t="shared" si="87"/>
        <v>392.6</v>
      </c>
      <c r="AW115" s="443">
        <f t="shared" si="87"/>
        <v>392.6</v>
      </c>
      <c r="AX115" s="133">
        <f t="shared" si="87"/>
        <v>392.6</v>
      </c>
      <c r="AY115" s="443">
        <f t="shared" si="87"/>
        <v>392.6</v>
      </c>
      <c r="AZ115" s="443">
        <f t="shared" si="87"/>
        <v>392.6</v>
      </c>
      <c r="BA115" s="443">
        <f t="shared" si="87"/>
        <v>392.6</v>
      </c>
      <c r="BB115" s="443">
        <f t="shared" si="87"/>
        <v>392.6</v>
      </c>
      <c r="BC115" s="133">
        <f t="shared" si="87"/>
        <v>392.6</v>
      </c>
      <c r="BD115" s="443">
        <f t="shared" si="87"/>
        <v>392.6</v>
      </c>
      <c r="BE115" s="443">
        <f t="shared" si="87"/>
        <v>392.6</v>
      </c>
      <c r="BF115" s="443">
        <f t="shared" si="87"/>
        <v>392.6</v>
      </c>
      <c r="BG115" s="443">
        <f t="shared" si="87"/>
        <v>392.6</v>
      </c>
      <c r="BH115" s="133">
        <f t="shared" si="87"/>
        <v>392.6</v>
      </c>
    </row>
    <row r="116" spans="1:60">
      <c r="A116" s="19"/>
      <c r="B116" s="42" t="s">
        <v>85</v>
      </c>
      <c r="C116" s="19"/>
      <c r="D116" s="92"/>
      <c r="E116" s="92"/>
      <c r="F116" s="93"/>
      <c r="G116" s="93"/>
      <c r="H116" s="93"/>
      <c r="I116" s="93"/>
      <c r="J116" s="122"/>
      <c r="K116" s="118"/>
      <c r="L116" s="118"/>
      <c r="M116" s="118"/>
      <c r="N116" s="118"/>
      <c r="O116" s="122">
        <f>SUM(O114:O115)+O112</f>
        <v>3762.7</v>
      </c>
      <c r="P116" s="118"/>
      <c r="Q116" s="118"/>
      <c r="R116" s="118"/>
      <c r="S116" s="118"/>
      <c r="T116" s="122">
        <f>SUM(T114:T115)+T112</f>
        <v>2916.2000000000003</v>
      </c>
      <c r="U116" s="118"/>
      <c r="V116" s="118"/>
      <c r="W116" s="118"/>
      <c r="X116" s="118"/>
      <c r="Y116" s="132">
        <f t="shared" ref="Y116:AD116" si="88">SUM(Y114:Y115)+Y112</f>
        <v>3127.6000000000004</v>
      </c>
      <c r="Z116" s="118">
        <f t="shared" si="88"/>
        <v>3090</v>
      </c>
      <c r="AA116" s="118">
        <f t="shared" si="88"/>
        <v>3076.6</v>
      </c>
      <c r="AB116" s="118">
        <f t="shared" si="88"/>
        <v>2980.7</v>
      </c>
      <c r="AC116" s="118">
        <f t="shared" si="88"/>
        <v>2942.5</v>
      </c>
      <c r="AD116" s="415">
        <f t="shared" si="88"/>
        <v>2942.5</v>
      </c>
      <c r="AE116" s="118">
        <f t="shared" ref="AE116:AN116" si="89">SUM(AE114:AE115)+AE112</f>
        <v>2677.2</v>
      </c>
      <c r="AF116" s="118">
        <f t="shared" si="89"/>
        <v>2681.1</v>
      </c>
      <c r="AG116" s="118">
        <f t="shared" si="89"/>
        <v>2641.8999999999996</v>
      </c>
      <c r="AH116" s="118">
        <f t="shared" si="89"/>
        <v>2447.1</v>
      </c>
      <c r="AI116" s="415">
        <f t="shared" si="89"/>
        <v>2447.1</v>
      </c>
      <c r="AJ116" s="118">
        <f t="shared" si="89"/>
        <v>2516.7000000000003</v>
      </c>
      <c r="AK116" s="442">
        <f t="shared" ca="1" si="89"/>
        <v>2578.6256691523718</v>
      </c>
      <c r="AL116" s="442">
        <f t="shared" ca="1" si="89"/>
        <v>2567.9290154739492</v>
      </c>
      <c r="AM116" s="442">
        <f t="shared" ca="1" si="89"/>
        <v>2573.4390090909897</v>
      </c>
      <c r="AN116" s="132">
        <f t="shared" ca="1" si="89"/>
        <v>2573.4390090909897</v>
      </c>
      <c r="AO116" s="442">
        <f t="shared" ref="AO116:BH116" ca="1" si="90">SUM(AO114:AO115)+AO112</f>
        <v>2484.771386403248</v>
      </c>
      <c r="AP116" s="442">
        <f t="shared" ca="1" si="90"/>
        <v>2585.0567176132686</v>
      </c>
      <c r="AQ116" s="442">
        <f t="shared" ca="1" si="90"/>
        <v>2569.0526212720974</v>
      </c>
      <c r="AR116" s="442">
        <f t="shared" ca="1" si="90"/>
        <v>2566.9600917790804</v>
      </c>
      <c r="AS116" s="132">
        <f t="shared" ca="1" si="90"/>
        <v>2566.9600917790804</v>
      </c>
      <c r="AT116" s="442">
        <f t="shared" ca="1" si="90"/>
        <v>2480.5641091801349</v>
      </c>
      <c r="AU116" s="442">
        <f t="shared" ca="1" si="90"/>
        <v>2582.5626751704822</v>
      </c>
      <c r="AV116" s="442">
        <f t="shared" ca="1" si="90"/>
        <v>2566.7064723570634</v>
      </c>
      <c r="AW116" s="442">
        <f t="shared" ca="1" si="90"/>
        <v>2562.2267393953084</v>
      </c>
      <c r="AX116" s="132">
        <f t="shared" ca="1" si="90"/>
        <v>2562.2267393953084</v>
      </c>
      <c r="AY116" s="442">
        <f t="shared" ca="1" si="90"/>
        <v>2476.3407932887881</v>
      </c>
      <c r="AZ116" s="442">
        <f t="shared" ca="1" si="90"/>
        <v>2580.0421528726183</v>
      </c>
      <c r="BA116" s="442">
        <f t="shared" ca="1" si="90"/>
        <v>2564.3273447453903</v>
      </c>
      <c r="BB116" s="442">
        <f t="shared" ca="1" si="90"/>
        <v>2557.4709438120708</v>
      </c>
      <c r="BC116" s="132">
        <f t="shared" ca="1" si="90"/>
        <v>2557.4709438120708</v>
      </c>
      <c r="BD116" s="442">
        <f t="shared" ca="1" si="90"/>
        <v>2472.2726860973585</v>
      </c>
      <c r="BE116" s="442">
        <f t="shared" ca="1" si="90"/>
        <v>2577.7025061288541</v>
      </c>
      <c r="BF116" s="442">
        <f t="shared" ca="1" si="90"/>
        <v>2562.1241600726335</v>
      </c>
      <c r="BG116" s="442">
        <f t="shared" ca="1" si="90"/>
        <v>2552.8865844432557</v>
      </c>
      <c r="BH116" s="132">
        <f t="shared" ca="1" si="90"/>
        <v>2552.8865844432557</v>
      </c>
    </row>
    <row r="117" spans="1:60">
      <c r="A117" s="19"/>
      <c r="B117" s="19"/>
      <c r="C117" s="19"/>
      <c r="D117" s="43"/>
      <c r="E117" s="43"/>
      <c r="F117" s="44"/>
      <c r="G117" s="44"/>
      <c r="H117" s="44"/>
      <c r="I117" s="44"/>
      <c r="J117" s="120"/>
      <c r="K117" s="121"/>
      <c r="L117" s="121"/>
      <c r="M117" s="121"/>
      <c r="N117" s="121"/>
      <c r="O117" s="131"/>
      <c r="P117" s="130"/>
      <c r="Q117" s="121"/>
      <c r="R117" s="121"/>
      <c r="S117" s="121"/>
      <c r="T117" s="131"/>
      <c r="U117" s="121"/>
      <c r="V117" s="121"/>
      <c r="W117" s="121"/>
      <c r="X117" s="121"/>
      <c r="Y117" s="120"/>
      <c r="Z117" s="353"/>
      <c r="AA117" s="353"/>
      <c r="AB117" s="353"/>
      <c r="AC117" s="121"/>
      <c r="AD117" s="120"/>
      <c r="AE117" s="121"/>
      <c r="AF117" s="121"/>
      <c r="AG117" s="121"/>
      <c r="AH117" s="121"/>
      <c r="AI117" s="120"/>
      <c r="AJ117" s="121"/>
      <c r="AK117" s="213"/>
      <c r="AL117" s="213"/>
      <c r="AM117" s="213"/>
      <c r="AN117" s="120"/>
      <c r="AO117" s="213"/>
      <c r="AP117" s="213"/>
      <c r="AQ117" s="213"/>
      <c r="AR117" s="213"/>
      <c r="AS117" s="120"/>
      <c r="AT117" s="213"/>
      <c r="AU117" s="213"/>
      <c r="AV117" s="213"/>
      <c r="AW117" s="213"/>
      <c r="AX117" s="120"/>
      <c r="AY117" s="213"/>
      <c r="AZ117" s="213"/>
      <c r="BA117" s="213"/>
      <c r="BB117" s="213"/>
      <c r="BC117" s="120"/>
      <c r="BD117" s="213"/>
      <c r="BE117" s="213"/>
      <c r="BF117" s="213"/>
      <c r="BG117" s="213"/>
      <c r="BH117" s="120"/>
    </row>
    <row r="118" spans="1:60">
      <c r="A118" s="42" t="s">
        <v>84</v>
      </c>
      <c r="B118" s="19"/>
      <c r="C118" s="19"/>
      <c r="D118" s="43"/>
      <c r="E118" s="43"/>
      <c r="F118" s="44"/>
      <c r="G118" s="44"/>
      <c r="H118" s="44"/>
      <c r="I118" s="44"/>
      <c r="J118" s="120"/>
      <c r="K118" s="121"/>
      <c r="L118" s="121"/>
      <c r="M118" s="121"/>
      <c r="N118" s="121"/>
      <c r="O118" s="120"/>
      <c r="P118" s="130"/>
      <c r="Q118" s="121"/>
      <c r="R118" s="121"/>
      <c r="S118" s="121"/>
      <c r="T118" s="120"/>
      <c r="U118" s="121"/>
      <c r="V118" s="121"/>
      <c r="W118" s="121"/>
      <c r="X118" s="121"/>
      <c r="Y118" s="120"/>
      <c r="Z118" s="353"/>
      <c r="AA118" s="353"/>
      <c r="AB118" s="353"/>
      <c r="AC118" s="121"/>
      <c r="AD118" s="120"/>
      <c r="AE118" s="121"/>
      <c r="AF118" s="121"/>
      <c r="AG118" s="121"/>
      <c r="AH118" s="121"/>
      <c r="AI118" s="120"/>
      <c r="AJ118" s="121"/>
      <c r="AK118" s="213"/>
      <c r="AL118" s="213"/>
      <c r="AM118" s="213"/>
      <c r="AN118" s="120"/>
      <c r="AO118" s="213"/>
      <c r="AP118" s="213"/>
      <c r="AQ118" s="213"/>
      <c r="AR118" s="213"/>
      <c r="AS118" s="120"/>
      <c r="AT118" s="213"/>
      <c r="AU118" s="213"/>
      <c r="AV118" s="213"/>
      <c r="AW118" s="213"/>
      <c r="AX118" s="120"/>
      <c r="AY118" s="213"/>
      <c r="AZ118" s="213"/>
      <c r="BA118" s="213"/>
      <c r="BB118" s="213"/>
      <c r="BC118" s="120"/>
      <c r="BD118" s="213"/>
      <c r="BE118" s="213"/>
      <c r="BF118" s="213"/>
      <c r="BG118" s="213"/>
      <c r="BH118" s="120"/>
    </row>
    <row r="119" spans="1:60">
      <c r="A119" s="19"/>
      <c r="B119" s="19" t="s">
        <v>83</v>
      </c>
      <c r="C119" s="19"/>
      <c r="D119" s="25"/>
      <c r="E119" s="25"/>
      <c r="F119" s="81"/>
      <c r="G119" s="81"/>
      <c r="H119" s="81"/>
      <c r="I119" s="81"/>
      <c r="J119" s="127"/>
      <c r="K119" s="129"/>
      <c r="L119" s="129"/>
      <c r="M119" s="129"/>
      <c r="N119" s="129"/>
      <c r="O119" s="127">
        <v>0</v>
      </c>
      <c r="P119" s="129"/>
      <c r="Q119" s="129"/>
      <c r="R119" s="129"/>
      <c r="S119" s="129"/>
      <c r="T119" s="127">
        <v>0</v>
      </c>
      <c r="U119" s="129"/>
      <c r="V119" s="128"/>
      <c r="W119" s="128"/>
      <c r="X119" s="128"/>
      <c r="Y119" s="127">
        <v>0.7</v>
      </c>
      <c r="Z119" s="314">
        <v>0.7</v>
      </c>
      <c r="AA119" s="314">
        <v>0.7</v>
      </c>
      <c r="AB119" s="314">
        <v>0.7</v>
      </c>
      <c r="AC119" s="314">
        <v>0.7</v>
      </c>
      <c r="AD119" s="147">
        <f>AC119</f>
        <v>0.7</v>
      </c>
      <c r="AE119" s="314">
        <v>0.7</v>
      </c>
      <c r="AF119" s="314">
        <v>0.7</v>
      </c>
      <c r="AG119" s="314">
        <v>0.7</v>
      </c>
      <c r="AH119" s="314">
        <v>0.7</v>
      </c>
      <c r="AI119" s="147">
        <f>AH119</f>
        <v>0.7</v>
      </c>
      <c r="AJ119" s="314">
        <v>0.7</v>
      </c>
      <c r="AK119" s="440">
        <f t="shared" ref="AK119:AN120" si="91">AJ119</f>
        <v>0.7</v>
      </c>
      <c r="AL119" s="440">
        <f t="shared" si="91"/>
        <v>0.7</v>
      </c>
      <c r="AM119" s="440">
        <f t="shared" si="91"/>
        <v>0.7</v>
      </c>
      <c r="AN119" s="127">
        <f t="shared" si="91"/>
        <v>0.7</v>
      </c>
      <c r="AO119" s="440">
        <f t="shared" ref="AO119:BH119" si="92">AN119</f>
        <v>0.7</v>
      </c>
      <c r="AP119" s="440">
        <f t="shared" si="92"/>
        <v>0.7</v>
      </c>
      <c r="AQ119" s="440">
        <f t="shared" si="92"/>
        <v>0.7</v>
      </c>
      <c r="AR119" s="440">
        <f t="shared" si="92"/>
        <v>0.7</v>
      </c>
      <c r="AS119" s="127">
        <f t="shared" si="92"/>
        <v>0.7</v>
      </c>
      <c r="AT119" s="440">
        <f t="shared" si="92"/>
        <v>0.7</v>
      </c>
      <c r="AU119" s="440">
        <f t="shared" si="92"/>
        <v>0.7</v>
      </c>
      <c r="AV119" s="440">
        <f t="shared" si="92"/>
        <v>0.7</v>
      </c>
      <c r="AW119" s="440">
        <f t="shared" si="92"/>
        <v>0.7</v>
      </c>
      <c r="AX119" s="127">
        <f t="shared" si="92"/>
        <v>0.7</v>
      </c>
      <c r="AY119" s="440">
        <f t="shared" si="92"/>
        <v>0.7</v>
      </c>
      <c r="AZ119" s="440">
        <f t="shared" si="92"/>
        <v>0.7</v>
      </c>
      <c r="BA119" s="440">
        <f t="shared" si="92"/>
        <v>0.7</v>
      </c>
      <c r="BB119" s="440">
        <f t="shared" si="92"/>
        <v>0.7</v>
      </c>
      <c r="BC119" s="127">
        <f t="shared" si="92"/>
        <v>0.7</v>
      </c>
      <c r="BD119" s="440">
        <f t="shared" si="92"/>
        <v>0.7</v>
      </c>
      <c r="BE119" s="440">
        <f t="shared" si="92"/>
        <v>0.7</v>
      </c>
      <c r="BF119" s="440">
        <f t="shared" si="92"/>
        <v>0.7</v>
      </c>
      <c r="BG119" s="440">
        <f t="shared" si="92"/>
        <v>0.7</v>
      </c>
      <c r="BH119" s="127">
        <f t="shared" si="92"/>
        <v>0.7</v>
      </c>
    </row>
    <row r="120" spans="1:60">
      <c r="A120" s="19"/>
      <c r="B120" s="19" t="s">
        <v>82</v>
      </c>
      <c r="C120" s="19"/>
      <c r="D120" s="25"/>
      <c r="E120" s="25"/>
      <c r="F120" s="81"/>
      <c r="G120" s="81"/>
      <c r="H120" s="81"/>
      <c r="I120" s="81"/>
      <c r="J120" s="127"/>
      <c r="K120" s="129"/>
      <c r="L120" s="129"/>
      <c r="M120" s="129"/>
      <c r="N120" s="129"/>
      <c r="O120" s="127">
        <v>1715.9</v>
      </c>
      <c r="P120" s="129"/>
      <c r="Q120" s="129"/>
      <c r="R120" s="129"/>
      <c r="S120" s="129"/>
      <c r="T120" s="127">
        <v>2607.4</v>
      </c>
      <c r="U120" s="129"/>
      <c r="V120" s="128"/>
      <c r="W120" s="128"/>
      <c r="X120" s="128"/>
      <c r="Y120" s="127">
        <v>1644.2</v>
      </c>
      <c r="Z120" s="314">
        <v>1634.5</v>
      </c>
      <c r="AA120" s="314">
        <v>1634.5</v>
      </c>
      <c r="AB120" s="314">
        <v>1641.3</v>
      </c>
      <c r="AC120" s="314">
        <v>1642.5</v>
      </c>
      <c r="AD120" s="147">
        <f>AC120</f>
        <v>1642.5</v>
      </c>
      <c r="AE120" s="314">
        <v>1630.1</v>
      </c>
      <c r="AF120" s="314">
        <v>1620.2</v>
      </c>
      <c r="AG120" s="314">
        <v>1625.2</v>
      </c>
      <c r="AH120" s="314">
        <v>1623.4</v>
      </c>
      <c r="AI120" s="147">
        <f>AH120</f>
        <v>1623.4</v>
      </c>
      <c r="AJ120" s="314">
        <v>1620.7</v>
      </c>
      <c r="AK120" s="440">
        <f t="shared" si="91"/>
        <v>1620.7</v>
      </c>
      <c r="AL120" s="440">
        <f t="shared" si="91"/>
        <v>1620.7</v>
      </c>
      <c r="AM120" s="440">
        <f t="shared" si="91"/>
        <v>1620.7</v>
      </c>
      <c r="AN120" s="127">
        <f t="shared" si="91"/>
        <v>1620.7</v>
      </c>
      <c r="AO120" s="440">
        <f t="shared" ref="AO120:BH120" si="93">AN120</f>
        <v>1620.7</v>
      </c>
      <c r="AP120" s="440">
        <f t="shared" si="93"/>
        <v>1620.7</v>
      </c>
      <c r="AQ120" s="440">
        <f t="shared" si="93"/>
        <v>1620.7</v>
      </c>
      <c r="AR120" s="440">
        <f t="shared" si="93"/>
        <v>1620.7</v>
      </c>
      <c r="AS120" s="127">
        <f t="shared" si="93"/>
        <v>1620.7</v>
      </c>
      <c r="AT120" s="440">
        <f t="shared" si="93"/>
        <v>1620.7</v>
      </c>
      <c r="AU120" s="440">
        <f t="shared" si="93"/>
        <v>1620.7</v>
      </c>
      <c r="AV120" s="440">
        <f t="shared" si="93"/>
        <v>1620.7</v>
      </c>
      <c r="AW120" s="440">
        <f t="shared" si="93"/>
        <v>1620.7</v>
      </c>
      <c r="AX120" s="127">
        <f t="shared" si="93"/>
        <v>1620.7</v>
      </c>
      <c r="AY120" s="440">
        <f t="shared" si="93"/>
        <v>1620.7</v>
      </c>
      <c r="AZ120" s="440">
        <f t="shared" si="93"/>
        <v>1620.7</v>
      </c>
      <c r="BA120" s="440">
        <f t="shared" si="93"/>
        <v>1620.7</v>
      </c>
      <c r="BB120" s="440">
        <f t="shared" si="93"/>
        <v>1620.7</v>
      </c>
      <c r="BC120" s="127">
        <f t="shared" si="93"/>
        <v>1620.7</v>
      </c>
      <c r="BD120" s="440">
        <f t="shared" si="93"/>
        <v>1620.7</v>
      </c>
      <c r="BE120" s="440">
        <f t="shared" si="93"/>
        <v>1620.7</v>
      </c>
      <c r="BF120" s="440">
        <f t="shared" si="93"/>
        <v>1620.7</v>
      </c>
      <c r="BG120" s="440">
        <f t="shared" si="93"/>
        <v>1620.7</v>
      </c>
      <c r="BH120" s="127">
        <f t="shared" si="93"/>
        <v>1620.7</v>
      </c>
    </row>
    <row r="121" spans="1:60">
      <c r="A121" s="19"/>
      <c r="B121" s="19" t="s">
        <v>81</v>
      </c>
      <c r="C121" s="19"/>
      <c r="D121" s="25"/>
      <c r="E121" s="25"/>
      <c r="F121" s="81"/>
      <c r="G121" s="81"/>
      <c r="H121" s="81"/>
      <c r="I121" s="81"/>
      <c r="J121" s="127"/>
      <c r="K121" s="129"/>
      <c r="L121" s="129"/>
      <c r="M121" s="129"/>
      <c r="N121" s="129"/>
      <c r="O121" s="127">
        <v>0</v>
      </c>
      <c r="P121" s="129"/>
      <c r="Q121" s="129"/>
      <c r="R121" s="129"/>
      <c r="S121" s="129"/>
      <c r="T121" s="127">
        <v>0</v>
      </c>
      <c r="U121" s="129"/>
      <c r="V121" s="129"/>
      <c r="W121" s="129"/>
      <c r="X121" s="129"/>
      <c r="Y121" s="127">
        <v>772.9</v>
      </c>
      <c r="Z121" s="314">
        <v>796.6</v>
      </c>
      <c r="AA121" s="314">
        <v>862.7</v>
      </c>
      <c r="AB121" s="314">
        <v>896.9</v>
      </c>
      <c r="AC121" s="314">
        <v>946</v>
      </c>
      <c r="AD121" s="147">
        <f>AC121</f>
        <v>946</v>
      </c>
      <c r="AE121" s="314">
        <v>981.1</v>
      </c>
      <c r="AF121" s="314">
        <v>1046.4000000000001</v>
      </c>
      <c r="AG121" s="314">
        <v>1101.2</v>
      </c>
      <c r="AH121" s="314">
        <v>952.9</v>
      </c>
      <c r="AI121" s="147">
        <f>AH121</f>
        <v>952.9</v>
      </c>
      <c r="AJ121" s="314">
        <v>969.2</v>
      </c>
      <c r="AK121" s="140">
        <f>AJ121+AK131+AK151</f>
        <v>1033.0413771779401</v>
      </c>
      <c r="AL121" s="140">
        <f>AK121+AL131+AL151</f>
        <v>1092.486504123061</v>
      </c>
      <c r="AM121" s="140">
        <f ca="1">AL121+AM131+AM151</f>
        <v>1162.2464333779599</v>
      </c>
      <c r="AN121" s="127">
        <f ca="1">AM121</f>
        <v>1162.2464333779599</v>
      </c>
      <c r="AO121" s="140">
        <f ca="1">AN121+AO131+AO151</f>
        <v>1193.9396961971477</v>
      </c>
      <c r="AP121" s="140">
        <f ca="1">AO121+AP131+AP151</f>
        <v>1261.3913680521619</v>
      </c>
      <c r="AQ121" s="140">
        <f ca="1">AP121+AQ131+AQ151</f>
        <v>1322.1008261081113</v>
      </c>
      <c r="AR121" s="140">
        <f ca="1">AQ121+AR131+AR151</f>
        <v>1365.0999628151012</v>
      </c>
      <c r="AS121" s="127">
        <f ca="1">AR121</f>
        <v>1365.0999628151012</v>
      </c>
      <c r="AT121" s="140">
        <f ca="1">AS121+AT131+AT151</f>
        <v>1396.5041230649074</v>
      </c>
      <c r="AU121" s="140">
        <f ca="1">AT121+AU131+AU151</f>
        <v>1463.7767185845209</v>
      </c>
      <c r="AV121" s="140">
        <f ca="1">AU121+AV131+AV151</f>
        <v>1524.3594570387229</v>
      </c>
      <c r="AW121" s="140">
        <f ca="1">AV121+AW131+AW151</f>
        <v>1566.932874805027</v>
      </c>
      <c r="AX121" s="127">
        <f ca="1">AW121</f>
        <v>1566.932874805027</v>
      </c>
      <c r="AY121" s="140">
        <f ca="1">AX121+AY131+AY151</f>
        <v>1598.4339645912726</v>
      </c>
      <c r="AZ121" s="140">
        <f ca="1">AY121+AZ131+AZ151</f>
        <v>1666.0357630522262</v>
      </c>
      <c r="BA121" s="140">
        <f ca="1">AZ121+BA131+BA151</f>
        <v>1727.0127637008652</v>
      </c>
      <c r="BB121" s="140">
        <f ca="1">BA121+BB131+BB151</f>
        <v>1769.6121330226092</v>
      </c>
      <c r="BC121" s="127">
        <f ca="1">BB121</f>
        <v>1769.6121330226092</v>
      </c>
      <c r="BD121" s="140">
        <f ca="1">BC121+BD131+BD151</f>
        <v>1801.2158582818699</v>
      </c>
      <c r="BE121" s="140">
        <f ca="1">BD121+BE131+BE151</f>
        <v>1869.1684197429754</v>
      </c>
      <c r="BF121" s="140">
        <f ca="1">BE121+BF131+BF151</f>
        <v>1930.5589585201556</v>
      </c>
      <c r="BG121" s="140">
        <f ca="1">BF121+BG131+BG151</f>
        <v>1973.191322507151</v>
      </c>
      <c r="BH121" s="127">
        <f ca="1">BG121</f>
        <v>1973.191322507151</v>
      </c>
    </row>
    <row r="122" spans="1:60">
      <c r="A122" s="19"/>
      <c r="B122" s="19" t="s">
        <v>80</v>
      </c>
      <c r="C122" s="19"/>
      <c r="D122" s="25"/>
      <c r="E122" s="25"/>
      <c r="F122" s="81"/>
      <c r="G122" s="81"/>
      <c r="H122" s="81"/>
      <c r="I122" s="81"/>
      <c r="J122" s="127"/>
      <c r="K122" s="129"/>
      <c r="L122" s="129"/>
      <c r="M122" s="129"/>
      <c r="N122" s="129"/>
      <c r="O122" s="127">
        <v>0</v>
      </c>
      <c r="P122" s="129"/>
      <c r="Q122" s="129"/>
      <c r="R122" s="129"/>
      <c r="S122" s="129"/>
      <c r="T122" s="127">
        <v>0</v>
      </c>
      <c r="U122" s="129"/>
      <c r="V122" s="128"/>
      <c r="W122" s="128"/>
      <c r="X122" s="128"/>
      <c r="Y122" s="127">
        <v>-171.5</v>
      </c>
      <c r="Z122" s="314">
        <v>-183.4</v>
      </c>
      <c r="AA122" s="314">
        <v>-448.7</v>
      </c>
      <c r="AB122" s="314">
        <v>-484.3</v>
      </c>
      <c r="AC122" s="314">
        <v>-197.2</v>
      </c>
      <c r="AD122" s="147">
        <f>AC122</f>
        <v>-197.2</v>
      </c>
      <c r="AE122" s="314">
        <v>-224.1</v>
      </c>
      <c r="AF122" s="314">
        <v>-600.9</v>
      </c>
      <c r="AG122" s="314">
        <v>-636.9</v>
      </c>
      <c r="AH122" s="314">
        <v>-131.4</v>
      </c>
      <c r="AI122" s="147">
        <f>AH122</f>
        <v>-131.4</v>
      </c>
      <c r="AJ122" s="314">
        <v>-121.3</v>
      </c>
      <c r="AK122" s="440">
        <f>AJ122</f>
        <v>-121.3</v>
      </c>
      <c r="AL122" s="440">
        <f>AK122</f>
        <v>-121.3</v>
      </c>
      <c r="AM122" s="440">
        <f>AL122</f>
        <v>-121.3</v>
      </c>
      <c r="AN122" s="127">
        <f>AM122</f>
        <v>-121.3</v>
      </c>
      <c r="AO122" s="440">
        <f>AN122</f>
        <v>-121.3</v>
      </c>
      <c r="AP122" s="440">
        <f>AO122</f>
        <v>-121.3</v>
      </c>
      <c r="AQ122" s="440">
        <f>AP122</f>
        <v>-121.3</v>
      </c>
      <c r="AR122" s="440">
        <f>AQ122</f>
        <v>-121.3</v>
      </c>
      <c r="AS122" s="127">
        <f>AR122</f>
        <v>-121.3</v>
      </c>
      <c r="AT122" s="440">
        <f>AS122</f>
        <v>-121.3</v>
      </c>
      <c r="AU122" s="440">
        <f>AT122</f>
        <v>-121.3</v>
      </c>
      <c r="AV122" s="440">
        <f>AU122</f>
        <v>-121.3</v>
      </c>
      <c r="AW122" s="440">
        <f>AV122</f>
        <v>-121.3</v>
      </c>
      <c r="AX122" s="127">
        <f>AW122</f>
        <v>-121.3</v>
      </c>
      <c r="AY122" s="440">
        <f>AX122</f>
        <v>-121.3</v>
      </c>
      <c r="AZ122" s="440">
        <f>AY122</f>
        <v>-121.3</v>
      </c>
      <c r="BA122" s="440">
        <f>AZ122</f>
        <v>-121.3</v>
      </c>
      <c r="BB122" s="440">
        <f>BA122</f>
        <v>-121.3</v>
      </c>
      <c r="BC122" s="127">
        <f>BB122</f>
        <v>-121.3</v>
      </c>
      <c r="BD122" s="440">
        <f>BC122</f>
        <v>-121.3</v>
      </c>
      <c r="BE122" s="440">
        <f>BD122</f>
        <v>-121.3</v>
      </c>
      <c r="BF122" s="440">
        <f>BE122</f>
        <v>-121.3</v>
      </c>
      <c r="BG122" s="440">
        <f>BF122</f>
        <v>-121.3</v>
      </c>
      <c r="BH122" s="127">
        <f>BG122</f>
        <v>-121.3</v>
      </c>
    </row>
    <row r="123" spans="1:60">
      <c r="A123" s="19"/>
      <c r="B123" s="19" t="s">
        <v>79</v>
      </c>
      <c r="C123" s="19"/>
      <c r="D123" s="22"/>
      <c r="E123" s="22"/>
      <c r="F123" s="126"/>
      <c r="G123" s="126"/>
      <c r="H123" s="126"/>
      <c r="I123" s="126"/>
      <c r="J123" s="123"/>
      <c r="K123" s="124"/>
      <c r="L123" s="124"/>
      <c r="M123" s="124"/>
      <c r="N123" s="124"/>
      <c r="O123" s="123">
        <v>0</v>
      </c>
      <c r="P123" s="124"/>
      <c r="Q123" s="124"/>
      <c r="R123" s="124"/>
      <c r="S123" s="125"/>
      <c r="T123" s="123">
        <v>0</v>
      </c>
      <c r="U123" s="124"/>
      <c r="V123" s="124"/>
      <c r="W123" s="124"/>
      <c r="X123" s="124"/>
      <c r="Y123" s="123">
        <v>-382.2</v>
      </c>
      <c r="Z123" s="352">
        <v>-451.9</v>
      </c>
      <c r="AA123" s="352">
        <v>-176.4</v>
      </c>
      <c r="AB123" s="352">
        <v>-181.3</v>
      </c>
      <c r="AC123" s="352">
        <v>-563</v>
      </c>
      <c r="AD123" s="147">
        <f>AC123</f>
        <v>-563</v>
      </c>
      <c r="AE123" s="352">
        <v>-609.79999999999995</v>
      </c>
      <c r="AF123" s="352">
        <v>-216.9</v>
      </c>
      <c r="AG123" s="352">
        <v>-176.3</v>
      </c>
      <c r="AH123" s="352">
        <v>-703.9</v>
      </c>
      <c r="AI123" s="147">
        <f>AH123</f>
        <v>-703.9</v>
      </c>
      <c r="AJ123" s="352">
        <v>-813.5</v>
      </c>
      <c r="AK123" s="139">
        <f>AJ123+AK152</f>
        <v>-885.5</v>
      </c>
      <c r="AL123" s="139">
        <f>AK123+AL152</f>
        <v>-934.46</v>
      </c>
      <c r="AM123" s="139">
        <f>AL123+AM152</f>
        <v>-984.39920000000006</v>
      </c>
      <c r="AN123" s="123">
        <f>AM123</f>
        <v>-984.39920000000006</v>
      </c>
      <c r="AO123" s="139">
        <f>AN123+AO152</f>
        <v>-1035.337184</v>
      </c>
      <c r="AP123" s="139">
        <f>AO123+AP152</f>
        <v>-1087.29392768</v>
      </c>
      <c r="AQ123" s="139">
        <f>AP123+AQ152</f>
        <v>-1140.2898062336001</v>
      </c>
      <c r="AR123" s="139">
        <f>AQ123+AR152</f>
        <v>-1194.3456023582721</v>
      </c>
      <c r="AS123" s="123">
        <f>AR123</f>
        <v>-1194.3456023582721</v>
      </c>
      <c r="AT123" s="139">
        <f>AS123+AT152</f>
        <v>-1208.1298303700635</v>
      </c>
      <c r="AU123" s="139">
        <f>AT123+AU152</f>
        <v>-1222.1897429420906</v>
      </c>
      <c r="AV123" s="139">
        <f>AU123+AV152</f>
        <v>-1236.5308537655583</v>
      </c>
      <c r="AW123" s="139">
        <f>AV123+AW152</f>
        <v>-1251.1587868054953</v>
      </c>
      <c r="AX123" s="123">
        <f>AW123</f>
        <v>-1251.1587868054953</v>
      </c>
      <c r="AY123" s="139">
        <f>AX123+AY152</f>
        <v>-1266.079278506231</v>
      </c>
      <c r="AZ123" s="139">
        <f>AY123+AZ152</f>
        <v>-1281.2981800409816</v>
      </c>
      <c r="BA123" s="139">
        <f>AZ123+BA152</f>
        <v>-1296.8214596064272</v>
      </c>
      <c r="BB123" s="139">
        <f>BA123+BB152</f>
        <v>-1312.6552047631817</v>
      </c>
      <c r="BC123" s="123">
        <f>BB123</f>
        <v>-1312.6552047631817</v>
      </c>
      <c r="BD123" s="139">
        <f>BC123+BD152</f>
        <v>-1328.8056248230712</v>
      </c>
      <c r="BE123" s="139">
        <f>BD123+BE152</f>
        <v>-1345.2790532841586</v>
      </c>
      <c r="BF123" s="139">
        <f>BE123+BF152</f>
        <v>-1362.0819503144678</v>
      </c>
      <c r="BG123" s="139">
        <f>BF123+BG152</f>
        <v>-1379.2209052853832</v>
      </c>
      <c r="BH123" s="123">
        <f>BG123</f>
        <v>-1379.2209052853832</v>
      </c>
    </row>
    <row r="124" spans="1:60">
      <c r="A124" s="19"/>
      <c r="B124" s="42" t="s">
        <v>78</v>
      </c>
      <c r="C124" s="19"/>
      <c r="D124" s="92"/>
      <c r="E124" s="92"/>
      <c r="F124" s="93"/>
      <c r="G124" s="93"/>
      <c r="H124" s="93"/>
      <c r="I124" s="93"/>
      <c r="J124" s="122"/>
      <c r="K124" s="118"/>
      <c r="L124" s="118"/>
      <c r="M124" s="118"/>
      <c r="N124" s="118"/>
      <c r="O124" s="122">
        <f>SUM(O119:O123)</f>
        <v>1715.9</v>
      </c>
      <c r="P124" s="118"/>
      <c r="Q124" s="118"/>
      <c r="R124" s="118"/>
      <c r="S124" s="118"/>
      <c r="T124" s="122">
        <f>SUM(T119:T123)</f>
        <v>2607.4</v>
      </c>
      <c r="U124" s="118"/>
      <c r="V124" s="118"/>
      <c r="W124" s="118"/>
      <c r="X124" s="118"/>
      <c r="Y124" s="122">
        <f t="shared" ref="Y124:AD124" si="94">SUM(Y119:Y123)</f>
        <v>1864.1000000000001</v>
      </c>
      <c r="Z124" s="118">
        <f t="shared" si="94"/>
        <v>1796.5</v>
      </c>
      <c r="AA124" s="118">
        <f t="shared" si="94"/>
        <v>1872.8000000000002</v>
      </c>
      <c r="AB124" s="118">
        <f t="shared" si="94"/>
        <v>1873.3</v>
      </c>
      <c r="AC124" s="118">
        <f t="shared" si="94"/>
        <v>1829</v>
      </c>
      <c r="AD124" s="414">
        <f t="shared" si="94"/>
        <v>1829</v>
      </c>
      <c r="AE124" s="118">
        <f t="shared" ref="AE124:AN124" si="95">SUM(AE119:AE123)</f>
        <v>1778.0000000000002</v>
      </c>
      <c r="AF124" s="118">
        <f t="shared" si="95"/>
        <v>1849.5</v>
      </c>
      <c r="AG124" s="118">
        <f t="shared" si="95"/>
        <v>1913.9000000000003</v>
      </c>
      <c r="AH124" s="118">
        <f t="shared" si="95"/>
        <v>1741.6999999999998</v>
      </c>
      <c r="AI124" s="414">
        <f t="shared" si="95"/>
        <v>1741.6999999999998</v>
      </c>
      <c r="AJ124" s="118">
        <f t="shared" si="95"/>
        <v>1655.8000000000002</v>
      </c>
      <c r="AK124" s="442">
        <f t="shared" si="95"/>
        <v>1647.6413771779398</v>
      </c>
      <c r="AL124" s="442">
        <f t="shared" si="95"/>
        <v>1658.1265041230608</v>
      </c>
      <c r="AM124" s="442">
        <f t="shared" ca="1" si="95"/>
        <v>1677.9472333779597</v>
      </c>
      <c r="AN124" s="122">
        <f t="shared" ca="1" si="95"/>
        <v>1677.9472333779597</v>
      </c>
      <c r="AO124" s="442">
        <f t="shared" ref="AO124:BH124" ca="1" si="96">SUM(AO119:AO123)</f>
        <v>1658.7025121971474</v>
      </c>
      <c r="AP124" s="442">
        <f t="shared" ca="1" si="96"/>
        <v>1674.1974403721617</v>
      </c>
      <c r="AQ124" s="442">
        <f t="shared" ca="1" si="96"/>
        <v>1681.9110198745109</v>
      </c>
      <c r="AR124" s="442">
        <f t="shared" ca="1" si="96"/>
        <v>1670.854360456829</v>
      </c>
      <c r="AS124" s="122">
        <f t="shared" ca="1" si="96"/>
        <v>1670.854360456829</v>
      </c>
      <c r="AT124" s="442">
        <f t="shared" ca="1" si="96"/>
        <v>1688.4742926948436</v>
      </c>
      <c r="AU124" s="442">
        <f t="shared" ca="1" si="96"/>
        <v>1741.6869756424303</v>
      </c>
      <c r="AV124" s="442">
        <f t="shared" ca="1" si="96"/>
        <v>1787.9286032731643</v>
      </c>
      <c r="AW124" s="442">
        <f t="shared" ca="1" si="96"/>
        <v>1815.8740879995316</v>
      </c>
      <c r="AX124" s="122">
        <f t="shared" ca="1" si="96"/>
        <v>1815.8740879995316</v>
      </c>
      <c r="AY124" s="442">
        <f t="shared" ca="1" si="96"/>
        <v>1832.4546860850417</v>
      </c>
      <c r="AZ124" s="442">
        <f t="shared" ca="1" si="96"/>
        <v>1884.8375830112445</v>
      </c>
      <c r="BA124" s="442">
        <f t="shared" ca="1" si="96"/>
        <v>1930.2913040944377</v>
      </c>
      <c r="BB124" s="442">
        <f t="shared" ca="1" si="96"/>
        <v>1957.0569282594274</v>
      </c>
      <c r="BC124" s="122">
        <f t="shared" ca="1" si="96"/>
        <v>1957.0569282594274</v>
      </c>
      <c r="BD124" s="442">
        <f t="shared" ca="1" si="96"/>
        <v>1972.5102334587984</v>
      </c>
      <c r="BE124" s="442">
        <f t="shared" ca="1" si="96"/>
        <v>2023.9893664588167</v>
      </c>
      <c r="BF124" s="442">
        <f t="shared" ca="1" si="96"/>
        <v>2068.5770082056879</v>
      </c>
      <c r="BG124" s="442">
        <f t="shared" ca="1" si="96"/>
        <v>2094.0704172217675</v>
      </c>
      <c r="BH124" s="122">
        <f t="shared" ca="1" si="96"/>
        <v>2094.0704172217675</v>
      </c>
    </row>
    <row r="125" spans="1:60">
      <c r="A125" s="19"/>
      <c r="B125" s="19"/>
      <c r="C125" s="19"/>
      <c r="D125" s="43"/>
      <c r="E125" s="43"/>
      <c r="F125" s="44"/>
      <c r="G125" s="44"/>
      <c r="H125" s="44"/>
      <c r="I125" s="44"/>
      <c r="J125" s="120"/>
      <c r="K125" s="121"/>
      <c r="L125" s="121"/>
      <c r="M125" s="121"/>
      <c r="N125" s="121"/>
      <c r="O125" s="120"/>
      <c r="P125" s="121"/>
      <c r="Q125" s="121"/>
      <c r="R125" s="121"/>
      <c r="S125" s="121"/>
      <c r="T125" s="120"/>
      <c r="U125" s="121"/>
      <c r="V125" s="121"/>
      <c r="W125" s="121"/>
      <c r="X125" s="121"/>
      <c r="Y125" s="120"/>
      <c r="Z125" s="121"/>
      <c r="AA125" s="353"/>
      <c r="AB125" s="353"/>
      <c r="AC125" s="121"/>
      <c r="AD125" s="120"/>
      <c r="AE125" s="121"/>
      <c r="AF125" s="121"/>
      <c r="AG125" s="121"/>
      <c r="AH125" s="121"/>
      <c r="AI125" s="120"/>
      <c r="AJ125" s="121"/>
      <c r="AK125" s="121"/>
      <c r="AL125" s="121"/>
      <c r="AM125" s="121"/>
      <c r="AN125" s="120"/>
      <c r="AO125" s="121"/>
      <c r="AP125" s="121"/>
      <c r="AQ125" s="121"/>
      <c r="AR125" s="121"/>
      <c r="AS125" s="120"/>
      <c r="AT125" s="121"/>
      <c r="AU125" s="121"/>
      <c r="AV125" s="121"/>
      <c r="AW125" s="121"/>
      <c r="AX125" s="120"/>
      <c r="AY125" s="121"/>
      <c r="AZ125" s="121"/>
      <c r="BA125" s="121"/>
      <c r="BB125" s="121"/>
      <c r="BC125" s="120"/>
      <c r="BD125" s="121"/>
      <c r="BE125" s="121"/>
      <c r="BF125" s="121"/>
      <c r="BG125" s="121"/>
      <c r="BH125" s="120"/>
    </row>
    <row r="126" spans="1:60">
      <c r="A126" s="19"/>
      <c r="B126" s="42" t="s">
        <v>77</v>
      </c>
      <c r="C126" s="19"/>
      <c r="D126" s="119"/>
      <c r="E126" s="119"/>
      <c r="F126" s="93"/>
      <c r="G126" s="93"/>
      <c r="H126" s="93"/>
      <c r="I126" s="93"/>
      <c r="J126" s="117"/>
      <c r="K126" s="118"/>
      <c r="L126" s="118"/>
      <c r="M126" s="118"/>
      <c r="N126" s="118"/>
      <c r="O126" s="117">
        <f>O116+O124</f>
        <v>5478.6</v>
      </c>
      <c r="P126" s="118"/>
      <c r="Q126" s="118"/>
      <c r="R126" s="118"/>
      <c r="S126" s="118"/>
      <c r="T126" s="117">
        <f>T116+T124</f>
        <v>5523.6</v>
      </c>
      <c r="U126" s="118"/>
      <c r="V126" s="118"/>
      <c r="W126" s="118"/>
      <c r="X126" s="118"/>
      <c r="Y126" s="117">
        <f t="shared" ref="Y126:AD126" si="97">Y116+Y124</f>
        <v>4991.7000000000007</v>
      </c>
      <c r="Z126" s="118">
        <f t="shared" si="97"/>
        <v>4886.5</v>
      </c>
      <c r="AA126" s="118">
        <f t="shared" si="97"/>
        <v>4949.3999999999996</v>
      </c>
      <c r="AB126" s="118">
        <f t="shared" si="97"/>
        <v>4854</v>
      </c>
      <c r="AC126" s="118">
        <f t="shared" si="97"/>
        <v>4771.5</v>
      </c>
      <c r="AD126" s="117">
        <f t="shared" si="97"/>
        <v>4771.5</v>
      </c>
      <c r="AE126" s="118">
        <f t="shared" ref="AE126:AN126" si="98">AE116+AE124</f>
        <v>4455.2</v>
      </c>
      <c r="AF126" s="118">
        <f t="shared" si="98"/>
        <v>4530.6000000000004</v>
      </c>
      <c r="AG126" s="118">
        <f t="shared" si="98"/>
        <v>4555.8</v>
      </c>
      <c r="AH126" s="118">
        <f t="shared" si="98"/>
        <v>4188.7999999999993</v>
      </c>
      <c r="AI126" s="117">
        <f t="shared" si="98"/>
        <v>4188.7999999999993</v>
      </c>
      <c r="AJ126" s="118">
        <f t="shared" si="98"/>
        <v>4172.5</v>
      </c>
      <c r="AK126" s="118">
        <f t="shared" ca="1" si="98"/>
        <v>4226.2670463303111</v>
      </c>
      <c r="AL126" s="118">
        <f t="shared" ca="1" si="98"/>
        <v>4226.0555195970101</v>
      </c>
      <c r="AM126" s="118">
        <f t="shared" ca="1" si="98"/>
        <v>4251.3862424689496</v>
      </c>
      <c r="AN126" s="117">
        <f t="shared" ca="1" si="98"/>
        <v>4251.3862424689496</v>
      </c>
      <c r="AO126" s="118">
        <f t="shared" ref="AO126:BH126" ca="1" si="99">AO116+AO124</f>
        <v>4143.4738986003958</v>
      </c>
      <c r="AP126" s="118">
        <f t="shared" ca="1" si="99"/>
        <v>4259.2541579854305</v>
      </c>
      <c r="AQ126" s="118">
        <f t="shared" ca="1" si="99"/>
        <v>4250.9636411466081</v>
      </c>
      <c r="AR126" s="118">
        <f t="shared" ca="1" si="99"/>
        <v>4237.8144522359089</v>
      </c>
      <c r="AS126" s="117">
        <f t="shared" ca="1" si="99"/>
        <v>4237.8144522359089</v>
      </c>
      <c r="AT126" s="118">
        <f t="shared" ca="1" si="99"/>
        <v>4169.0384018749783</v>
      </c>
      <c r="AU126" s="118">
        <f t="shared" ca="1" si="99"/>
        <v>4324.2496508129125</v>
      </c>
      <c r="AV126" s="118">
        <f t="shared" ca="1" si="99"/>
        <v>4354.6350756302272</v>
      </c>
      <c r="AW126" s="118">
        <f t="shared" ca="1" si="99"/>
        <v>4378.1008273948401</v>
      </c>
      <c r="AX126" s="117">
        <f t="shared" ca="1" si="99"/>
        <v>4378.1008273948401</v>
      </c>
      <c r="AY126" s="118">
        <f t="shared" ca="1" si="99"/>
        <v>4308.7954793738299</v>
      </c>
      <c r="AZ126" s="118">
        <f t="shared" ca="1" si="99"/>
        <v>4464.8797358838628</v>
      </c>
      <c r="BA126" s="118">
        <f t="shared" ca="1" si="99"/>
        <v>4494.618648839828</v>
      </c>
      <c r="BB126" s="118">
        <f t="shared" ca="1" si="99"/>
        <v>4514.5278720714978</v>
      </c>
      <c r="BC126" s="117">
        <f t="shared" ca="1" si="99"/>
        <v>4514.5278720714978</v>
      </c>
      <c r="BD126" s="118">
        <f t="shared" ca="1" si="99"/>
        <v>4444.7829195561571</v>
      </c>
      <c r="BE126" s="118">
        <f t="shared" ca="1" si="99"/>
        <v>4601.6918725876712</v>
      </c>
      <c r="BF126" s="118">
        <f t="shared" ca="1" si="99"/>
        <v>4630.7011682783213</v>
      </c>
      <c r="BG126" s="118">
        <f t="shared" ca="1" si="99"/>
        <v>4646.9570016650232</v>
      </c>
      <c r="BH126" s="117">
        <f t="shared" ca="1" si="99"/>
        <v>4646.9570016650232</v>
      </c>
    </row>
    <row r="127" spans="1:60">
      <c r="A127" s="116" t="s">
        <v>76</v>
      </c>
      <c r="B127" s="19"/>
      <c r="C127" s="19"/>
      <c r="D127" s="115"/>
      <c r="E127" s="115"/>
      <c r="F127" s="113"/>
      <c r="G127" s="113"/>
      <c r="H127" s="113"/>
      <c r="I127" s="113"/>
      <c r="J127" s="114"/>
      <c r="K127" s="113"/>
      <c r="L127" s="113"/>
      <c r="M127" s="113"/>
      <c r="N127" s="113"/>
      <c r="O127" s="113">
        <f>O105-O126</f>
        <v>0</v>
      </c>
      <c r="P127" s="113"/>
      <c r="Q127" s="113"/>
      <c r="R127" s="113"/>
      <c r="S127" s="113"/>
      <c r="T127" s="113">
        <f>T105-T126</f>
        <v>0</v>
      </c>
      <c r="U127" s="113"/>
      <c r="V127" s="113"/>
      <c r="W127" s="113"/>
      <c r="X127" s="113"/>
      <c r="Y127" s="113">
        <f t="shared" ref="Y127:AD127" si="100">Y105-Y126</f>
        <v>0</v>
      </c>
      <c r="Z127" s="113">
        <f t="shared" si="100"/>
        <v>0</v>
      </c>
      <c r="AA127" s="113">
        <f t="shared" si="100"/>
        <v>0</v>
      </c>
      <c r="AB127" s="113">
        <f t="shared" si="100"/>
        <v>0</v>
      </c>
      <c r="AC127" s="113">
        <f t="shared" si="100"/>
        <v>0</v>
      </c>
      <c r="AD127" s="113">
        <f t="shared" si="100"/>
        <v>0</v>
      </c>
      <c r="AE127" s="113">
        <f t="shared" ref="AE127:AN127" si="101">AE105-AE126</f>
        <v>0</v>
      </c>
      <c r="AF127" s="113">
        <f t="shared" si="101"/>
        <v>0</v>
      </c>
      <c r="AG127" s="113">
        <f t="shared" si="101"/>
        <v>0</v>
      </c>
      <c r="AH127" s="113">
        <f t="shared" ca="1" si="101"/>
        <v>0</v>
      </c>
      <c r="AI127" s="113">
        <f t="shared" ca="1" si="101"/>
        <v>0</v>
      </c>
      <c r="AJ127" s="113">
        <f t="shared" si="101"/>
        <v>0</v>
      </c>
      <c r="AK127" s="113">
        <f t="shared" ca="1" si="101"/>
        <v>3.4441210589648108E-2</v>
      </c>
      <c r="AL127" s="113">
        <f t="shared" ca="1" si="101"/>
        <v>3.4441210589648108E-2</v>
      </c>
      <c r="AM127" s="113">
        <f t="shared" ca="1" si="101"/>
        <v>3.4441210588738613E-2</v>
      </c>
      <c r="AN127" s="113">
        <f t="shared" ca="1" si="101"/>
        <v>3.4441210588738613E-2</v>
      </c>
      <c r="AO127" s="113">
        <f t="shared" ref="AO127:BH127" ca="1" si="102">AO105-AO126</f>
        <v>3.4441210588738613E-2</v>
      </c>
      <c r="AP127" s="113">
        <f t="shared" ca="1" si="102"/>
        <v>3.4441210588738613E-2</v>
      </c>
      <c r="AQ127" s="113">
        <f t="shared" ca="1" si="102"/>
        <v>3.4441210589648108E-2</v>
      </c>
      <c r="AR127" s="113">
        <f t="shared" ca="1" si="102"/>
        <v>3.4441210589648108E-2</v>
      </c>
      <c r="AS127" s="113">
        <f t="shared" ca="1" si="102"/>
        <v>3.4441210589648108E-2</v>
      </c>
      <c r="AT127" s="113">
        <f t="shared" ca="1" si="102"/>
        <v>3.4441210589648108E-2</v>
      </c>
      <c r="AU127" s="113">
        <f t="shared" ca="1" si="102"/>
        <v>3.4441210588738613E-2</v>
      </c>
      <c r="AV127" s="113">
        <f t="shared" ca="1" si="102"/>
        <v>3.4441210589648108E-2</v>
      </c>
      <c r="AW127" s="113">
        <f t="shared" ca="1" si="102"/>
        <v>3.4441210588738613E-2</v>
      </c>
      <c r="AX127" s="113">
        <f t="shared" ca="1" si="102"/>
        <v>3.4441210588738613E-2</v>
      </c>
      <c r="AY127" s="113">
        <f t="shared" ca="1" si="102"/>
        <v>3.4441210588738613E-2</v>
      </c>
      <c r="AZ127" s="113">
        <f t="shared" ca="1" si="102"/>
        <v>3.4441210588738613E-2</v>
      </c>
      <c r="BA127" s="113">
        <f t="shared" ca="1" si="102"/>
        <v>3.4441210588738613E-2</v>
      </c>
      <c r="BB127" s="113">
        <f t="shared" ca="1" si="102"/>
        <v>3.4441210589648108E-2</v>
      </c>
      <c r="BC127" s="113">
        <f t="shared" ca="1" si="102"/>
        <v>3.4441210589648108E-2</v>
      </c>
      <c r="BD127" s="113">
        <f t="shared" ca="1" si="102"/>
        <v>3.4441210588738613E-2</v>
      </c>
      <c r="BE127" s="113">
        <f t="shared" ca="1" si="102"/>
        <v>3.4441210588738613E-2</v>
      </c>
      <c r="BF127" s="113">
        <f t="shared" ca="1" si="102"/>
        <v>3.4441210588738613E-2</v>
      </c>
      <c r="BG127" s="113">
        <f t="shared" ca="1" si="102"/>
        <v>3.4441210589648108E-2</v>
      </c>
      <c r="BH127" s="113">
        <f t="shared" ca="1" si="102"/>
        <v>3.4441210589648108E-2</v>
      </c>
    </row>
    <row r="128" spans="1:60">
      <c r="A128" s="19"/>
      <c r="B128" s="19"/>
      <c r="C128" s="19"/>
      <c r="D128" s="112"/>
      <c r="E128" s="112"/>
      <c r="F128" s="17"/>
      <c r="G128" s="17"/>
      <c r="H128" s="17"/>
      <c r="I128" s="17"/>
      <c r="J128" s="112"/>
      <c r="K128" s="17"/>
      <c r="L128" s="17"/>
      <c r="M128" s="17"/>
      <c r="N128" s="17"/>
      <c r="O128" s="111"/>
      <c r="P128" s="111"/>
      <c r="Q128" s="111"/>
      <c r="R128" s="111"/>
      <c r="S128" s="111"/>
      <c r="T128" s="111"/>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row>
    <row r="129" spans="1:60">
      <c r="A129" s="29" t="s">
        <v>75</v>
      </c>
      <c r="B129" s="28"/>
      <c r="C129" s="28"/>
      <c r="D129" s="26"/>
      <c r="E129" s="26"/>
      <c r="F129" s="27"/>
      <c r="G129" s="27"/>
      <c r="H129" s="27"/>
      <c r="I129" s="27"/>
      <c r="J129" s="26" t="str">
        <f t="shared" ref="J129:AO129" si="103">J92</f>
        <v>FY2012</v>
      </c>
      <c r="K129" s="27">
        <f t="shared" si="103"/>
        <v>0</v>
      </c>
      <c r="L129" s="27">
        <f t="shared" si="103"/>
        <v>0</v>
      </c>
      <c r="M129" s="27">
        <f t="shared" si="103"/>
        <v>0</v>
      </c>
      <c r="N129" s="27">
        <f t="shared" si="103"/>
        <v>0</v>
      </c>
      <c r="O129" s="26" t="str">
        <f t="shared" si="103"/>
        <v>FY2013</v>
      </c>
      <c r="P129" s="27">
        <f t="shared" si="103"/>
        <v>0</v>
      </c>
      <c r="Q129" s="27">
        <f t="shared" si="103"/>
        <v>0</v>
      </c>
      <c r="R129" s="27">
        <f t="shared" si="103"/>
        <v>0</v>
      </c>
      <c r="S129" s="27">
        <f t="shared" si="103"/>
        <v>0</v>
      </c>
      <c r="T129" s="26" t="str">
        <f t="shared" si="103"/>
        <v>FY2014</v>
      </c>
      <c r="U129" s="27">
        <f t="shared" si="103"/>
        <v>41987</v>
      </c>
      <c r="V129" s="27">
        <f t="shared" si="103"/>
        <v>42078</v>
      </c>
      <c r="W129" s="27">
        <f t="shared" si="103"/>
        <v>42170</v>
      </c>
      <c r="X129" s="27">
        <f t="shared" si="103"/>
        <v>42262</v>
      </c>
      <c r="Y129" s="26" t="str">
        <f t="shared" si="103"/>
        <v>FY2015</v>
      </c>
      <c r="Z129" s="27">
        <f t="shared" si="103"/>
        <v>42353</v>
      </c>
      <c r="AA129" s="27">
        <f t="shared" si="103"/>
        <v>42445</v>
      </c>
      <c r="AB129" s="27">
        <f t="shared" si="103"/>
        <v>42537</v>
      </c>
      <c r="AC129" s="27">
        <f t="shared" si="103"/>
        <v>42629</v>
      </c>
      <c r="AD129" s="26" t="str">
        <f t="shared" si="103"/>
        <v>FY2016</v>
      </c>
      <c r="AE129" s="27">
        <f t="shared" si="103"/>
        <v>42720</v>
      </c>
      <c r="AF129" s="27">
        <f t="shared" si="103"/>
        <v>42811</v>
      </c>
      <c r="AG129" s="27">
        <f t="shared" si="103"/>
        <v>42903</v>
      </c>
      <c r="AH129" s="27">
        <f t="shared" si="103"/>
        <v>42995</v>
      </c>
      <c r="AI129" s="26" t="str">
        <f t="shared" si="103"/>
        <v>FY2017</v>
      </c>
      <c r="AJ129" s="27">
        <f t="shared" si="103"/>
        <v>43086</v>
      </c>
      <c r="AK129" s="27" t="str">
        <f t="shared" si="103"/>
        <v>Mar-18 E</v>
      </c>
      <c r="AL129" s="27" t="str">
        <f t="shared" si="103"/>
        <v>Jun-18 E</v>
      </c>
      <c r="AM129" s="27" t="str">
        <f t="shared" si="103"/>
        <v>Sep-18 E</v>
      </c>
      <c r="AN129" s="26" t="str">
        <f t="shared" si="103"/>
        <v>FY2018E</v>
      </c>
      <c r="AO129" s="27" t="str">
        <f t="shared" si="103"/>
        <v>Dec-18 E</v>
      </c>
      <c r="AP129" s="27" t="str">
        <f t="shared" ref="AP129:BH129" si="104">AP92</f>
        <v>Mar-19 E</v>
      </c>
      <c r="AQ129" s="27" t="str">
        <f t="shared" si="104"/>
        <v>Jun-19 E</v>
      </c>
      <c r="AR129" s="27" t="str">
        <f t="shared" si="104"/>
        <v>Sep-19 E</v>
      </c>
      <c r="AS129" s="26" t="str">
        <f t="shared" si="104"/>
        <v>FY2019E</v>
      </c>
      <c r="AT129" s="27" t="str">
        <f t="shared" si="104"/>
        <v>Dec-19 E</v>
      </c>
      <c r="AU129" s="27" t="str">
        <f t="shared" si="104"/>
        <v>Mar-20 E</v>
      </c>
      <c r="AV129" s="27" t="str">
        <f t="shared" si="104"/>
        <v>Jun-20 E</v>
      </c>
      <c r="AW129" s="27" t="str">
        <f t="shared" si="104"/>
        <v>Sep-20 E</v>
      </c>
      <c r="AX129" s="26" t="str">
        <f t="shared" si="104"/>
        <v>FY2020E</v>
      </c>
      <c r="AY129" s="27" t="str">
        <f t="shared" si="104"/>
        <v>Dec-20 E</v>
      </c>
      <c r="AZ129" s="27" t="str">
        <f t="shared" si="104"/>
        <v>Mar-21 E</v>
      </c>
      <c r="BA129" s="27" t="str">
        <f t="shared" si="104"/>
        <v>Jun-21 E</v>
      </c>
      <c r="BB129" s="27" t="str">
        <f t="shared" si="104"/>
        <v>Sep-21 E</v>
      </c>
      <c r="BC129" s="26" t="str">
        <f t="shared" si="104"/>
        <v>FY2021E</v>
      </c>
      <c r="BD129" s="27" t="str">
        <f t="shared" si="104"/>
        <v>Dec-21 E</v>
      </c>
      <c r="BE129" s="27" t="str">
        <f t="shared" si="104"/>
        <v>Mar-22 E</v>
      </c>
      <c r="BF129" s="27" t="str">
        <f t="shared" si="104"/>
        <v>Jun-22 E</v>
      </c>
      <c r="BG129" s="27" t="str">
        <f t="shared" si="104"/>
        <v>Sep-22 E</v>
      </c>
      <c r="BH129" s="26" t="str">
        <f t="shared" si="104"/>
        <v>FY2022E</v>
      </c>
    </row>
    <row r="130" spans="1:60">
      <c r="A130" s="19"/>
      <c r="B130" s="19"/>
      <c r="C130" s="19"/>
      <c r="D130" s="43"/>
      <c r="E130" s="43"/>
      <c r="F130" s="44"/>
      <c r="G130" s="44"/>
      <c r="H130" s="44"/>
      <c r="I130" s="44"/>
      <c r="J130" s="43"/>
      <c r="K130" s="44"/>
      <c r="L130" s="44"/>
      <c r="M130" s="44"/>
      <c r="N130" s="44"/>
      <c r="O130" s="43"/>
      <c r="P130" s="44"/>
      <c r="Q130" s="44"/>
      <c r="R130" s="44"/>
      <c r="S130" s="44"/>
      <c r="T130" s="43"/>
      <c r="U130" s="44"/>
      <c r="V130" s="44"/>
      <c r="W130" s="44"/>
      <c r="X130" s="44"/>
      <c r="Y130" s="43"/>
      <c r="Z130" s="44"/>
      <c r="AA130" s="44"/>
      <c r="AB130" s="44"/>
      <c r="AC130" s="44"/>
      <c r="AD130" s="43"/>
      <c r="AE130" s="44"/>
      <c r="AF130" s="44"/>
      <c r="AG130" s="44"/>
      <c r="AH130" s="44"/>
      <c r="AI130" s="43"/>
      <c r="AJ130" s="44"/>
      <c r="AK130" s="44"/>
      <c r="AL130" s="44"/>
      <c r="AM130" s="44"/>
      <c r="AN130" s="432"/>
      <c r="AO130" s="433"/>
      <c r="AP130" s="433"/>
      <c r="AQ130" s="433"/>
      <c r="AR130" s="433"/>
      <c r="AS130" s="432"/>
      <c r="AT130" s="44"/>
      <c r="AU130" s="44"/>
      <c r="AV130" s="44"/>
      <c r="AW130" s="44"/>
      <c r="AX130" s="43"/>
      <c r="AY130" s="44"/>
      <c r="AZ130" s="44"/>
      <c r="BA130" s="44"/>
      <c r="BB130" s="44"/>
      <c r="BC130" s="43"/>
      <c r="BD130" s="44"/>
      <c r="BE130" s="44"/>
      <c r="BF130" s="44"/>
      <c r="BG130" s="44"/>
      <c r="BH130" s="43"/>
    </row>
    <row r="131" spans="1:60">
      <c r="A131" s="19" t="s">
        <v>74</v>
      </c>
      <c r="B131" s="19"/>
      <c r="C131" s="19"/>
      <c r="D131" s="80"/>
      <c r="E131" s="80"/>
      <c r="F131" s="23"/>
      <c r="G131" s="23"/>
      <c r="H131" s="23"/>
      <c r="I131" s="23"/>
      <c r="J131" s="80"/>
      <c r="K131" s="23"/>
      <c r="L131" s="23"/>
      <c r="M131" s="23"/>
      <c r="N131" s="23"/>
      <c r="O131" s="80">
        <f t="shared" ref="O131:T131" si="105">+O71</f>
        <v>-305.06945631646954</v>
      </c>
      <c r="P131" s="106">
        <f t="shared" si="105"/>
        <v>0</v>
      </c>
      <c r="Q131" s="106">
        <f t="shared" si="105"/>
        <v>0</v>
      </c>
      <c r="R131" s="106">
        <f t="shared" si="105"/>
        <v>0</v>
      </c>
      <c r="S131" s="106">
        <f t="shared" si="105"/>
        <v>0</v>
      </c>
      <c r="T131" s="80">
        <f t="shared" si="105"/>
        <v>-110.23751908486646</v>
      </c>
      <c r="U131" s="23"/>
      <c r="V131" s="23"/>
      <c r="W131" s="23"/>
      <c r="X131" s="23"/>
      <c r="Y131" s="320">
        <f ca="1">+Y71</f>
        <v>50.350282398452634</v>
      </c>
      <c r="Z131" s="23">
        <f>+Z71</f>
        <v>23.7</v>
      </c>
      <c r="AA131" s="23">
        <f>+AA71</f>
        <v>66.05</v>
      </c>
      <c r="AB131" s="23">
        <f>+AB71</f>
        <v>36.700000000000003</v>
      </c>
      <c r="AC131" s="23">
        <f>+AC71</f>
        <v>52.2</v>
      </c>
      <c r="AD131" s="80">
        <v>178.7</v>
      </c>
      <c r="AE131" s="23">
        <f>+AE71</f>
        <v>33.5</v>
      </c>
      <c r="AF131" s="23">
        <f>+AF71</f>
        <v>65.699999999999974</v>
      </c>
      <c r="AG131" s="23">
        <f>+AG71</f>
        <v>54.899999999999977</v>
      </c>
      <c r="AH131" s="23">
        <f>+AH71</f>
        <v>-148.20000000000005</v>
      </c>
      <c r="AI131" s="80">
        <f>+AI71</f>
        <v>5.9000000000002046</v>
      </c>
      <c r="AJ131" s="23">
        <f>AJ62</f>
        <v>11.300000000000029</v>
      </c>
      <c r="AK131" s="23">
        <f>AK62</f>
        <v>63.841377177940103</v>
      </c>
      <c r="AL131" s="23">
        <f>AL62</f>
        <v>59.445126945120819</v>
      </c>
      <c r="AM131" s="23">
        <f ca="1">AM62</f>
        <v>69.759929254898893</v>
      </c>
      <c r="AN131" s="80">
        <f ca="1">SUM(AJ131:AM131)</f>
        <v>204.34643337795984</v>
      </c>
      <c r="AO131" s="23">
        <f ca="1">AO62</f>
        <v>31.693262819187751</v>
      </c>
      <c r="AP131" s="23">
        <f ca="1">AP62</f>
        <v>67.451671855014155</v>
      </c>
      <c r="AQ131" s="23">
        <f ca="1">AQ62</f>
        <v>60.709458055949447</v>
      </c>
      <c r="AR131" s="23">
        <f ca="1">AR62</f>
        <v>42.99913670698983</v>
      </c>
      <c r="AS131" s="80">
        <f ca="1">SUM(AO131:AR131)</f>
        <v>202.85352943714116</v>
      </c>
      <c r="AT131" s="23">
        <f ca="1">AT62</f>
        <v>31.404160249806232</v>
      </c>
      <c r="AU131" s="23">
        <f ca="1">AU62</f>
        <v>67.272595519613475</v>
      </c>
      <c r="AV131" s="23">
        <f ca="1">AV62</f>
        <v>60.582738454201959</v>
      </c>
      <c r="AW131" s="23">
        <f ca="1">AW62</f>
        <v>42.573417766304132</v>
      </c>
      <c r="AX131" s="80">
        <f ca="1">SUM(AT131:AW131)</f>
        <v>201.83291198992583</v>
      </c>
      <c r="AY131" s="23">
        <f ca="1">AY62</f>
        <v>31.501089786245565</v>
      </c>
      <c r="AZ131" s="23">
        <f ca="1">AZ62</f>
        <v>67.601798460953617</v>
      </c>
      <c r="BA131" s="23">
        <f ca="1">BA62</f>
        <v>60.977000648639049</v>
      </c>
      <c r="BB131" s="23">
        <f ca="1">BB62</f>
        <v>42.599369321743936</v>
      </c>
      <c r="BC131" s="80">
        <f ca="1">SUM(AY131:BB131)</f>
        <v>202.67925821758217</v>
      </c>
      <c r="BD131" s="23">
        <f ca="1">BD62</f>
        <v>31.603725259260745</v>
      </c>
      <c r="BE131" s="23">
        <f ca="1">BE62</f>
        <v>67.952561461105574</v>
      </c>
      <c r="BF131" s="23">
        <f ca="1">BF62</f>
        <v>61.39053877718014</v>
      </c>
      <c r="BG131" s="23">
        <f ca="1">BG62</f>
        <v>42.632363986995358</v>
      </c>
      <c r="BH131" s="80">
        <f ca="1">SUM(BD131:BG131)</f>
        <v>203.57918948454181</v>
      </c>
    </row>
    <row r="132" spans="1:60">
      <c r="A132" s="19" t="s">
        <v>73</v>
      </c>
      <c r="B132" s="19"/>
      <c r="C132" s="19"/>
      <c r="D132" s="43"/>
      <c r="E132" s="43"/>
      <c r="F132" s="44"/>
      <c r="G132" s="44"/>
      <c r="H132" s="44"/>
      <c r="I132" s="44"/>
      <c r="J132" s="43"/>
      <c r="K132" s="44"/>
      <c r="L132" s="44"/>
      <c r="M132" s="44"/>
      <c r="N132" s="44"/>
      <c r="O132" s="43"/>
      <c r="P132" s="90"/>
      <c r="Q132" s="90"/>
      <c r="R132" s="90"/>
      <c r="S132" s="90"/>
      <c r="T132" s="43"/>
      <c r="U132" s="44"/>
      <c r="V132" s="44"/>
      <c r="W132" s="44"/>
      <c r="X132" s="44"/>
      <c r="Y132" s="359"/>
      <c r="Z132" s="44"/>
      <c r="AA132" s="44"/>
      <c r="AB132" s="44"/>
      <c r="AC132" s="44"/>
      <c r="AD132" s="107"/>
      <c r="AE132" s="44"/>
      <c r="AF132" s="44"/>
      <c r="AG132" s="44"/>
      <c r="AH132" s="271"/>
      <c r="AI132" s="359"/>
      <c r="AJ132" s="44"/>
      <c r="AK132" s="44"/>
      <c r="AL132" s="44"/>
      <c r="AM132" s="44"/>
      <c r="AN132" s="107"/>
      <c r="AO132" s="44"/>
      <c r="AP132" s="44"/>
      <c r="AQ132" s="44"/>
      <c r="AR132" s="44"/>
      <c r="AS132" s="107"/>
      <c r="AT132" s="44"/>
      <c r="AU132" s="44"/>
      <c r="AV132" s="44"/>
      <c r="AW132" s="44"/>
      <c r="AX132" s="107"/>
      <c r="AY132" s="44"/>
      <c r="AZ132" s="44"/>
      <c r="BA132" s="44"/>
      <c r="BB132" s="44"/>
      <c r="BC132" s="107"/>
      <c r="BD132" s="44"/>
      <c r="BE132" s="44"/>
      <c r="BF132" s="44"/>
      <c r="BG132" s="44"/>
      <c r="BH132" s="107"/>
    </row>
    <row r="133" spans="1:60">
      <c r="A133" s="19"/>
      <c r="B133" s="19" t="s">
        <v>72</v>
      </c>
      <c r="C133" s="19"/>
      <c r="D133" s="25"/>
      <c r="E133" s="25"/>
      <c r="F133" s="23"/>
      <c r="G133" s="23"/>
      <c r="H133" s="23"/>
      <c r="I133" s="23"/>
      <c r="J133" s="25"/>
      <c r="K133" s="23"/>
      <c r="L133" s="23"/>
      <c r="M133" s="23"/>
      <c r="N133" s="23"/>
      <c r="O133" s="80">
        <v>88.600000000000023</v>
      </c>
      <c r="P133" s="23"/>
      <c r="Q133" s="23"/>
      <c r="R133" s="23"/>
      <c r="S133" s="23"/>
      <c r="T133" s="80">
        <v>101.4</v>
      </c>
      <c r="U133" s="23"/>
      <c r="V133" s="23"/>
      <c r="W133" s="23"/>
      <c r="X133" s="23"/>
      <c r="Y133" s="319">
        <v>91.1</v>
      </c>
      <c r="Z133" s="287">
        <v>20.2</v>
      </c>
      <c r="AA133" s="23">
        <f>44.6-Z133</f>
        <v>24.400000000000002</v>
      </c>
      <c r="AB133" s="23">
        <f>69.2-AA133-Z133</f>
        <v>24.599999999999998</v>
      </c>
      <c r="AC133" s="23">
        <f>92.6-SUM(Z133:AB133)</f>
        <v>23.399999999999991</v>
      </c>
      <c r="AD133" s="25">
        <f>SUM(Z133:AC133)</f>
        <v>92.6</v>
      </c>
      <c r="AE133" s="23">
        <v>33.5</v>
      </c>
      <c r="AF133" s="23">
        <f>46.9-AE133</f>
        <v>13.399999999999999</v>
      </c>
      <c r="AG133" s="23">
        <f>70.3-AF133-AE133</f>
        <v>23.4</v>
      </c>
      <c r="AH133" s="287">
        <f>AI133-AG133-AF133-AE133</f>
        <v>24.1</v>
      </c>
      <c r="AI133" s="319">
        <v>94.4</v>
      </c>
      <c r="AJ133" s="23">
        <v>24.8</v>
      </c>
      <c r="AK133" s="23">
        <f>AK185*AK5</f>
        <v>13.193168266619089</v>
      </c>
      <c r="AL133" s="23">
        <f>AL185*AL5</f>
        <v>23.079140334808766</v>
      </c>
      <c r="AM133" s="23">
        <f>AM185*AM5</f>
        <v>25.117904459748356</v>
      </c>
      <c r="AN133" s="80">
        <f>SUM(AJ133:AM133)</f>
        <v>86.190213061176223</v>
      </c>
      <c r="AO133" s="23">
        <f>AO185*AO5</f>
        <v>22.486596650781124</v>
      </c>
      <c r="AP133" s="23">
        <f>AP185*AP5</f>
        <v>13.415183947041472</v>
      </c>
      <c r="AQ133" s="23">
        <f>AQ185*AQ5</f>
        <v>23.17077261674401</v>
      </c>
      <c r="AR133" s="23">
        <f>AR185*AR5</f>
        <v>25.058230217473383</v>
      </c>
      <c r="AS133" s="80">
        <f>SUM(AO133:AR133)</f>
        <v>84.130783432039991</v>
      </c>
      <c r="AT133" s="23">
        <f>AT185*AT5</f>
        <v>22.248336466329924</v>
      </c>
      <c r="AU133" s="23">
        <f>AU185*AU5</f>
        <v>13.344588731401196</v>
      </c>
      <c r="AV133" s="23">
        <f>AV185*AV5</f>
        <v>23.051737340356471</v>
      </c>
      <c r="AW133" s="23">
        <f>AW185*AW5</f>
        <v>24.80437315189555</v>
      </c>
      <c r="AX133" s="80">
        <f>SUM(AT133:AW133)</f>
        <v>83.449035689983134</v>
      </c>
      <c r="AY133" s="23">
        <f>AY185*AY5</f>
        <v>22.018749383449617</v>
      </c>
      <c r="AZ133" s="23">
        <f>AZ185*AZ5</f>
        <v>13.278799979186688</v>
      </c>
      <c r="BA133" s="23">
        <f>BA185*BA5</f>
        <v>22.941034255387592</v>
      </c>
      <c r="BB133" s="23">
        <f>BB185*BB5</f>
        <v>24.559410778117932</v>
      </c>
      <c r="BC133" s="80">
        <f>SUM(AY133:BB133)</f>
        <v>82.797994396141831</v>
      </c>
      <c r="BD133" s="23">
        <f>BD185*BD5</f>
        <v>21.797599725940344</v>
      </c>
      <c r="BE133" s="23">
        <f>BE185*BE5</f>
        <v>13.217732302846169</v>
      </c>
      <c r="BF133" s="23">
        <f>BF185*BF5</f>
        <v>22.83851796377143</v>
      </c>
      <c r="BG133" s="23">
        <f>BG185*BG5</f>
        <v>24.323112217921306</v>
      </c>
      <c r="BH133" s="80">
        <f>SUM(BD133:BG133)</f>
        <v>82.176962210479246</v>
      </c>
    </row>
    <row r="134" spans="1:60">
      <c r="A134" s="19"/>
      <c r="B134" s="19" t="s">
        <v>71</v>
      </c>
      <c r="C134" s="19"/>
      <c r="D134" s="25"/>
      <c r="E134" s="25"/>
      <c r="F134" s="23"/>
      <c r="G134" s="23"/>
      <c r="H134" s="23"/>
      <c r="I134" s="23"/>
      <c r="J134" s="25"/>
      <c r="K134" s="23"/>
      <c r="L134" s="23"/>
      <c r="M134" s="23"/>
      <c r="N134" s="23"/>
      <c r="O134" s="25"/>
      <c r="P134" s="23"/>
      <c r="Q134" s="23"/>
      <c r="R134" s="23"/>
      <c r="S134" s="23"/>
      <c r="T134" s="25"/>
      <c r="U134" s="23"/>
      <c r="V134" s="23"/>
      <c r="W134" s="23"/>
      <c r="X134" s="23"/>
      <c r="Y134" s="319">
        <v>-0.3</v>
      </c>
      <c r="Z134" s="287">
        <v>0.7</v>
      </c>
      <c r="AA134" s="23">
        <f>1.2-Z134</f>
        <v>0.5</v>
      </c>
      <c r="AB134" s="23">
        <f>2.2-AA134-Z134</f>
        <v>1.0000000000000002</v>
      </c>
      <c r="AC134" s="23">
        <f>6.5-SUM(Z134:AB134)</f>
        <v>4.3</v>
      </c>
      <c r="AD134" s="25">
        <f>SUM(Z134:AC134)</f>
        <v>6.5</v>
      </c>
      <c r="AE134" s="23">
        <v>1.7</v>
      </c>
      <c r="AF134" s="23">
        <f>2.8-AE134</f>
        <v>1.0999999999999999</v>
      </c>
      <c r="AG134" s="23">
        <f>6.4-AF134-AE134</f>
        <v>3.6000000000000005</v>
      </c>
      <c r="AH134" s="287">
        <f t="shared" ref="AH134:AH140" si="106">AI134-AG134-AF134-AE134</f>
        <v>0.39999999999999969</v>
      </c>
      <c r="AI134" s="319">
        <v>6.8</v>
      </c>
      <c r="AJ134" s="23">
        <v>0</v>
      </c>
      <c r="AK134" s="23">
        <f>-AK70</f>
        <v>0</v>
      </c>
      <c r="AL134" s="23">
        <f>-AL70</f>
        <v>0</v>
      </c>
      <c r="AM134" s="23">
        <f>-AM70</f>
        <v>0</v>
      </c>
      <c r="AN134" s="319">
        <f>SUM(AJ134:AM134)</f>
        <v>0</v>
      </c>
      <c r="AO134" s="23">
        <f>-AO70</f>
        <v>0</v>
      </c>
      <c r="AP134" s="23">
        <f>-AP70</f>
        <v>0</v>
      </c>
      <c r="AQ134" s="23">
        <f>-AQ70</f>
        <v>0</v>
      </c>
      <c r="AR134" s="23">
        <f>-AR70</f>
        <v>0</v>
      </c>
      <c r="AS134" s="319">
        <f>SUM(AO134:AR134)</f>
        <v>0</v>
      </c>
      <c r="AT134" s="23">
        <f>-AT70</f>
        <v>0</v>
      </c>
      <c r="AU134" s="23">
        <f>-AU70</f>
        <v>0</v>
      </c>
      <c r="AV134" s="23">
        <f>-AV70</f>
        <v>0</v>
      </c>
      <c r="AW134" s="23">
        <f>-AW70</f>
        <v>0</v>
      </c>
      <c r="AX134" s="319">
        <f>SUM(AT134:AW134)</f>
        <v>0</v>
      </c>
      <c r="AY134" s="23">
        <f>-AY70</f>
        <v>0</v>
      </c>
      <c r="AZ134" s="23">
        <f>-AZ70</f>
        <v>0</v>
      </c>
      <c r="BA134" s="23">
        <f>-BA70</f>
        <v>0</v>
      </c>
      <c r="BB134" s="23">
        <f>-BB70</f>
        <v>0</v>
      </c>
      <c r="BC134" s="319">
        <f>SUM(AY134:BB134)</f>
        <v>0</v>
      </c>
      <c r="BD134" s="23">
        <f>-BD70</f>
        <v>0</v>
      </c>
      <c r="BE134" s="23">
        <f>-BE70</f>
        <v>0</v>
      </c>
      <c r="BF134" s="23">
        <f>-BF70</f>
        <v>0</v>
      </c>
      <c r="BG134" s="23">
        <f>-BG70</f>
        <v>0</v>
      </c>
      <c r="BH134" s="319">
        <f>SUM(BD134:BG134)</f>
        <v>0</v>
      </c>
    </row>
    <row r="135" spans="1:60">
      <c r="A135" s="19"/>
      <c r="B135" s="19" t="s">
        <v>56</v>
      </c>
      <c r="C135" s="19"/>
      <c r="D135" s="25"/>
      <c r="E135" s="25"/>
      <c r="F135" s="23"/>
      <c r="G135" s="23"/>
      <c r="H135" s="23"/>
      <c r="I135" s="23"/>
      <c r="J135" s="25"/>
      <c r="K135" s="23"/>
      <c r="L135" s="23"/>
      <c r="M135" s="23"/>
      <c r="N135" s="23"/>
      <c r="O135" s="25">
        <f>O141-SUM(O137:O140)-SUM(O131:O134)</f>
        <v>558.76945631646936</v>
      </c>
      <c r="P135" s="23"/>
      <c r="Q135" s="23"/>
      <c r="R135" s="23"/>
      <c r="S135" s="23"/>
      <c r="T135" s="25">
        <f>T141-SUM(T137:T140)-SUM(T131:T134)</f>
        <v>249.13751908486637</v>
      </c>
      <c r="U135" s="23"/>
      <c r="V135" s="110"/>
      <c r="W135" s="110"/>
      <c r="X135" s="110"/>
      <c r="Y135" s="319">
        <f>+(T104-Y104)+(Y115-T115)+(T99-Y99)</f>
        <v>-164.7</v>
      </c>
      <c r="Z135" s="289">
        <f>+Z141-SUM(Z137:Z140,Z131:Z134)</f>
        <v>-102.40000000000003</v>
      </c>
      <c r="AA135" s="289">
        <f>+AA141-SUM(AA137:AA140,AA131:AA134)</f>
        <v>-109.84999999999997</v>
      </c>
      <c r="AB135" s="289">
        <f>+AB141-SUM(AB137:AB140,AB131:AB134)</f>
        <v>-40.299999999999997</v>
      </c>
      <c r="AC135" s="289">
        <f>+AC141-SUM(AC137:AC140,AC131:AC134)</f>
        <v>38.700000000000017</v>
      </c>
      <c r="AD135" s="319">
        <f>SUM(Z135:AC135)</f>
        <v>-213.85</v>
      </c>
      <c r="AE135" s="289">
        <f>+AE141-SUM(AE137:AE140,AE131:AE134)</f>
        <v>-8.7999999999999687</v>
      </c>
      <c r="AF135" s="289">
        <f>+AF141-SUM(AF137:AF140,AF131:AF134)</f>
        <v>-3.2000000000000242</v>
      </c>
      <c r="AG135" s="289">
        <f>+AG141-SUM(AG137:AG140,AG131:AG134)</f>
        <v>9.9000000000000909</v>
      </c>
      <c r="AH135" s="289">
        <f>+AH141-SUM(AH137:AH140,AH131:AH134)</f>
        <v>241.8</v>
      </c>
      <c r="AI135" s="319">
        <f>SUM(AE135:AH135)</f>
        <v>239.7000000000001</v>
      </c>
      <c r="AJ135" s="289">
        <f>+AJ141-SUM(AJ137:AJ140,AJ131:AJ134)</f>
        <v>-9.0000000000000604</v>
      </c>
      <c r="AK135" s="287">
        <f>AJ104-AK104+AK115-AJ115</f>
        <v>0</v>
      </c>
      <c r="AL135" s="287">
        <f>AK104-AL104+AL115-AK115</f>
        <v>0</v>
      </c>
      <c r="AM135" s="287">
        <f>AL104-AM104+AM115-AL115</f>
        <v>0</v>
      </c>
      <c r="AN135" s="319">
        <f>SUM(AJ135:AM135)</f>
        <v>-9.0000000000000604</v>
      </c>
      <c r="AO135" s="287">
        <f>AN104-AO104+AO115-AN115</f>
        <v>0</v>
      </c>
      <c r="AP135" s="287">
        <f>AO104-AP104+AP115-AO115</f>
        <v>0</v>
      </c>
      <c r="AQ135" s="287">
        <f>AP104-AQ104+AQ115-AP115</f>
        <v>0</v>
      </c>
      <c r="AR135" s="287">
        <f>AQ104-AR104+AR115-AQ115</f>
        <v>0</v>
      </c>
      <c r="AS135" s="319">
        <f>SUM(AO135:AR135)</f>
        <v>0</v>
      </c>
      <c r="AT135" s="287">
        <f>AS104-AT104+AT115-AS115</f>
        <v>0</v>
      </c>
      <c r="AU135" s="287">
        <f>AT104-AU104+AU115-AT115</f>
        <v>0</v>
      </c>
      <c r="AV135" s="287">
        <f>AU104-AV104+AV115-AU115</f>
        <v>0</v>
      </c>
      <c r="AW135" s="287">
        <f>AV104-AW104+AW115-AV115</f>
        <v>0</v>
      </c>
      <c r="AX135" s="319">
        <f>SUM(AT135:AW135)</f>
        <v>0</v>
      </c>
      <c r="AY135" s="287">
        <f>AX104-AY104+AY115-AX115</f>
        <v>0</v>
      </c>
      <c r="AZ135" s="287">
        <f>AY104-AZ104+AZ115-AY115</f>
        <v>0</v>
      </c>
      <c r="BA135" s="287">
        <f>AZ104-BA104+BA115-AZ115</f>
        <v>0</v>
      </c>
      <c r="BB135" s="287">
        <f>BA104-BB104+BB115-BA115</f>
        <v>0</v>
      </c>
      <c r="BC135" s="319">
        <f>SUM(AY135:BB135)</f>
        <v>0</v>
      </c>
      <c r="BD135" s="287">
        <f>BC104-BD104+BD115-BC115</f>
        <v>0</v>
      </c>
      <c r="BE135" s="287">
        <f>BD104-BE104+BE115-BD115</f>
        <v>0</v>
      </c>
      <c r="BF135" s="287">
        <f>BE104-BF104+BF115-BE115</f>
        <v>0</v>
      </c>
      <c r="BG135" s="287">
        <f>BF104-BG104+BG115-BF115</f>
        <v>0</v>
      </c>
      <c r="BH135" s="319">
        <f>SUM(BD135:BG135)</f>
        <v>0</v>
      </c>
    </row>
    <row r="136" spans="1:60">
      <c r="A136" s="19" t="s">
        <v>70</v>
      </c>
      <c r="B136" s="19"/>
      <c r="C136" s="19"/>
      <c r="D136" s="43"/>
      <c r="E136" s="43"/>
      <c r="F136" s="44"/>
      <c r="G136" s="44"/>
      <c r="H136" s="44"/>
      <c r="I136" s="90"/>
      <c r="J136" s="43"/>
      <c r="K136" s="44"/>
      <c r="L136" s="44"/>
      <c r="M136" s="44"/>
      <c r="N136" s="90"/>
      <c r="O136" s="43"/>
      <c r="P136" s="90"/>
      <c r="Q136" s="90"/>
      <c r="R136" s="90"/>
      <c r="S136" s="90"/>
      <c r="T136" s="43"/>
      <c r="U136" s="44"/>
      <c r="V136" s="44"/>
      <c r="W136" s="44"/>
      <c r="X136" s="44"/>
      <c r="Y136" s="360"/>
      <c r="Z136" s="436"/>
      <c r="AA136" s="436"/>
      <c r="AB136" s="436"/>
      <c r="AC136" s="436"/>
      <c r="AD136" s="43"/>
      <c r="AE136" s="436"/>
      <c r="AF136" s="436"/>
      <c r="AG136" s="436"/>
      <c r="AH136" s="287"/>
      <c r="AI136" s="316"/>
      <c r="AJ136" s="436"/>
      <c r="AK136" s="44"/>
      <c r="AL136" s="44"/>
      <c r="AM136" s="44"/>
      <c r="AN136" s="43"/>
      <c r="AO136" s="44"/>
      <c r="AP136" s="44"/>
      <c r="AQ136" s="44"/>
      <c r="AR136" s="44"/>
      <c r="AS136" s="43"/>
      <c r="AT136" s="44"/>
      <c r="AU136" s="44"/>
      <c r="AV136" s="44"/>
      <c r="AW136" s="44"/>
      <c r="AX136" s="43"/>
      <c r="AY136" s="44"/>
      <c r="AZ136" s="44"/>
      <c r="BA136" s="44"/>
      <c r="BB136" s="44"/>
      <c r="BC136" s="43"/>
      <c r="BD136" s="44"/>
      <c r="BE136" s="44"/>
      <c r="BF136" s="44"/>
      <c r="BG136" s="44"/>
      <c r="BH136" s="43"/>
    </row>
    <row r="137" spans="1:60">
      <c r="A137" s="19"/>
      <c r="B137" s="19" t="s">
        <v>69</v>
      </c>
      <c r="C137" s="19"/>
      <c r="D137" s="25"/>
      <c r="E137" s="25"/>
      <c r="F137" s="23"/>
      <c r="G137" s="23"/>
      <c r="H137" s="23"/>
      <c r="I137" s="23"/>
      <c r="J137" s="25"/>
      <c r="K137" s="23"/>
      <c r="L137" s="23"/>
      <c r="M137" s="23"/>
      <c r="N137" s="23"/>
      <c r="O137" s="25">
        <v>76.500000000000028</v>
      </c>
      <c r="P137" s="23"/>
      <c r="Q137" s="23"/>
      <c r="R137" s="23"/>
      <c r="S137" s="23"/>
      <c r="T137" s="25">
        <v>-0.89999999999997726</v>
      </c>
      <c r="U137" s="23"/>
      <c r="V137" s="23"/>
      <c r="W137" s="23"/>
      <c r="X137" s="23"/>
      <c r="Y137" s="319">
        <f>+T97-Y97</f>
        <v>-3.3000000000000114</v>
      </c>
      <c r="Z137" s="287">
        <f t="shared" ref="Z137:AC138" si="107">Y97-Z97</f>
        <v>39.800000000000011</v>
      </c>
      <c r="AA137" s="287">
        <f t="shared" si="107"/>
        <v>-51.5</v>
      </c>
      <c r="AB137" s="287">
        <f t="shared" si="107"/>
        <v>-17.199999999999989</v>
      </c>
      <c r="AC137" s="287">
        <f t="shared" si="107"/>
        <v>48</v>
      </c>
      <c r="AD137" s="25">
        <f>+Y97-AD97</f>
        <v>19.100000000000023</v>
      </c>
      <c r="AE137" s="287">
        <f t="shared" ref="AE137:AG138" si="108">AD97-AE97</f>
        <v>32.299999999999983</v>
      </c>
      <c r="AF137" s="287">
        <f t="shared" si="108"/>
        <v>-82.6</v>
      </c>
      <c r="AG137" s="287">
        <f t="shared" si="108"/>
        <v>-1.8999999999999773</v>
      </c>
      <c r="AH137" s="287">
        <f t="shared" si="106"/>
        <v>88.799999999999983</v>
      </c>
      <c r="AI137" s="319">
        <f>+AD97-AI97</f>
        <v>36.599999999999994</v>
      </c>
      <c r="AJ137" s="287">
        <f t="shared" ref="AJ137:AM138" si="109">AI97-AJ97</f>
        <v>41</v>
      </c>
      <c r="AK137" s="287">
        <f t="shared" si="109"/>
        <v>-123.09965156108487</v>
      </c>
      <c r="AL137" s="287">
        <f t="shared" si="109"/>
        <v>-2.4098788133451876</v>
      </c>
      <c r="AM137" s="287">
        <f t="shared" si="109"/>
        <v>75.044285999757619</v>
      </c>
      <c r="AN137" s="319">
        <f>SUM(AJ137:AM137)</f>
        <v>-9.4652443746724373</v>
      </c>
      <c r="AO137" s="287">
        <f t="shared" ref="AO137:AR138" si="110">AN97-AO97</f>
        <v>48.470406528576319</v>
      </c>
      <c r="AP137" s="287">
        <f t="shared" si="110"/>
        <v>-126.25756570091121</v>
      </c>
      <c r="AQ137" s="287">
        <f t="shared" si="110"/>
        <v>1.5175850949047458</v>
      </c>
      <c r="AR137" s="287">
        <f t="shared" si="110"/>
        <v>88.92848727310195</v>
      </c>
      <c r="AS137" s="319">
        <f>SUM(AO137:AR137)</f>
        <v>12.658913195671801</v>
      </c>
      <c r="AT137" s="287">
        <f t="shared" ref="AT137:AW138" si="111">AS97-AT97</f>
        <v>37.772694082447174</v>
      </c>
      <c r="AU137" s="287">
        <f t="shared" si="111"/>
        <v>-126.5803252516385</v>
      </c>
      <c r="AV137" s="287">
        <f t="shared" si="111"/>
        <v>1.4708591944508953</v>
      </c>
      <c r="AW137" s="287">
        <f t="shared" si="111"/>
        <v>89.574704682436675</v>
      </c>
      <c r="AX137" s="319">
        <f>SUM(AT137:AW137)</f>
        <v>2.2379327076962454</v>
      </c>
      <c r="AY137" s="287">
        <f t="shared" ref="AY137:BB138" si="112">AX97-AY97</f>
        <v>37.424570870480608</v>
      </c>
      <c r="AZ137" s="287">
        <f t="shared" si="112"/>
        <v>-126.94324654298666</v>
      </c>
      <c r="BA137" s="287">
        <f t="shared" si="112"/>
        <v>1.4242699339480964</v>
      </c>
      <c r="BB137" s="287">
        <f t="shared" si="112"/>
        <v>90.253925337447185</v>
      </c>
      <c r="BC137" s="319">
        <f>SUM(AY137:BB137)</f>
        <v>2.1595195988892328</v>
      </c>
      <c r="BD137" s="287">
        <f t="shared" ref="BD137:BG138" si="113">BC97-BD97</f>
        <v>37.085409444600032</v>
      </c>
      <c r="BE137" s="287">
        <f t="shared" si="113"/>
        <v>-127.34628775018177</v>
      </c>
      <c r="BF137" s="287">
        <f t="shared" si="113"/>
        <v>1.3777797906429896</v>
      </c>
      <c r="BG137" s="287">
        <f t="shared" si="113"/>
        <v>90.966240362662603</v>
      </c>
      <c r="BH137" s="319">
        <f>SUM(BD137:BG137)</f>
        <v>2.0831418477238515</v>
      </c>
    </row>
    <row r="138" spans="1:60">
      <c r="A138" s="19"/>
      <c r="B138" s="19" t="s">
        <v>68</v>
      </c>
      <c r="C138" s="19"/>
      <c r="D138" s="25"/>
      <c r="E138" s="25"/>
      <c r="F138" s="23"/>
      <c r="G138" s="23"/>
      <c r="H138" s="23"/>
      <c r="I138" s="23"/>
      <c r="J138" s="25"/>
      <c r="K138" s="23"/>
      <c r="L138" s="23"/>
      <c r="M138" s="23"/>
      <c r="N138" s="23"/>
      <c r="O138" s="25">
        <v>51.100000000000023</v>
      </c>
      <c r="P138" s="23"/>
      <c r="Q138" s="23"/>
      <c r="R138" s="23"/>
      <c r="S138" s="23"/>
      <c r="T138" s="25">
        <v>-36.100000000000023</v>
      </c>
      <c r="U138" s="23"/>
      <c r="V138" s="23"/>
      <c r="W138" s="23"/>
      <c r="X138" s="23"/>
      <c r="Y138" s="319">
        <f>+T98-Y98</f>
        <v>-8.3000000000000114</v>
      </c>
      <c r="Z138" s="287">
        <f t="shared" si="107"/>
        <v>-23</v>
      </c>
      <c r="AA138" s="287">
        <f t="shared" si="107"/>
        <v>-26.899999999999977</v>
      </c>
      <c r="AB138" s="287">
        <f t="shared" si="107"/>
        <v>49.099999999999966</v>
      </c>
      <c r="AC138" s="287">
        <f t="shared" si="107"/>
        <v>24.400000000000034</v>
      </c>
      <c r="AD138" s="25">
        <f>+Y98-AD98</f>
        <v>23.600000000000023</v>
      </c>
      <c r="AE138" s="287">
        <f t="shared" si="108"/>
        <v>-29.800000000000011</v>
      </c>
      <c r="AF138" s="287">
        <f t="shared" si="108"/>
        <v>-27.399999999999977</v>
      </c>
      <c r="AG138" s="287">
        <f t="shared" si="108"/>
        <v>23.299999999999955</v>
      </c>
      <c r="AH138" s="287">
        <f t="shared" si="106"/>
        <v>9.6000000000000227</v>
      </c>
      <c r="AI138" s="319">
        <f>+AD98-AI98</f>
        <v>-24.300000000000011</v>
      </c>
      <c r="AJ138" s="287">
        <f t="shared" si="109"/>
        <v>-15.800000000000011</v>
      </c>
      <c r="AK138" s="287">
        <f t="shared" si="109"/>
        <v>-14.370726653156566</v>
      </c>
      <c r="AL138" s="287">
        <f t="shared" si="109"/>
        <v>21.852144464741286</v>
      </c>
      <c r="AM138" s="287">
        <f t="shared" si="109"/>
        <v>9.3285292472653509</v>
      </c>
      <c r="AN138" s="319">
        <f>SUM(AJ138:AM138)</f>
        <v>1.0099470588500594</v>
      </c>
      <c r="AO138" s="287">
        <f t="shared" si="110"/>
        <v>6.5330462036276913</v>
      </c>
      <c r="AP138" s="287">
        <f t="shared" si="110"/>
        <v>-40.114315364254537</v>
      </c>
      <c r="AQ138" s="287">
        <f t="shared" si="110"/>
        <v>24.270297798787283</v>
      </c>
      <c r="AR138" s="287">
        <f t="shared" si="110"/>
        <v>-5.6802683669198473</v>
      </c>
      <c r="AS138" s="319">
        <f>SUM(AO138:AR138)</f>
        <v>-14.99123972875941</v>
      </c>
      <c r="AT138" s="287">
        <f t="shared" si="111"/>
        <v>24.6727760127431</v>
      </c>
      <c r="AU138" s="287">
        <f t="shared" si="111"/>
        <v>-41.70638609052736</v>
      </c>
      <c r="AV138" s="287">
        <f t="shared" si="111"/>
        <v>24.127904996507766</v>
      </c>
      <c r="AW138" s="287">
        <f t="shared" si="111"/>
        <v>-4.0325991775921466</v>
      </c>
      <c r="AX138" s="319">
        <f>SUM(AT138:AW138)</f>
        <v>3.0616957411313592</v>
      </c>
      <c r="AY138" s="287">
        <f t="shared" si="112"/>
        <v>24.942235649471058</v>
      </c>
      <c r="AZ138" s="287">
        <f t="shared" si="112"/>
        <v>-43.240484916247794</v>
      </c>
      <c r="BA138" s="287">
        <f t="shared" si="112"/>
        <v>23.965514421079547</v>
      </c>
      <c r="BB138" s="287">
        <f t="shared" si="112"/>
        <v>-2.4130903470967269</v>
      </c>
      <c r="BC138" s="319">
        <f>SUM(AY138:BB138)</f>
        <v>3.2541748072060841</v>
      </c>
      <c r="BD138" s="287">
        <f t="shared" si="113"/>
        <v>24.896794807963829</v>
      </c>
      <c r="BE138" s="287">
        <f t="shared" si="113"/>
        <v>-44.781121157067957</v>
      </c>
      <c r="BF138" s="287">
        <f t="shared" si="113"/>
        <v>23.811194690830348</v>
      </c>
      <c r="BG138" s="287">
        <f t="shared" si="113"/>
        <v>-0.79293470150412304</v>
      </c>
      <c r="BH138" s="319">
        <f>SUM(BD138:BG138)</f>
        <v>3.1339336402220965</v>
      </c>
    </row>
    <row r="139" spans="1:60">
      <c r="A139" s="19"/>
      <c r="B139" s="19" t="s">
        <v>67</v>
      </c>
      <c r="C139" s="19"/>
      <c r="D139" s="25"/>
      <c r="E139" s="25"/>
      <c r="F139" s="23"/>
      <c r="G139" s="23"/>
      <c r="H139" s="23"/>
      <c r="I139" s="23"/>
      <c r="J139" s="25"/>
      <c r="K139" s="23"/>
      <c r="L139" s="23"/>
      <c r="M139" s="23"/>
      <c r="N139" s="23"/>
      <c r="O139" s="25">
        <v>2.8999999999999879</v>
      </c>
      <c r="P139" s="23"/>
      <c r="Q139" s="23"/>
      <c r="R139" s="23"/>
      <c r="S139" s="23"/>
      <c r="T139" s="25">
        <v>46.000000000000043</v>
      </c>
      <c r="U139" s="23"/>
      <c r="V139" s="23"/>
      <c r="W139" s="23"/>
      <c r="X139" s="23"/>
      <c r="Y139" s="319">
        <f>+Y110-T110</f>
        <v>30.699999999999989</v>
      </c>
      <c r="Z139" s="287">
        <f>Z110-Y110</f>
        <v>-26</v>
      </c>
      <c r="AA139" s="287">
        <f>AA110-Z110</f>
        <v>24.299999999999983</v>
      </c>
      <c r="AB139" s="287">
        <f>AB110-AA110</f>
        <v>-32</v>
      </c>
      <c r="AC139" s="287">
        <f>AC110-AB110</f>
        <v>-6.6999999999999886</v>
      </c>
      <c r="AD139" s="25">
        <f>+AD110-Y110</f>
        <v>-40.400000000000006</v>
      </c>
      <c r="AE139" s="287">
        <f>AE110-AD110</f>
        <v>-14.900000000000006</v>
      </c>
      <c r="AF139" s="287">
        <f>AF110-AE110</f>
        <v>50</v>
      </c>
      <c r="AG139" s="287">
        <f>AG110-AF110</f>
        <v>5.3000000000000114</v>
      </c>
      <c r="AH139" s="287">
        <f t="shared" si="106"/>
        <v>-13.300000000000011</v>
      </c>
      <c r="AI139" s="319">
        <f>+AI110-AD110</f>
        <v>27.099999999999994</v>
      </c>
      <c r="AJ139" s="287">
        <f>AJ110-AI110</f>
        <v>-24.799999999999983</v>
      </c>
      <c r="AK139" s="287">
        <f>AK110-AJ110</f>
        <v>7.150385091766907</v>
      </c>
      <c r="AL139" s="287">
        <f>AL110-AK110</f>
        <v>4.9509827328615188</v>
      </c>
      <c r="AM139" s="287">
        <f>AM110-AL110</f>
        <v>-2.047765993936963</v>
      </c>
      <c r="AN139" s="319">
        <f>SUM(AJ139:AM139)</f>
        <v>-14.74639816930852</v>
      </c>
      <c r="AO139" s="287">
        <f>AO110-AN110</f>
        <v>-23.338992785688845</v>
      </c>
      <c r="AP139" s="287">
        <f>AP110-AO110</f>
        <v>21.795257360101857</v>
      </c>
      <c r="AQ139" s="287">
        <f>AQ110-AP110</f>
        <v>3.5806682400381931</v>
      </c>
      <c r="AR139" s="287">
        <f>AR110-AQ110</f>
        <v>7.3798132973879262</v>
      </c>
      <c r="AS139" s="319">
        <f>SUM(AO139:AR139)</f>
        <v>9.4167461118391316</v>
      </c>
      <c r="AT139" s="287">
        <f>AT110-AS110</f>
        <v>-34.547665115606321</v>
      </c>
      <c r="AU139" s="287">
        <f>AU110-AT110</f>
        <v>22.705767665803478</v>
      </c>
      <c r="AV139" s="287">
        <f>AV110-AU110</f>
        <v>3.5896326548794377</v>
      </c>
      <c r="AW139" s="287">
        <f>AW110-AV110</f>
        <v>6.3290608446441468</v>
      </c>
      <c r="AX139" s="319">
        <f>SUM(AT139:AW139)</f>
        <v>-1.9232039502792588</v>
      </c>
      <c r="AY139" s="287">
        <f>AY110-AX110</f>
        <v>-34.520349196012546</v>
      </c>
      <c r="AZ139" s="287">
        <f>AZ110-AY110</f>
        <v>23.583964521973115</v>
      </c>
      <c r="BA139" s="287">
        <f>BA110-AZ110</f>
        <v>3.5987382568455075</v>
      </c>
      <c r="BB139" s="287">
        <f>BB110-BA110</f>
        <v>5.2935367559885833</v>
      </c>
      <c r="BC139" s="319">
        <f>SUM(AY139:BB139)</f>
        <v>-2.04410966120534</v>
      </c>
      <c r="BD139" s="287">
        <f>BD110-BC110</f>
        <v>-34.302452853962478</v>
      </c>
      <c r="BE139" s="287">
        <f>BE110-BD110</f>
        <v>24.4655173457096</v>
      </c>
      <c r="BF139" s="287">
        <f>BF110-BE110</f>
        <v>3.6094008180203048</v>
      </c>
      <c r="BG139" s="287">
        <f>BG110-BF110</f>
        <v>4.2589545090546324</v>
      </c>
      <c r="BH139" s="319">
        <f>SUM(BD139:BG139)</f>
        <v>-1.9685801811779413</v>
      </c>
    </row>
    <row r="140" spans="1:60">
      <c r="A140" s="19"/>
      <c r="B140" s="19" t="s">
        <v>66</v>
      </c>
      <c r="C140" s="19"/>
      <c r="D140" s="22"/>
      <c r="E140" s="22"/>
      <c r="F140" s="97"/>
      <c r="G140" s="97"/>
      <c r="H140" s="97"/>
      <c r="I140" s="97"/>
      <c r="J140" s="22"/>
      <c r="K140" s="97"/>
      <c r="L140" s="97"/>
      <c r="M140" s="97"/>
      <c r="N140" s="97"/>
      <c r="O140" s="22">
        <v>-52.399999999999906</v>
      </c>
      <c r="P140" s="97"/>
      <c r="Q140" s="97"/>
      <c r="R140" s="97"/>
      <c r="S140" s="97"/>
      <c r="T140" s="22">
        <v>102.80000000000008</v>
      </c>
      <c r="U140" s="97"/>
      <c r="V140" s="97"/>
      <c r="W140" s="97"/>
      <c r="X140" s="97"/>
      <c r="Y140" s="361">
        <f>+Y111-T111</f>
        <v>-37.700000000000045</v>
      </c>
      <c r="Z140" s="356">
        <f>Y99-Z99+Z111-Y111</f>
        <v>8.3000000000000114</v>
      </c>
      <c r="AA140" s="356">
        <f>Z99-AA99+AA111-Z111</f>
        <v>59.099999999999966</v>
      </c>
      <c r="AB140" s="356">
        <f>AA99-AB99+AB111-AA111</f>
        <v>54.800000000000011</v>
      </c>
      <c r="AC140" s="356">
        <f>AB99-AC99+AC111-AB111</f>
        <v>-12.000000000000057</v>
      </c>
      <c r="AD140" s="22">
        <f>+AD111-Y111+Y99-AD99</f>
        <v>110.19999999999999</v>
      </c>
      <c r="AE140" s="356">
        <f>AD99-AE99+AE111-AD111</f>
        <v>-106.5</v>
      </c>
      <c r="AF140" s="356">
        <f>AE99-AF99+AF111-AE111</f>
        <v>41.600000000000023</v>
      </c>
      <c r="AG140" s="356">
        <f>AF99-AG99+AG111-AF111</f>
        <v>1.2999999999999545</v>
      </c>
      <c r="AH140" s="356">
        <f t="shared" si="106"/>
        <v>-26.399999999999977</v>
      </c>
      <c r="AI140" s="361">
        <f>+AI111-AD111</f>
        <v>-90</v>
      </c>
      <c r="AJ140" s="356">
        <f>AI99-AJ99+AJ111-AI111</f>
        <v>-48.499999999999972</v>
      </c>
      <c r="AK140" s="356">
        <f>AJ99-AK99+AK111-AJ111</f>
        <v>75.87528406060477</v>
      </c>
      <c r="AL140" s="356">
        <f>AK99-AL99+AL111-AK111</f>
        <v>-15.647636411284225</v>
      </c>
      <c r="AM140" s="356">
        <f>AL99-AM99+AM111-AL111</f>
        <v>7.5577596109775982</v>
      </c>
      <c r="AN140" s="22">
        <f>SUM(AJ140:AM140)</f>
        <v>19.285407260298172</v>
      </c>
      <c r="AO140" s="356">
        <f>AN99-AO99+AO111-AN111</f>
        <v>-65.328629902053081</v>
      </c>
      <c r="AP140" s="356">
        <f>AO99-AP99+AP111-AO111</f>
        <v>78.490073849918758</v>
      </c>
      <c r="AQ140" s="356">
        <f>AP99-AQ99+AQ111-AP111</f>
        <v>-19.584764581209072</v>
      </c>
      <c r="AR140" s="356">
        <f>AQ99-AR99+AR111-AQ111</f>
        <v>-9.4723427904051505</v>
      </c>
      <c r="AS140" s="22">
        <f>SUM(AO140:AR140)</f>
        <v>-15.895663423748545</v>
      </c>
      <c r="AT140" s="356">
        <f>AS99-AT99+AT111-AS111</f>
        <v>-51.848317483339315</v>
      </c>
      <c r="AU140" s="356">
        <f>AT99-AU99+AU111-AT111</f>
        <v>79.29279832454398</v>
      </c>
      <c r="AV140" s="356">
        <f>AU99-AV99+AV111-AU111</f>
        <v>-19.445835468298242</v>
      </c>
      <c r="AW140" s="356">
        <f>AV99-AW99+AW111-AV111</f>
        <v>-10.808793806399137</v>
      </c>
      <c r="AX140" s="22">
        <f>SUM(AT140:AW140)</f>
        <v>-2.8101484334927136</v>
      </c>
      <c r="AY140" s="356">
        <f>AX99-AY99+AY111-AX111</f>
        <v>-51.365596910507662</v>
      </c>
      <c r="AZ140" s="356">
        <f>AY99-AZ99+AZ111-AY111</f>
        <v>80.117395061857195</v>
      </c>
      <c r="BA140" s="356">
        <f>AZ99-BA99+BA111-AZ111</f>
        <v>-19.313546384073675</v>
      </c>
      <c r="BB140" s="356">
        <f>BA99-BB99+BB111-BA111</f>
        <v>-12.149937689308103</v>
      </c>
      <c r="BC140" s="22">
        <f>SUM(AY140:BB140)</f>
        <v>-2.7116859220322453</v>
      </c>
      <c r="BD140" s="356">
        <f>BC99-BD99+BD111-BC111</f>
        <v>-50.895804860749877</v>
      </c>
      <c r="BE140" s="356">
        <f>BD99-BE99+BE111-BD111</f>
        <v>80.964302685785924</v>
      </c>
      <c r="BF140" s="356">
        <f>BE99-BF99+BF111-BE111</f>
        <v>-19.187746874240872</v>
      </c>
      <c r="BG140" s="356">
        <f>BF99-BG99+BG111-BF111</f>
        <v>-13.496530138432377</v>
      </c>
      <c r="BH140" s="22">
        <f>SUM(BD140:BG140)</f>
        <v>-2.6157791876372016</v>
      </c>
    </row>
    <row r="141" spans="1:60">
      <c r="A141" s="42" t="s">
        <v>65</v>
      </c>
      <c r="B141" s="19"/>
      <c r="C141" s="19"/>
      <c r="D141" s="92"/>
      <c r="E141" s="92"/>
      <c r="F141" s="93"/>
      <c r="G141" s="93"/>
      <c r="H141" s="93"/>
      <c r="I141" s="93"/>
      <c r="J141" s="92"/>
      <c r="K141" s="93"/>
      <c r="L141" s="93"/>
      <c r="M141" s="93"/>
      <c r="N141" s="93"/>
      <c r="O141" s="92">
        <v>420.4</v>
      </c>
      <c r="P141" s="88"/>
      <c r="Q141" s="88"/>
      <c r="R141" s="88"/>
      <c r="S141" s="88"/>
      <c r="T141" s="92">
        <v>352.1</v>
      </c>
      <c r="U141" s="93"/>
      <c r="V141" s="93"/>
      <c r="W141" s="93"/>
      <c r="X141" s="93"/>
      <c r="Y141" s="92">
        <f ca="1">SUM(Y131:Y140)</f>
        <v>-42.149717601547451</v>
      </c>
      <c r="Z141" s="93">
        <v>-58.7</v>
      </c>
      <c r="AA141" s="93">
        <f>-72.6-Z141</f>
        <v>-13.899999999999991</v>
      </c>
      <c r="AB141" s="93">
        <f>4.1-AA141-Z141</f>
        <v>76.699999999999989</v>
      </c>
      <c r="AC141" s="93">
        <f>176.4-SUM(Z141:AB141)</f>
        <v>172.3</v>
      </c>
      <c r="AD141" s="92">
        <f>SUM(AD131:AD140)</f>
        <v>176.45</v>
      </c>
      <c r="AE141" s="93">
        <v>-59</v>
      </c>
      <c r="AF141" s="93">
        <f>-0.4-AE141</f>
        <v>58.6</v>
      </c>
      <c r="AG141" s="93">
        <f>119.4-AF141-AE141</f>
        <v>119.80000000000001</v>
      </c>
      <c r="AH141" s="93">
        <f>296.2-SUM(AE141:AG141)</f>
        <v>176.79999999999998</v>
      </c>
      <c r="AI141" s="92">
        <f t="shared" ref="AI141:AN141" si="114">SUM(AI131:AI140)</f>
        <v>296.20000000000027</v>
      </c>
      <c r="AJ141" s="93">
        <v>-21</v>
      </c>
      <c r="AK141" s="93">
        <f t="shared" si="114"/>
        <v>22.589836382689441</v>
      </c>
      <c r="AL141" s="93">
        <f t="shared" si="114"/>
        <v>91.269879252902982</v>
      </c>
      <c r="AM141" s="93">
        <f t="shared" ca="1" si="114"/>
        <v>184.76064257871084</v>
      </c>
      <c r="AN141" s="92">
        <f t="shared" ca="1" si="114"/>
        <v>277.62035821430322</v>
      </c>
      <c r="AO141" s="93">
        <f t="shared" ref="AO141:BH141" ca="1" si="115">SUM(AO131:AO140)</f>
        <v>20.51568951443096</v>
      </c>
      <c r="AP141" s="93">
        <f t="shared" ca="1" si="115"/>
        <v>14.780305946910488</v>
      </c>
      <c r="AQ141" s="93">
        <f t="shared" ca="1" si="115"/>
        <v>93.664017225214607</v>
      </c>
      <c r="AR141" s="93">
        <f t="shared" ca="1" si="115"/>
        <v>149.2130563376281</v>
      </c>
      <c r="AS141" s="92">
        <f t="shared" ca="1" si="115"/>
        <v>278.17306902418414</v>
      </c>
      <c r="AT141" s="93">
        <f t="shared" ca="1" si="115"/>
        <v>29.701984212380793</v>
      </c>
      <c r="AU141" s="93">
        <f t="shared" ca="1" si="115"/>
        <v>14.329038899196263</v>
      </c>
      <c r="AV141" s="93">
        <f t="shared" ca="1" si="115"/>
        <v>93.377037172098284</v>
      </c>
      <c r="AW141" s="93">
        <f t="shared" ca="1" si="115"/>
        <v>148.44016346128922</v>
      </c>
      <c r="AX141" s="92">
        <f t="shared" ca="1" si="115"/>
        <v>285.84822374496457</v>
      </c>
      <c r="AY141" s="93">
        <f t="shared" ca="1" si="115"/>
        <v>30.000699583126647</v>
      </c>
      <c r="AZ141" s="93">
        <f t="shared" ca="1" si="115"/>
        <v>14.398226564736163</v>
      </c>
      <c r="BA141" s="93">
        <f t="shared" ca="1" si="115"/>
        <v>93.593011131826117</v>
      </c>
      <c r="BB141" s="93">
        <f t="shared" ca="1" si="115"/>
        <v>148.14321415689281</v>
      </c>
      <c r="BC141" s="92">
        <f t="shared" ca="1" si="115"/>
        <v>286.13515143658168</v>
      </c>
      <c r="BD141" s="93">
        <f t="shared" ca="1" si="115"/>
        <v>30.185271523052592</v>
      </c>
      <c r="BE141" s="93">
        <f t="shared" ca="1" si="115"/>
        <v>14.472704888197541</v>
      </c>
      <c r="BF141" s="93">
        <f t="shared" ca="1" si="115"/>
        <v>93.839685166204333</v>
      </c>
      <c r="BG141" s="93">
        <f t="shared" ca="1" si="115"/>
        <v>147.8912062366974</v>
      </c>
      <c r="BH141" s="92">
        <f t="shared" ca="1" si="115"/>
        <v>286.38886781415187</v>
      </c>
    </row>
    <row r="142" spans="1:60">
      <c r="A142" s="19"/>
      <c r="B142" s="19"/>
      <c r="C142" s="19"/>
      <c r="D142" s="107"/>
      <c r="E142" s="107"/>
      <c r="F142" s="109"/>
      <c r="G142" s="109"/>
      <c r="H142" s="109"/>
      <c r="I142" s="109"/>
      <c r="J142" s="107"/>
      <c r="K142" s="109"/>
      <c r="L142" s="63"/>
      <c r="M142" s="63"/>
      <c r="N142" s="63"/>
      <c r="O142" s="107"/>
      <c r="P142" s="108"/>
      <c r="Q142" s="108"/>
      <c r="R142" s="108"/>
      <c r="S142" s="108"/>
      <c r="T142" s="107"/>
      <c r="U142" s="63"/>
      <c r="V142" s="63"/>
      <c r="W142" s="63"/>
      <c r="X142" s="63"/>
      <c r="Y142" s="359"/>
      <c r="Z142" s="287"/>
      <c r="AA142" s="23"/>
      <c r="AB142" s="23"/>
      <c r="AC142" s="23"/>
      <c r="AD142" s="107"/>
      <c r="AE142" s="23"/>
      <c r="AF142" s="23"/>
      <c r="AG142" s="23"/>
      <c r="AH142" s="287"/>
      <c r="AI142" s="359"/>
      <c r="AJ142" s="23"/>
      <c r="AK142" s="23"/>
      <c r="AL142" s="23"/>
      <c r="AM142" s="23"/>
      <c r="AN142" s="432"/>
      <c r="AO142" s="23"/>
      <c r="AP142" s="23"/>
      <c r="AQ142" s="23"/>
      <c r="AR142" s="23"/>
      <c r="AS142" s="432"/>
      <c r="AT142" s="23"/>
      <c r="AU142" s="23"/>
      <c r="AV142" s="23"/>
      <c r="AW142" s="23"/>
      <c r="AX142" s="432"/>
      <c r="AY142" s="23"/>
      <c r="AZ142" s="23"/>
      <c r="BA142" s="23"/>
      <c r="BB142" s="23"/>
      <c r="BC142" s="432"/>
      <c r="BD142" s="23"/>
      <c r="BE142" s="23"/>
      <c r="BF142" s="23"/>
      <c r="BG142" s="23"/>
      <c r="BH142" s="432"/>
    </row>
    <row r="143" spans="1:60">
      <c r="A143" s="74" t="s">
        <v>64</v>
      </c>
      <c r="B143" s="19"/>
      <c r="C143" s="19"/>
      <c r="D143" s="43"/>
      <c r="E143" s="43"/>
      <c r="F143" s="44"/>
      <c r="G143" s="44"/>
      <c r="H143" s="44"/>
      <c r="I143" s="44"/>
      <c r="J143" s="43"/>
      <c r="K143" s="44"/>
      <c r="L143" s="44"/>
      <c r="M143" s="44"/>
      <c r="N143" s="44"/>
      <c r="O143" s="43"/>
      <c r="P143" s="90"/>
      <c r="Q143" s="90"/>
      <c r="R143" s="90"/>
      <c r="S143" s="90"/>
      <c r="T143" s="43"/>
      <c r="U143" s="44"/>
      <c r="V143" s="44"/>
      <c r="W143" s="44"/>
      <c r="X143" s="44"/>
      <c r="Y143" s="316"/>
      <c r="Z143" s="271"/>
      <c r="AA143" s="44"/>
      <c r="AB143" s="44"/>
      <c r="AC143" s="44"/>
      <c r="AD143" s="43"/>
      <c r="AE143" s="44"/>
      <c r="AF143" s="44"/>
      <c r="AG143" s="44"/>
      <c r="AH143" s="271"/>
      <c r="AI143" s="316"/>
      <c r="AJ143" s="44"/>
      <c r="AK143" s="44"/>
      <c r="AL143" s="44"/>
      <c r="AM143" s="44"/>
      <c r="AN143" s="43"/>
      <c r="AO143" s="44"/>
      <c r="AP143" s="44"/>
      <c r="AQ143" s="44"/>
      <c r="AR143" s="44"/>
      <c r="AS143" s="43"/>
      <c r="AT143" s="44"/>
      <c r="AU143" s="44"/>
      <c r="AV143" s="44"/>
      <c r="AW143" s="44"/>
      <c r="AX143" s="43"/>
      <c r="AY143" s="44"/>
      <c r="AZ143" s="44"/>
      <c r="BA143" s="44"/>
      <c r="BB143" s="44"/>
      <c r="BC143" s="43"/>
      <c r="BD143" s="44"/>
      <c r="BE143" s="44"/>
      <c r="BF143" s="44"/>
      <c r="BG143" s="44"/>
      <c r="BH143" s="43"/>
    </row>
    <row r="144" spans="1:60">
      <c r="A144" s="19"/>
      <c r="B144" s="19" t="s">
        <v>63</v>
      </c>
      <c r="C144" s="19"/>
      <c r="D144" s="80"/>
      <c r="E144" s="80"/>
      <c r="F144" s="23"/>
      <c r="G144" s="23"/>
      <c r="H144" s="23"/>
      <c r="I144" s="23"/>
      <c r="J144" s="80"/>
      <c r="K144" s="23"/>
      <c r="L144" s="23"/>
      <c r="M144" s="23"/>
      <c r="N144" s="23"/>
      <c r="O144" s="80">
        <v>-72.8</v>
      </c>
      <c r="P144" s="23"/>
      <c r="Q144" s="23"/>
      <c r="R144" s="23"/>
      <c r="S144" s="23"/>
      <c r="T144" s="80">
        <v>-56.9</v>
      </c>
      <c r="U144" s="23"/>
      <c r="V144" s="23"/>
      <c r="W144" s="23"/>
      <c r="X144" s="23"/>
      <c r="Y144" s="320">
        <f>-Y182*Y5</f>
        <v>-72.632999999999996</v>
      </c>
      <c r="Z144" s="287">
        <v>-14.5</v>
      </c>
      <c r="AA144" s="23">
        <f>-34.5-Z144</f>
        <v>-20</v>
      </c>
      <c r="AB144" s="23">
        <f>-50.9-AA144-Z144</f>
        <v>-16.399999999999999</v>
      </c>
      <c r="AC144" s="23">
        <f>-69.5-SUM(Z144:AB144)</f>
        <v>-18.600000000000001</v>
      </c>
      <c r="AD144" s="80">
        <f>SUM(Z144:AC144)</f>
        <v>-69.5</v>
      </c>
      <c r="AE144" s="23">
        <v>-13.7</v>
      </c>
      <c r="AF144" s="23">
        <f>-30.4-AE144</f>
        <v>-16.7</v>
      </c>
      <c r="AG144" s="23">
        <f>-45.4-AF144-AE144</f>
        <v>-15</v>
      </c>
      <c r="AH144" s="287">
        <f>AI144-AE144-AF144-AG144</f>
        <v>-23.599999999999994</v>
      </c>
      <c r="AI144" s="320">
        <f>-69</f>
        <v>-69</v>
      </c>
      <c r="AJ144" s="23">
        <v>-11.6</v>
      </c>
      <c r="AK144" s="23">
        <f>AK181</f>
        <v>-16.442232093473045</v>
      </c>
      <c r="AL144" s="23">
        <f>AL181</f>
        <v>-14.794320727441519</v>
      </c>
      <c r="AM144" s="23">
        <f>AM181</f>
        <v>-24.596786109961034</v>
      </c>
      <c r="AN144" s="80">
        <f>SUM(AJ144:AM144)</f>
        <v>-67.433338930875593</v>
      </c>
      <c r="AO144" s="23">
        <f>AO181</f>
        <v>-11.726379677852073</v>
      </c>
      <c r="AP144" s="23">
        <f>AP181</f>
        <v>-16.718923277283029</v>
      </c>
      <c r="AQ144" s="23">
        <f>AQ181</f>
        <v>-14.853059369707701</v>
      </c>
      <c r="AR144" s="23">
        <f>AR181</f>
        <v>-23.263674323178996</v>
      </c>
      <c r="AS144" s="80">
        <f>SUM(AO144:AR144)</f>
        <v>-66.562036648021802</v>
      </c>
      <c r="AT144" s="23">
        <f>AT181</f>
        <v>-11.602131023047624</v>
      </c>
      <c r="AU144" s="23">
        <f>AU181</f>
        <v>-16.630942672716415</v>
      </c>
      <c r="AV144" s="23">
        <f>AV181</f>
        <v>-14.776754705356716</v>
      </c>
      <c r="AW144" s="23">
        <f>AW181</f>
        <v>-23.027997340128433</v>
      </c>
      <c r="AX144" s="80">
        <f>SUM(AT144:AW144)</f>
        <v>-66.037825741249193</v>
      </c>
      <c r="AY144" s="23">
        <f>AY181</f>
        <v>-11.482405243962619</v>
      </c>
      <c r="AZ144" s="23">
        <f>AZ181</f>
        <v>-16.548952212866993</v>
      </c>
      <c r="BA144" s="23">
        <f>BA181</f>
        <v>-14.705791189351023</v>
      </c>
      <c r="BB144" s="23">
        <f>BB181</f>
        <v>-22.800578051713501</v>
      </c>
      <c r="BC144" s="80">
        <f>SUM(AY144:BB144)</f>
        <v>-65.537726697894129</v>
      </c>
      <c r="BD144" s="23">
        <f>BD181</f>
        <v>-11.367079439446506</v>
      </c>
      <c r="BE144" s="23">
        <f>BE181</f>
        <v>-16.472845481905303</v>
      </c>
      <c r="BF144" s="23">
        <f>BF181</f>
        <v>-14.6400756178022</v>
      </c>
      <c r="BG144" s="23">
        <f>BG181</f>
        <v>-22.581202114157577</v>
      </c>
      <c r="BH144" s="80">
        <f>SUM(BD144:BG144)</f>
        <v>-65.061202653311582</v>
      </c>
    </row>
    <row r="145" spans="1:60">
      <c r="A145" s="19"/>
      <c r="B145" s="19" t="s">
        <v>62</v>
      </c>
      <c r="C145" s="19"/>
      <c r="D145" s="25"/>
      <c r="E145" s="25"/>
      <c r="F145" s="106"/>
      <c r="G145" s="106"/>
      <c r="H145" s="106"/>
      <c r="I145" s="106"/>
      <c r="J145" s="25"/>
      <c r="K145" s="106"/>
      <c r="L145" s="106"/>
      <c r="M145" s="106"/>
      <c r="N145" s="106"/>
      <c r="O145" s="25">
        <v>0</v>
      </c>
      <c r="P145" s="106"/>
      <c r="Q145" s="106"/>
      <c r="R145" s="106"/>
      <c r="S145" s="106"/>
      <c r="T145" s="25">
        <v>0</v>
      </c>
      <c r="U145" s="106"/>
      <c r="V145" s="99"/>
      <c r="W145" s="99"/>
      <c r="X145" s="99"/>
      <c r="Y145" s="319">
        <v>0</v>
      </c>
      <c r="Z145" s="357">
        <v>0</v>
      </c>
      <c r="AA145" s="357">
        <v>0</v>
      </c>
      <c r="AB145" s="357">
        <v>0</v>
      </c>
      <c r="AC145" s="357">
        <v>0</v>
      </c>
      <c r="AD145" s="32">
        <f>SUM(Z145:AC145)</f>
        <v>0</v>
      </c>
      <c r="AE145" s="357">
        <v>-34</v>
      </c>
      <c r="AF145" s="357">
        <f>-34-AE145</f>
        <v>0</v>
      </c>
      <c r="AG145" s="357">
        <f>-34-AF145-AE145</f>
        <v>0</v>
      </c>
      <c r="AH145" s="357">
        <f>AI145-AE145-AF145-AG145</f>
        <v>0</v>
      </c>
      <c r="AI145" s="319">
        <f>-34</f>
        <v>-34</v>
      </c>
      <c r="AJ145" s="357">
        <v>0</v>
      </c>
      <c r="AK145" s="357">
        <f>AJ103-AK103</f>
        <v>0</v>
      </c>
      <c r="AL145" s="357">
        <f>AK103-AL103</f>
        <v>0</v>
      </c>
      <c r="AM145" s="357">
        <f>AL103-AM103</f>
        <v>0</v>
      </c>
      <c r="AN145" s="319">
        <f>SUM(AJ145:AM145)</f>
        <v>0</v>
      </c>
      <c r="AO145" s="357">
        <f>AN103-AO103</f>
        <v>0</v>
      </c>
      <c r="AP145" s="357">
        <f>AO103-AP103</f>
        <v>0</v>
      </c>
      <c r="AQ145" s="357">
        <f>AP103-AQ103</f>
        <v>0</v>
      </c>
      <c r="AR145" s="357">
        <f>AQ103-AR103</f>
        <v>0</v>
      </c>
      <c r="AS145" s="319">
        <f>SUM(AO145:AR145)</f>
        <v>0</v>
      </c>
      <c r="AT145" s="357">
        <f>AS103-AT103</f>
        <v>0</v>
      </c>
      <c r="AU145" s="357">
        <f>AT103-AU103</f>
        <v>0</v>
      </c>
      <c r="AV145" s="357">
        <f>AU103-AV103</f>
        <v>0</v>
      </c>
      <c r="AW145" s="357">
        <f>AV103-AW103</f>
        <v>0</v>
      </c>
      <c r="AX145" s="319">
        <f>SUM(AT145:AW145)</f>
        <v>0</v>
      </c>
      <c r="AY145" s="357">
        <f>AX103-AY103</f>
        <v>0</v>
      </c>
      <c r="AZ145" s="357">
        <f>AY103-AZ103</f>
        <v>0</v>
      </c>
      <c r="BA145" s="357">
        <f>AZ103-BA103</f>
        <v>0</v>
      </c>
      <c r="BB145" s="357">
        <f>BA103-BB103</f>
        <v>0</v>
      </c>
      <c r="BC145" s="319">
        <f>SUM(AY145:BB145)</f>
        <v>0</v>
      </c>
      <c r="BD145" s="357">
        <f>BC103-BD103</f>
        <v>0</v>
      </c>
      <c r="BE145" s="357">
        <f>BD103-BE103</f>
        <v>0</v>
      </c>
      <c r="BF145" s="357">
        <f>BE103-BF103</f>
        <v>0</v>
      </c>
      <c r="BG145" s="357">
        <f>BF103-BG103</f>
        <v>0</v>
      </c>
      <c r="BH145" s="319">
        <f>SUM(BD145:BG145)</f>
        <v>0</v>
      </c>
    </row>
    <row r="146" spans="1:60">
      <c r="A146" s="19"/>
      <c r="B146" s="19" t="s">
        <v>56</v>
      </c>
      <c r="C146" s="19"/>
      <c r="D146" s="22"/>
      <c r="E146" s="22"/>
      <c r="F146" s="104"/>
      <c r="G146" s="104"/>
      <c r="H146" s="104"/>
      <c r="I146" s="105"/>
      <c r="J146" s="22"/>
      <c r="K146" s="104"/>
      <c r="L146" s="104"/>
      <c r="M146" s="104"/>
      <c r="N146" s="105"/>
      <c r="O146" s="22">
        <v>0.5</v>
      </c>
      <c r="P146" s="104"/>
      <c r="Q146" s="104"/>
      <c r="R146" s="104"/>
      <c r="S146" s="105"/>
      <c r="T146" s="22">
        <v>3.4000000000000004</v>
      </c>
      <c r="U146" s="104"/>
      <c r="V146" s="103"/>
      <c r="W146" s="103"/>
      <c r="X146" s="102"/>
      <c r="Y146" s="361">
        <v>0</v>
      </c>
      <c r="Z146" s="340">
        <v>0</v>
      </c>
      <c r="AA146" s="340">
        <v>0</v>
      </c>
      <c r="AB146" s="340">
        <v>0</v>
      </c>
      <c r="AC146" s="340">
        <v>0</v>
      </c>
      <c r="AD146" s="32">
        <f>SUM(Z146:AC146)</f>
        <v>0</v>
      </c>
      <c r="AE146" s="340">
        <v>0</v>
      </c>
      <c r="AF146" s="340">
        <f>5.9-AE146</f>
        <v>5.9</v>
      </c>
      <c r="AG146" s="340">
        <f>5.9-AF146-AE146</f>
        <v>0</v>
      </c>
      <c r="AH146" s="340">
        <f>AI146-AE146-AF146-AG146</f>
        <v>12.499999999999998</v>
      </c>
      <c r="AI146" s="361">
        <v>18.399999999999999</v>
      </c>
      <c r="AJ146" s="340">
        <f>19+2.1</f>
        <v>21.1</v>
      </c>
      <c r="AK146" s="340">
        <v>0</v>
      </c>
      <c r="AL146" s="340">
        <v>0</v>
      </c>
      <c r="AM146" s="340">
        <v>0</v>
      </c>
      <c r="AN146" s="22">
        <f>SUM(AJ146:AM146)</f>
        <v>21.1</v>
      </c>
      <c r="AO146" s="340">
        <v>0</v>
      </c>
      <c r="AP146" s="340">
        <v>0</v>
      </c>
      <c r="AQ146" s="340">
        <v>0</v>
      </c>
      <c r="AR146" s="340">
        <v>0</v>
      </c>
      <c r="AS146" s="22">
        <f>SUM(AO146:AR146)</f>
        <v>0</v>
      </c>
      <c r="AT146" s="340">
        <v>0</v>
      </c>
      <c r="AU146" s="340">
        <v>0</v>
      </c>
      <c r="AV146" s="340">
        <v>0</v>
      </c>
      <c r="AW146" s="340">
        <v>0</v>
      </c>
      <c r="AX146" s="22">
        <f>SUM(AT146:AW146)</f>
        <v>0</v>
      </c>
      <c r="AY146" s="340">
        <v>0</v>
      </c>
      <c r="AZ146" s="340">
        <v>0</v>
      </c>
      <c r="BA146" s="340">
        <v>0</v>
      </c>
      <c r="BB146" s="340">
        <v>0</v>
      </c>
      <c r="BC146" s="22">
        <f>SUM(AY146:BB146)</f>
        <v>0</v>
      </c>
      <c r="BD146" s="340">
        <v>0</v>
      </c>
      <c r="BE146" s="340">
        <v>0</v>
      </c>
      <c r="BF146" s="340">
        <v>0</v>
      </c>
      <c r="BG146" s="340">
        <v>0</v>
      </c>
      <c r="BH146" s="22">
        <f>SUM(BD146:BG146)</f>
        <v>0</v>
      </c>
    </row>
    <row r="147" spans="1:60">
      <c r="A147" s="89" t="s">
        <v>61</v>
      </c>
      <c r="B147" s="19"/>
      <c r="C147" s="19"/>
      <c r="D147" s="92"/>
      <c r="E147" s="92"/>
      <c r="F147" s="88"/>
      <c r="G147" s="88"/>
      <c r="H147" s="88"/>
      <c r="I147" s="88"/>
      <c r="J147" s="92"/>
      <c r="K147" s="88"/>
      <c r="L147" s="88"/>
      <c r="M147" s="88"/>
      <c r="N147" s="88"/>
      <c r="O147" s="92">
        <f>SUM(O144:O146)</f>
        <v>-72.3</v>
      </c>
      <c r="P147" s="88"/>
      <c r="Q147" s="88"/>
      <c r="R147" s="88"/>
      <c r="S147" s="88"/>
      <c r="T147" s="92">
        <f>SUM(T144:T146)</f>
        <v>-53.5</v>
      </c>
      <c r="U147" s="88"/>
      <c r="V147" s="88"/>
      <c r="W147" s="88"/>
      <c r="X147" s="88"/>
      <c r="Y147" s="92">
        <f t="shared" ref="Y147:AD147" si="116">SUM(Y144:Y146)</f>
        <v>-72.632999999999996</v>
      </c>
      <c r="Z147" s="88">
        <f t="shared" si="116"/>
        <v>-14.5</v>
      </c>
      <c r="AA147" s="88">
        <f t="shared" si="116"/>
        <v>-20</v>
      </c>
      <c r="AB147" s="88">
        <f t="shared" si="116"/>
        <v>-16.399999999999999</v>
      </c>
      <c r="AC147" s="88">
        <f t="shared" si="116"/>
        <v>-18.600000000000001</v>
      </c>
      <c r="AD147" s="417">
        <f t="shared" si="116"/>
        <v>-69.5</v>
      </c>
      <c r="AE147" s="88">
        <f t="shared" ref="AE147:AN147" si="117">SUM(AE144:AE146)</f>
        <v>-47.7</v>
      </c>
      <c r="AF147" s="88">
        <f t="shared" si="117"/>
        <v>-10.799999999999999</v>
      </c>
      <c r="AG147" s="88">
        <f t="shared" si="117"/>
        <v>-15</v>
      </c>
      <c r="AH147" s="88">
        <f t="shared" si="117"/>
        <v>-11.099999999999996</v>
      </c>
      <c r="AI147" s="92">
        <f t="shared" si="117"/>
        <v>-84.6</v>
      </c>
      <c r="AJ147" s="88">
        <f t="shared" si="117"/>
        <v>9.5000000000000018</v>
      </c>
      <c r="AK147" s="88">
        <f t="shared" si="117"/>
        <v>-16.442232093473045</v>
      </c>
      <c r="AL147" s="88">
        <f t="shared" si="117"/>
        <v>-14.794320727441519</v>
      </c>
      <c r="AM147" s="88">
        <f t="shared" si="117"/>
        <v>-24.596786109961034</v>
      </c>
      <c r="AN147" s="92">
        <f t="shared" si="117"/>
        <v>-46.333338930875591</v>
      </c>
      <c r="AO147" s="88">
        <f t="shared" ref="AO147:BH147" si="118">SUM(AO144:AO146)</f>
        <v>-11.726379677852073</v>
      </c>
      <c r="AP147" s="88">
        <f t="shared" si="118"/>
        <v>-16.718923277283029</v>
      </c>
      <c r="AQ147" s="88">
        <f t="shared" si="118"/>
        <v>-14.853059369707701</v>
      </c>
      <c r="AR147" s="88">
        <f t="shared" si="118"/>
        <v>-23.263674323178996</v>
      </c>
      <c r="AS147" s="92">
        <f t="shared" si="118"/>
        <v>-66.562036648021802</v>
      </c>
      <c r="AT147" s="88">
        <f t="shared" si="118"/>
        <v>-11.602131023047624</v>
      </c>
      <c r="AU147" s="88">
        <f t="shared" si="118"/>
        <v>-16.630942672716415</v>
      </c>
      <c r="AV147" s="88">
        <f t="shared" si="118"/>
        <v>-14.776754705356716</v>
      </c>
      <c r="AW147" s="88">
        <f t="shared" si="118"/>
        <v>-23.027997340128433</v>
      </c>
      <c r="AX147" s="92">
        <f t="shared" si="118"/>
        <v>-66.037825741249193</v>
      </c>
      <c r="AY147" s="88">
        <f t="shared" si="118"/>
        <v>-11.482405243962619</v>
      </c>
      <c r="AZ147" s="88">
        <f t="shared" si="118"/>
        <v>-16.548952212866993</v>
      </c>
      <c r="BA147" s="88">
        <f t="shared" si="118"/>
        <v>-14.705791189351023</v>
      </c>
      <c r="BB147" s="88">
        <f t="shared" si="118"/>
        <v>-22.800578051713501</v>
      </c>
      <c r="BC147" s="92">
        <f t="shared" si="118"/>
        <v>-65.537726697894129</v>
      </c>
      <c r="BD147" s="88">
        <f t="shared" si="118"/>
        <v>-11.367079439446506</v>
      </c>
      <c r="BE147" s="88">
        <f t="shared" si="118"/>
        <v>-16.472845481905303</v>
      </c>
      <c r="BF147" s="88">
        <f t="shared" si="118"/>
        <v>-14.6400756178022</v>
      </c>
      <c r="BG147" s="88">
        <f t="shared" si="118"/>
        <v>-22.581202114157577</v>
      </c>
      <c r="BH147" s="92">
        <f t="shared" si="118"/>
        <v>-65.061202653311582</v>
      </c>
    </row>
    <row r="148" spans="1:60">
      <c r="A148" s="19"/>
      <c r="B148" s="19"/>
      <c r="C148" s="19"/>
      <c r="D148" s="43"/>
      <c r="E148" s="43"/>
      <c r="F148" s="44"/>
      <c r="G148" s="44"/>
      <c r="H148" s="44"/>
      <c r="I148" s="44"/>
      <c r="J148" s="43"/>
      <c r="K148" s="44"/>
      <c r="L148" s="44"/>
      <c r="M148" s="44"/>
      <c r="N148" s="44"/>
      <c r="O148" s="43"/>
      <c r="P148" s="90"/>
      <c r="Q148" s="90"/>
      <c r="R148" s="90"/>
      <c r="S148" s="90"/>
      <c r="T148" s="43"/>
      <c r="U148" s="44"/>
      <c r="V148" s="44"/>
      <c r="W148" s="44"/>
      <c r="X148" s="44"/>
      <c r="Y148" s="316"/>
      <c r="Z148" s="271"/>
      <c r="AA148" s="44"/>
      <c r="AB148" s="44"/>
      <c r="AC148" s="44"/>
      <c r="AD148" s="43"/>
      <c r="AE148" s="44"/>
      <c r="AF148" s="44"/>
      <c r="AG148" s="44"/>
      <c r="AH148" s="271"/>
      <c r="AI148" s="316"/>
      <c r="AJ148" s="44"/>
      <c r="AK148" s="44"/>
      <c r="AL148" s="44"/>
      <c r="AM148" s="44"/>
      <c r="AN148" s="43"/>
      <c r="AO148" s="44"/>
      <c r="AP148" s="44"/>
      <c r="AQ148" s="44"/>
      <c r="AR148" s="44"/>
      <c r="AS148" s="43"/>
      <c r="AT148" s="44"/>
      <c r="AU148" s="44"/>
      <c r="AV148" s="44"/>
      <c r="AW148" s="44"/>
      <c r="AX148" s="43"/>
      <c r="AY148" s="44"/>
      <c r="AZ148" s="44"/>
      <c r="BA148" s="44"/>
      <c r="BB148" s="44"/>
      <c r="BC148" s="43"/>
      <c r="BD148" s="44"/>
      <c r="BE148" s="44"/>
      <c r="BF148" s="44"/>
      <c r="BG148" s="44"/>
      <c r="BH148" s="43"/>
    </row>
    <row r="149" spans="1:60">
      <c r="A149" s="74" t="s">
        <v>60</v>
      </c>
      <c r="B149" s="19"/>
      <c r="C149" s="19"/>
      <c r="D149" s="43"/>
      <c r="E149" s="43"/>
      <c r="F149" s="44"/>
      <c r="G149" s="44"/>
      <c r="H149" s="44"/>
      <c r="I149" s="44"/>
      <c r="J149" s="43"/>
      <c r="K149" s="44"/>
      <c r="L149" s="44"/>
      <c r="M149" s="44"/>
      <c r="N149" s="44"/>
      <c r="O149" s="43"/>
      <c r="P149" s="90"/>
      <c r="Q149" s="90"/>
      <c r="R149" s="90"/>
      <c r="S149" s="90"/>
      <c r="T149" s="43"/>
      <c r="U149" s="44"/>
      <c r="V149" s="44"/>
      <c r="W149" s="44"/>
      <c r="X149" s="44"/>
      <c r="Y149" s="316"/>
      <c r="Z149" s="271"/>
      <c r="AA149" s="44"/>
      <c r="AB149" s="44"/>
      <c r="AC149" s="44"/>
      <c r="AD149" s="43"/>
      <c r="AE149" s="44"/>
      <c r="AF149" s="44"/>
      <c r="AG149" s="44"/>
      <c r="AH149" s="271"/>
      <c r="AI149" s="316"/>
      <c r="AJ149" s="44"/>
      <c r="AK149" s="44"/>
      <c r="AL149" s="44"/>
      <c r="AM149" s="44"/>
      <c r="AN149" s="43"/>
      <c r="AO149" s="44"/>
      <c r="AP149" s="44"/>
      <c r="AQ149" s="44"/>
      <c r="AR149" s="44"/>
      <c r="AS149" s="43"/>
      <c r="AT149" s="44"/>
      <c r="AU149" s="44"/>
      <c r="AV149" s="44"/>
      <c r="AW149" s="44"/>
      <c r="AX149" s="43"/>
      <c r="AY149" s="44"/>
      <c r="AZ149" s="44"/>
      <c r="BA149" s="44"/>
      <c r="BB149" s="44"/>
      <c r="BC149" s="43"/>
      <c r="BD149" s="44"/>
      <c r="BE149" s="44"/>
      <c r="BF149" s="44"/>
      <c r="BG149" s="44"/>
      <c r="BH149" s="43"/>
    </row>
    <row r="150" spans="1:60">
      <c r="A150" s="19"/>
      <c r="B150" s="19" t="s">
        <v>59</v>
      </c>
      <c r="C150" s="19"/>
      <c r="D150" s="25"/>
      <c r="E150" s="25"/>
      <c r="F150" s="33"/>
      <c r="G150" s="33"/>
      <c r="H150" s="33"/>
      <c r="I150" s="33"/>
      <c r="J150" s="25"/>
      <c r="K150" s="33"/>
      <c r="L150" s="33"/>
      <c r="M150" s="33"/>
      <c r="N150" s="33"/>
      <c r="O150" s="25">
        <v>0</v>
      </c>
      <c r="P150" s="23"/>
      <c r="Q150" s="23"/>
      <c r="R150" s="23"/>
      <c r="S150" s="23"/>
      <c r="T150" s="25">
        <v>0</v>
      </c>
      <c r="U150" s="33"/>
      <c r="V150" s="33"/>
      <c r="W150" s="33"/>
      <c r="X150" s="33"/>
      <c r="Y150" s="319">
        <f>Y114-T114+Y109-T109+Y108-T108</f>
        <v>435.59999999999991</v>
      </c>
      <c r="Z150" s="283">
        <f>144.8-2.2</f>
        <v>142.60000000000002</v>
      </c>
      <c r="AA150" s="33">
        <f>395.3-261-5.6-Z150</f>
        <v>-13.900000000000006</v>
      </c>
      <c r="AB150" s="33">
        <f>656.3-501-15.5-AA150-Z150</f>
        <v>11.099999999999937</v>
      </c>
      <c r="AC150" s="33">
        <f>756.3-631-11.1-AB150-AA150-Z150</f>
        <v>-25.599999999999994</v>
      </c>
      <c r="AD150" s="25">
        <f>SUM(Z150:AC150)</f>
        <v>114.19999999999996</v>
      </c>
      <c r="AE150" s="33">
        <f>146-287-0.4</f>
        <v>-141.4</v>
      </c>
      <c r="AF150" s="33">
        <f>181-393+1.2-AE150</f>
        <v>-69.400000000000006</v>
      </c>
      <c r="AG150" s="33">
        <f>181-423+0.1-AF150-AE150</f>
        <v>-31.099999999999994</v>
      </c>
      <c r="AH150" s="283">
        <f>AI150-AE150-AF150-AG150</f>
        <v>-53.099999999999994</v>
      </c>
      <c r="AI150" s="319">
        <f>271-568+2</f>
        <v>-295</v>
      </c>
      <c r="AJ150" s="33">
        <f>253-100-1.3</f>
        <v>151.69999999999999</v>
      </c>
      <c r="AK150" s="33">
        <f ca="1">AK108-AJ108+AK109-AJ109+AK114-AJ114</f>
        <v>-21.099999999999909</v>
      </c>
      <c r="AL150" s="33">
        <f ca="1">AL108-AK108+AL109-AK109+AL114-AK114</f>
        <v>0</v>
      </c>
      <c r="AM150" s="33">
        <f ca="1">AM108-AL108+AM109-AL109+AM114-AL114</f>
        <v>0</v>
      </c>
      <c r="AN150" s="319">
        <f ca="1">SUM(AJ150:AM150)</f>
        <v>130.60000000000008</v>
      </c>
      <c r="AO150" s="33">
        <f ca="1">AO108-AN108+AO109-AN109+AO114-AN114</f>
        <v>0</v>
      </c>
      <c r="AP150" s="33">
        <f ca="1">AP108-AO108+AP109-AO109+AP114-AO114</f>
        <v>0</v>
      </c>
      <c r="AQ150" s="33">
        <f ca="1">AQ108-AP108+AQ109-AP109+AQ114-AP114</f>
        <v>0</v>
      </c>
      <c r="AR150" s="33">
        <f ca="1">AR108-AQ108+AR109-AQ109+AR114-AQ114</f>
        <v>0</v>
      </c>
      <c r="AS150" s="319">
        <f ca="1">SUM(AO150:AR150)</f>
        <v>0</v>
      </c>
      <c r="AT150" s="33">
        <f ca="1">AT108-AS108+AT109-AS109+AT114-AS114</f>
        <v>0</v>
      </c>
      <c r="AU150" s="33">
        <f ca="1">AU108-AT108+AU109-AT109+AU114-AT114</f>
        <v>0</v>
      </c>
      <c r="AV150" s="33">
        <f ca="1">AV108-AU108+AV109-AU109+AV114-AU114</f>
        <v>0</v>
      </c>
      <c r="AW150" s="33">
        <f ca="1">AW108-AV108+AW109-AV109+AW114-AV114</f>
        <v>0</v>
      </c>
      <c r="AX150" s="319">
        <f ca="1">SUM(AT150:AW150)</f>
        <v>0</v>
      </c>
      <c r="AY150" s="33">
        <f ca="1">AY108-AX108+AY109-AX109+AY114-AX114</f>
        <v>0</v>
      </c>
      <c r="AZ150" s="33">
        <f ca="1">AZ108-AY108+AZ109-AY109+AZ114-AY114</f>
        <v>0</v>
      </c>
      <c r="BA150" s="33">
        <f ca="1">BA108-AZ108+BA109-AZ109+BA114-AZ114</f>
        <v>0</v>
      </c>
      <c r="BB150" s="33">
        <f ca="1">BB108-BA108+BB109-BA109+BB114-BA114</f>
        <v>0</v>
      </c>
      <c r="BC150" s="319">
        <f ca="1">SUM(AY150:BB150)</f>
        <v>0</v>
      </c>
      <c r="BD150" s="33">
        <f ca="1">BD108-BC108+BD109-BC109+BD114-BC114</f>
        <v>0</v>
      </c>
      <c r="BE150" s="33">
        <f ca="1">BE108-BD108+BE109-BD109+BE114-BD114</f>
        <v>0</v>
      </c>
      <c r="BF150" s="33">
        <f ca="1">BF108-BE108+BF109-BE109+BF114-BE114</f>
        <v>0</v>
      </c>
      <c r="BG150" s="33">
        <f ca="1">BG108-BF108+BG109-BF109+BG114-BF114</f>
        <v>0</v>
      </c>
      <c r="BH150" s="319">
        <f ca="1">SUM(BD150:BG150)</f>
        <v>0</v>
      </c>
    </row>
    <row r="151" spans="1:60">
      <c r="A151" s="19"/>
      <c r="B151" s="19" t="s">
        <v>23</v>
      </c>
      <c r="C151" s="19"/>
      <c r="D151" s="25"/>
      <c r="E151" s="25"/>
      <c r="F151" s="23"/>
      <c r="G151" s="23"/>
      <c r="H151" s="23"/>
      <c r="I151" s="23"/>
      <c r="J151" s="25"/>
      <c r="K151" s="23"/>
      <c r="L151" s="23"/>
      <c r="M151" s="23"/>
      <c r="N151" s="23"/>
      <c r="O151" s="25">
        <v>0</v>
      </c>
      <c r="P151" s="23"/>
      <c r="Q151" s="23"/>
      <c r="R151" s="23"/>
      <c r="S151" s="23"/>
      <c r="T151" s="25">
        <v>0</v>
      </c>
      <c r="U151" s="23"/>
      <c r="V151" s="23"/>
      <c r="W151" s="23"/>
      <c r="X151" s="23"/>
      <c r="Y151" s="319">
        <f>Y75*-Y190</f>
        <v>0</v>
      </c>
      <c r="Z151" s="287">
        <v>0</v>
      </c>
      <c r="AA151" s="287">
        <v>0</v>
      </c>
      <c r="AB151" s="287">
        <v>0</v>
      </c>
      <c r="AC151" s="287">
        <v>0</v>
      </c>
      <c r="AD151" s="25">
        <f>SUM(Z151:AC151)</f>
        <v>0</v>
      </c>
      <c r="AE151" s="287">
        <v>0</v>
      </c>
      <c r="AF151" s="23">
        <f>0-AE151</f>
        <v>0</v>
      </c>
      <c r="AG151" s="33">
        <f>0-AF151-AE151</f>
        <v>0</v>
      </c>
      <c r="AH151" s="287">
        <f>AI151-AE151-AF151-AG151</f>
        <v>0</v>
      </c>
      <c r="AI151" s="319">
        <f>AI75*-AI190</f>
        <v>0</v>
      </c>
      <c r="AJ151" s="287">
        <v>0</v>
      </c>
      <c r="AK151" s="23">
        <f>-AK190*AK76</f>
        <v>0</v>
      </c>
      <c r="AL151" s="23">
        <f>-AL190*AL76</f>
        <v>0</v>
      </c>
      <c r="AM151" s="23">
        <f>-AM190*AM76</f>
        <v>0</v>
      </c>
      <c r="AN151" s="319">
        <f>SUM(AJ151:AM151)</f>
        <v>0</v>
      </c>
      <c r="AO151" s="23">
        <f>-AO190*AO76</f>
        <v>0</v>
      </c>
      <c r="AP151" s="23">
        <f>-AP190*AP76</f>
        <v>0</v>
      </c>
      <c r="AQ151" s="23">
        <f>-AQ190*AQ76</f>
        <v>0</v>
      </c>
      <c r="AR151" s="23">
        <f>-AR190*AR76</f>
        <v>0</v>
      </c>
      <c r="AS151" s="319">
        <f>SUM(AO151:AR151)</f>
        <v>0</v>
      </c>
      <c r="AT151" s="23">
        <f>-AT190*AT76</f>
        <v>0</v>
      </c>
      <c r="AU151" s="23">
        <f>-AU190*AU76</f>
        <v>0</v>
      </c>
      <c r="AV151" s="23">
        <f>-AV190*AV76</f>
        <v>0</v>
      </c>
      <c r="AW151" s="23">
        <f>-AW190*AW76</f>
        <v>0</v>
      </c>
      <c r="AX151" s="319">
        <f>SUM(AT151:AW151)</f>
        <v>0</v>
      </c>
      <c r="AY151" s="23">
        <f>-AY190*AY76</f>
        <v>0</v>
      </c>
      <c r="AZ151" s="23">
        <f>-AZ190*AZ76</f>
        <v>0</v>
      </c>
      <c r="BA151" s="23">
        <f>-BA190*BA76</f>
        <v>0</v>
      </c>
      <c r="BB151" s="23">
        <f>-BB190*BB76</f>
        <v>0</v>
      </c>
      <c r="BC151" s="319">
        <f>SUM(AY151:BB151)</f>
        <v>0</v>
      </c>
      <c r="BD151" s="23">
        <f>-BD190*BD76</f>
        <v>0</v>
      </c>
      <c r="BE151" s="23">
        <f>-BE190*BE76</f>
        <v>0</v>
      </c>
      <c r="BF151" s="23">
        <f>-BF190*BF76</f>
        <v>0</v>
      </c>
      <c r="BG151" s="23">
        <f>-BG190*BG76</f>
        <v>0</v>
      </c>
      <c r="BH151" s="319">
        <f>SUM(BD151:BG151)</f>
        <v>0</v>
      </c>
    </row>
    <row r="152" spans="1:60">
      <c r="A152" s="19"/>
      <c r="B152" s="19" t="s">
        <v>58</v>
      </c>
      <c r="C152" s="19"/>
      <c r="D152" s="25"/>
      <c r="E152" s="25"/>
      <c r="F152" s="23"/>
      <c r="G152" s="23"/>
      <c r="H152" s="23"/>
      <c r="I152" s="23"/>
      <c r="J152" s="25"/>
      <c r="K152" s="23"/>
      <c r="L152" s="23"/>
      <c r="M152" s="23"/>
      <c r="N152" s="23"/>
      <c r="O152" s="25">
        <v>0</v>
      </c>
      <c r="P152" s="23"/>
      <c r="Q152" s="23"/>
      <c r="R152" s="23"/>
      <c r="S152" s="23"/>
      <c r="T152" s="25">
        <v>0</v>
      </c>
      <c r="U152" s="23"/>
      <c r="V152" s="23"/>
      <c r="W152" s="23"/>
      <c r="X152" s="23"/>
      <c r="Y152" s="319">
        <f>Y89</f>
        <v>-187.6</v>
      </c>
      <c r="Z152" s="287">
        <v>-78.900000000000006</v>
      </c>
      <c r="AA152" s="23">
        <f>-78.9-Z152</f>
        <v>0</v>
      </c>
      <c r="AB152" s="23">
        <f>-114.5-0.6-AA152-Z152</f>
        <v>-36.199999999999989</v>
      </c>
      <c r="AC152" s="23">
        <f>-196.6-0.6-AB152-AA152-Z152</f>
        <v>-82.1</v>
      </c>
      <c r="AD152" s="25">
        <f>SUM(Z152:AC152)</f>
        <v>-197.2</v>
      </c>
      <c r="AE152" s="23">
        <v>-58</v>
      </c>
      <c r="AF152" s="23">
        <f>-58.5-AE152</f>
        <v>-0.5</v>
      </c>
      <c r="AG152" s="33">
        <f>-94.6-AF152-AE152</f>
        <v>-36.099999999999994</v>
      </c>
      <c r="AH152" s="287">
        <f>AI152-AE152-AF152-AG152</f>
        <v>-70.800000000000011</v>
      </c>
      <c r="AI152" s="319">
        <f>-165.4</f>
        <v>-165.4</v>
      </c>
      <c r="AJ152" s="23">
        <v>-115.2</v>
      </c>
      <c r="AK152" s="23">
        <f>AK89</f>
        <v>-72</v>
      </c>
      <c r="AL152" s="23">
        <f>AL89</f>
        <v>-48.96</v>
      </c>
      <c r="AM152" s="23">
        <f>AM89</f>
        <v>-49.9392</v>
      </c>
      <c r="AN152" s="319">
        <f>SUM(AJ152:AM152)</f>
        <v>-286.0992</v>
      </c>
      <c r="AO152" s="23">
        <f>AO89</f>
        <v>-50.937984</v>
      </c>
      <c r="AP152" s="23">
        <f>AP89</f>
        <v>-51.956743680000002</v>
      </c>
      <c r="AQ152" s="23">
        <f>AQ89</f>
        <v>-52.995878553600001</v>
      </c>
      <c r="AR152" s="23">
        <f>AR89</f>
        <v>-54.055796124672</v>
      </c>
      <c r="AS152" s="319">
        <f>SUM(AO152:AR152)</f>
        <v>-209.946402358272</v>
      </c>
      <c r="AT152" s="23">
        <f>AT89</f>
        <v>-13.78422801179136</v>
      </c>
      <c r="AU152" s="23">
        <f>AU89</f>
        <v>-14.059912572027187</v>
      </c>
      <c r="AV152" s="23">
        <f>AV89</f>
        <v>-14.341110823467732</v>
      </c>
      <c r="AW152" s="23">
        <f>AW89</f>
        <v>-14.627933039937087</v>
      </c>
      <c r="AX152" s="319">
        <f>SUM(AT152:AW152)</f>
        <v>-56.813184447223364</v>
      </c>
      <c r="AY152" s="23">
        <f>AY89</f>
        <v>-14.920491700735829</v>
      </c>
      <c r="AZ152" s="23">
        <f>AZ89</f>
        <v>-15.218901534750545</v>
      </c>
      <c r="BA152" s="23">
        <f>BA89</f>
        <v>-15.523279565445556</v>
      </c>
      <c r="BB152" s="23">
        <f>BB89</f>
        <v>-15.833745156754468</v>
      </c>
      <c r="BC152" s="319">
        <f>SUM(AY152:BB152)</f>
        <v>-61.496417957686397</v>
      </c>
      <c r="BD152" s="23">
        <f>BD89</f>
        <v>-16.150420059889559</v>
      </c>
      <c r="BE152" s="23">
        <f>BE89</f>
        <v>-16.473428461087352</v>
      </c>
      <c r="BF152" s="23">
        <f>BF89</f>
        <v>-16.802897030309097</v>
      </c>
      <c r="BG152" s="23">
        <f>BG89</f>
        <v>-17.138954970915279</v>
      </c>
      <c r="BH152" s="319">
        <f>SUM(BD152:BG152)</f>
        <v>-66.565700522201283</v>
      </c>
    </row>
    <row r="153" spans="1:60">
      <c r="A153" s="19"/>
      <c r="B153" s="19" t="s">
        <v>57</v>
      </c>
      <c r="C153" s="19"/>
      <c r="D153" s="25"/>
      <c r="E153" s="25"/>
      <c r="F153" s="23"/>
      <c r="G153" s="23"/>
      <c r="H153" s="23"/>
      <c r="I153" s="23"/>
      <c r="J153" s="25"/>
      <c r="K153" s="23"/>
      <c r="L153" s="23"/>
      <c r="M153" s="23"/>
      <c r="N153" s="23"/>
      <c r="O153" s="25">
        <v>0</v>
      </c>
      <c r="P153" s="23"/>
      <c r="Q153" s="23"/>
      <c r="R153" s="23"/>
      <c r="S153" s="23"/>
      <c r="T153" s="25">
        <v>0</v>
      </c>
      <c r="U153" s="23"/>
      <c r="V153" s="99"/>
      <c r="W153" s="99"/>
      <c r="X153" s="99"/>
      <c r="Y153" s="319">
        <v>0</v>
      </c>
      <c r="Z153" s="357">
        <v>0</v>
      </c>
      <c r="AA153" s="357">
        <v>0</v>
      </c>
      <c r="AB153" s="357">
        <v>0</v>
      </c>
      <c r="AC153" s="357">
        <v>0</v>
      </c>
      <c r="AD153" s="25">
        <f>SUM(Z153:AC153)</f>
        <v>0</v>
      </c>
      <c r="AE153" s="357">
        <v>0</v>
      </c>
      <c r="AF153" s="357">
        <f>0-AE153</f>
        <v>0</v>
      </c>
      <c r="AG153" s="33">
        <f>0-AF153-AE153</f>
        <v>0</v>
      </c>
      <c r="AH153" s="357">
        <f>AI153-AE153-AF153-AG153</f>
        <v>0</v>
      </c>
      <c r="AI153" s="319">
        <v>0</v>
      </c>
      <c r="AJ153" s="357">
        <v>0</v>
      </c>
      <c r="AK153" s="441">
        <v>0</v>
      </c>
      <c r="AL153" s="441">
        <v>0</v>
      </c>
      <c r="AM153" s="441">
        <v>0</v>
      </c>
      <c r="AN153" s="319">
        <f>SUM(AJ153:AM153)</f>
        <v>0</v>
      </c>
      <c r="AO153" s="441">
        <v>0</v>
      </c>
      <c r="AP153" s="441">
        <v>0</v>
      </c>
      <c r="AQ153" s="441">
        <v>0</v>
      </c>
      <c r="AR153" s="441">
        <v>0</v>
      </c>
      <c r="AS153" s="319">
        <f>SUM(AO153:AR153)</f>
        <v>0</v>
      </c>
      <c r="AT153" s="441">
        <v>0</v>
      </c>
      <c r="AU153" s="441">
        <v>0</v>
      </c>
      <c r="AV153" s="441">
        <v>0</v>
      </c>
      <c r="AW153" s="441">
        <v>0</v>
      </c>
      <c r="AX153" s="319">
        <f>SUM(AT153:AW153)</f>
        <v>0</v>
      </c>
      <c r="AY153" s="441">
        <v>0</v>
      </c>
      <c r="AZ153" s="441">
        <v>0</v>
      </c>
      <c r="BA153" s="441">
        <v>0</v>
      </c>
      <c r="BB153" s="441">
        <v>0</v>
      </c>
      <c r="BC153" s="319">
        <f>SUM(AY153:BB153)</f>
        <v>0</v>
      </c>
      <c r="BD153" s="441">
        <v>0</v>
      </c>
      <c r="BE153" s="441">
        <v>0</v>
      </c>
      <c r="BF153" s="441">
        <v>0</v>
      </c>
      <c r="BG153" s="441">
        <v>0</v>
      </c>
      <c r="BH153" s="319">
        <f>SUM(BD153:BG153)</f>
        <v>0</v>
      </c>
    </row>
    <row r="154" spans="1:60">
      <c r="A154" s="19"/>
      <c r="B154" s="19" t="s">
        <v>56</v>
      </c>
      <c r="C154" s="19"/>
      <c r="D154" s="22"/>
      <c r="E154" s="22"/>
      <c r="F154" s="96"/>
      <c r="G154" s="96"/>
      <c r="H154" s="96"/>
      <c r="I154" s="96"/>
      <c r="J154" s="22"/>
      <c r="K154" s="96"/>
      <c r="L154" s="96"/>
      <c r="M154" s="96"/>
      <c r="N154" s="96"/>
      <c r="O154" s="22">
        <v>-76.300000000000011</v>
      </c>
      <c r="P154" s="97"/>
      <c r="Q154" s="97"/>
      <c r="R154" s="97"/>
      <c r="S154" s="97"/>
      <c r="T154" s="22">
        <v>-359.7</v>
      </c>
      <c r="U154" s="96"/>
      <c r="V154" s="95"/>
      <c r="W154" s="95"/>
      <c r="X154" s="95"/>
      <c r="Y154" s="361">
        <v>-250.13284118786299</v>
      </c>
      <c r="Z154" s="358">
        <v>0</v>
      </c>
      <c r="AA154" s="358">
        <v>0</v>
      </c>
      <c r="AB154" s="358">
        <v>0</v>
      </c>
      <c r="AC154" s="358">
        <v>0</v>
      </c>
      <c r="AD154" s="25">
        <f>SUM(Z154:AC154)</f>
        <v>0</v>
      </c>
      <c r="AE154" s="358">
        <v>0</v>
      </c>
      <c r="AF154" s="358">
        <f>2-AE154</f>
        <v>2</v>
      </c>
      <c r="AG154" s="358">
        <f>1.9-AF154-AE154</f>
        <v>-0.10000000000000009</v>
      </c>
      <c r="AH154" s="358">
        <f>AI154-AE154-AF154-AG154</f>
        <v>-2.1</v>
      </c>
      <c r="AI154" s="361">
        <f>-0.2</f>
        <v>-0.2</v>
      </c>
      <c r="AJ154" s="358">
        <v>-2</v>
      </c>
      <c r="AK154" s="356">
        <f>AJ119-AK119+AJ120-AK120+AJ122-AK122</f>
        <v>0</v>
      </c>
      <c r="AL154" s="356">
        <f>AK119-AL119+AK120-AL120+AK122-AL122</f>
        <v>0</v>
      </c>
      <c r="AM154" s="356">
        <f>AL119-AM119+AL120-AM120+AL122-AM122</f>
        <v>0</v>
      </c>
      <c r="AN154" s="22">
        <f>SUM(AJ154:AM154)</f>
        <v>-2</v>
      </c>
      <c r="AO154" s="356">
        <f>AN119-AO119+AN120-AO120+AN122-AO122</f>
        <v>0</v>
      </c>
      <c r="AP154" s="356">
        <f>AO119-AP119+AO120-AP120+AO122-AP122</f>
        <v>0</v>
      </c>
      <c r="AQ154" s="356">
        <f>AP119-AQ119+AP120-AQ120+AP122-AQ122</f>
        <v>0</v>
      </c>
      <c r="AR154" s="356">
        <f>AQ119-AR119+AQ120-AR120+AQ122-AR122</f>
        <v>0</v>
      </c>
      <c r="AS154" s="22">
        <f>SUM(AO154:AR154)</f>
        <v>0</v>
      </c>
      <c r="AT154" s="356">
        <f>AS119-AT119+AS120-AT120+AS122-AT122</f>
        <v>0</v>
      </c>
      <c r="AU154" s="356">
        <f>AT119-AU119+AT120-AU120+AT122-AU122</f>
        <v>0</v>
      </c>
      <c r="AV154" s="356">
        <f>AU119-AV119+AU120-AV120+AU122-AV122</f>
        <v>0</v>
      </c>
      <c r="AW154" s="356">
        <f>AV119-AW119+AV120-AW120+AV122-AW122</f>
        <v>0</v>
      </c>
      <c r="AX154" s="22">
        <f>SUM(AT154:AW154)</f>
        <v>0</v>
      </c>
      <c r="AY154" s="356">
        <f>AX119-AY119+AX120-AY120+AX122-AY122</f>
        <v>0</v>
      </c>
      <c r="AZ154" s="356">
        <f>AY119-AZ119+AY120-AZ120+AY122-AZ122</f>
        <v>0</v>
      </c>
      <c r="BA154" s="356">
        <f>AZ119-BA119+AZ120-BA120+AZ122-BA122</f>
        <v>0</v>
      </c>
      <c r="BB154" s="356">
        <f>BA119-BB119+BA120-BB120+BA122-BB122</f>
        <v>0</v>
      </c>
      <c r="BC154" s="22">
        <f>SUM(AY154:BB154)</f>
        <v>0</v>
      </c>
      <c r="BD154" s="356">
        <f>BC119-BD119+BC120-BD120+BC122-BD122</f>
        <v>0</v>
      </c>
      <c r="BE154" s="356">
        <f>BD119-BE119+BD120-BE120+BD122-BE122</f>
        <v>0</v>
      </c>
      <c r="BF154" s="356">
        <f>BE119-BF119+BE120-BF120+BE122-BF122</f>
        <v>0</v>
      </c>
      <c r="BG154" s="356">
        <f>BF119-BG119+BF120-BG120+BF122-BG122</f>
        <v>0</v>
      </c>
      <c r="BH154" s="22">
        <f>SUM(BD154:BG154)</f>
        <v>0</v>
      </c>
    </row>
    <row r="155" spans="1:60">
      <c r="A155" s="89" t="s">
        <v>55</v>
      </c>
      <c r="B155" s="19"/>
      <c r="C155" s="19"/>
      <c r="D155" s="25"/>
      <c r="E155" s="25"/>
      <c r="F155" s="93"/>
      <c r="G155" s="93"/>
      <c r="H155" s="93"/>
      <c r="I155" s="93"/>
      <c r="J155" s="25"/>
      <c r="K155" s="93"/>
      <c r="L155" s="93"/>
      <c r="M155" s="93"/>
      <c r="N155" s="93"/>
      <c r="O155" s="138">
        <f>SUM(O150:O154)</f>
        <v>-76.300000000000011</v>
      </c>
      <c r="P155" s="88"/>
      <c r="Q155" s="88"/>
      <c r="R155" s="88"/>
      <c r="S155" s="88"/>
      <c r="T155" s="138">
        <f>SUM(T150:T154)</f>
        <v>-359.7</v>
      </c>
      <c r="U155" s="93"/>
      <c r="V155" s="93"/>
      <c r="W155" s="93"/>
      <c r="X155" s="93"/>
      <c r="Y155" s="354">
        <f t="shared" ref="Y155:AD155" si="119">SUM(Y150:Y154)</f>
        <v>-2.1328411878630789</v>
      </c>
      <c r="Z155" s="93">
        <f t="shared" si="119"/>
        <v>63.700000000000017</v>
      </c>
      <c r="AA155" s="93">
        <f t="shared" si="119"/>
        <v>-13.900000000000006</v>
      </c>
      <c r="AB155" s="93">
        <f t="shared" si="119"/>
        <v>-25.100000000000051</v>
      </c>
      <c r="AC155" s="93">
        <f t="shared" si="119"/>
        <v>-107.69999999999999</v>
      </c>
      <c r="AD155" s="417">
        <f t="shared" si="119"/>
        <v>-83.000000000000028</v>
      </c>
      <c r="AE155" s="93">
        <f t="shared" ref="AE155:AN155" si="120">SUM(AE150:AE154)</f>
        <v>-199.4</v>
      </c>
      <c r="AF155" s="93">
        <f t="shared" si="120"/>
        <v>-67.900000000000006</v>
      </c>
      <c r="AG155" s="93">
        <f t="shared" si="120"/>
        <v>-67.299999999999983</v>
      </c>
      <c r="AH155" s="93">
        <f t="shared" si="120"/>
        <v>-126</v>
      </c>
      <c r="AI155" s="92">
        <f t="shared" si="120"/>
        <v>-460.59999999999997</v>
      </c>
      <c r="AJ155" s="93">
        <f t="shared" si="120"/>
        <v>34.499999999999986</v>
      </c>
      <c r="AK155" s="93">
        <f t="shared" ca="1" si="120"/>
        <v>-93.099999999999909</v>
      </c>
      <c r="AL155" s="93">
        <f t="shared" ca="1" si="120"/>
        <v>-48.96</v>
      </c>
      <c r="AM155" s="93">
        <f t="shared" ca="1" si="120"/>
        <v>-49.9392</v>
      </c>
      <c r="AN155" s="92">
        <f t="shared" ca="1" si="120"/>
        <v>-157.49919999999992</v>
      </c>
      <c r="AO155" s="93">
        <f t="shared" ref="AO155:BH155" ca="1" si="121">SUM(AO150:AO154)</f>
        <v>-50.937984</v>
      </c>
      <c r="AP155" s="93">
        <f t="shared" ca="1" si="121"/>
        <v>-51.956743680000002</v>
      </c>
      <c r="AQ155" s="93">
        <f t="shared" ca="1" si="121"/>
        <v>-52.995878553600001</v>
      </c>
      <c r="AR155" s="93">
        <f t="shared" ca="1" si="121"/>
        <v>-54.055796124672</v>
      </c>
      <c r="AS155" s="92">
        <f t="shared" ca="1" si="121"/>
        <v>-209.946402358272</v>
      </c>
      <c r="AT155" s="93">
        <f t="shared" ca="1" si="121"/>
        <v>-13.78422801179136</v>
      </c>
      <c r="AU155" s="93">
        <f t="shared" ca="1" si="121"/>
        <v>-14.059912572027187</v>
      </c>
      <c r="AV155" s="93">
        <f t="shared" ca="1" si="121"/>
        <v>-14.341110823467732</v>
      </c>
      <c r="AW155" s="93">
        <f t="shared" ca="1" si="121"/>
        <v>-14.627933039937087</v>
      </c>
      <c r="AX155" s="92">
        <f t="shared" ca="1" si="121"/>
        <v>-56.813184447223364</v>
      </c>
      <c r="AY155" s="93">
        <f t="shared" ca="1" si="121"/>
        <v>-14.920491700735829</v>
      </c>
      <c r="AZ155" s="93">
        <f t="shared" ca="1" si="121"/>
        <v>-15.218901534750545</v>
      </c>
      <c r="BA155" s="93">
        <f t="shared" ca="1" si="121"/>
        <v>-15.523279565445556</v>
      </c>
      <c r="BB155" s="93">
        <f t="shared" ca="1" si="121"/>
        <v>-15.833745156754468</v>
      </c>
      <c r="BC155" s="92">
        <f t="shared" ca="1" si="121"/>
        <v>-61.496417957686397</v>
      </c>
      <c r="BD155" s="93">
        <f t="shared" ca="1" si="121"/>
        <v>-16.150420059889559</v>
      </c>
      <c r="BE155" s="93">
        <f t="shared" ca="1" si="121"/>
        <v>-16.473428461087352</v>
      </c>
      <c r="BF155" s="93">
        <f t="shared" ca="1" si="121"/>
        <v>-16.802897030309097</v>
      </c>
      <c r="BG155" s="93">
        <f t="shared" ca="1" si="121"/>
        <v>-17.138954970915279</v>
      </c>
      <c r="BH155" s="92">
        <f t="shared" ca="1" si="121"/>
        <v>-66.565700522201283</v>
      </c>
    </row>
    <row r="156" spans="1:60">
      <c r="A156" s="19"/>
      <c r="B156" s="19"/>
      <c r="C156" s="19"/>
      <c r="D156" s="43"/>
      <c r="E156" s="43"/>
      <c r="F156" s="91"/>
      <c r="G156" s="91"/>
      <c r="H156" s="91"/>
      <c r="I156" s="91"/>
      <c r="J156" s="43"/>
      <c r="K156" s="91"/>
      <c r="L156" s="44"/>
      <c r="M156" s="44"/>
      <c r="N156" s="44"/>
      <c r="O156" s="43"/>
      <c r="P156" s="90"/>
      <c r="Q156" s="90"/>
      <c r="R156" s="90"/>
      <c r="S156" s="90"/>
      <c r="T156" s="43"/>
      <c r="U156" s="44"/>
      <c r="V156" s="44"/>
      <c r="W156" s="44"/>
      <c r="X156" s="44"/>
      <c r="Y156" s="316"/>
      <c r="Z156" s="271"/>
      <c r="AA156" s="44"/>
      <c r="AB156" s="44"/>
      <c r="AC156" s="44"/>
      <c r="AD156" s="43"/>
      <c r="AE156" s="44"/>
      <c r="AF156" s="44"/>
      <c r="AG156" s="44"/>
      <c r="AH156" s="271"/>
      <c r="AI156" s="316"/>
      <c r="AJ156" s="44"/>
      <c r="AK156" s="44"/>
      <c r="AL156" s="44"/>
      <c r="AM156" s="44"/>
      <c r="AN156" s="43"/>
      <c r="AO156" s="44"/>
      <c r="AP156" s="44"/>
      <c r="AQ156" s="44"/>
      <c r="AR156" s="44"/>
      <c r="AS156" s="43"/>
      <c r="AT156" s="44"/>
      <c r="AU156" s="44"/>
      <c r="AV156" s="44"/>
      <c r="AW156" s="44"/>
      <c r="AX156" s="43"/>
      <c r="AY156" s="44"/>
      <c r="AZ156" s="44"/>
      <c r="BA156" s="44"/>
      <c r="BB156" s="44"/>
      <c r="BC156" s="43"/>
      <c r="BD156" s="44"/>
      <c r="BE156" s="44"/>
      <c r="BF156" s="44"/>
      <c r="BG156" s="44"/>
      <c r="BH156" s="43"/>
    </row>
    <row r="157" spans="1:60">
      <c r="A157" s="74" t="s">
        <v>54</v>
      </c>
      <c r="B157" s="19"/>
      <c r="C157" s="19"/>
      <c r="D157" s="25"/>
      <c r="E157" s="25"/>
      <c r="F157" s="23"/>
      <c r="G157" s="23"/>
      <c r="H157" s="23"/>
      <c r="I157" s="23"/>
      <c r="J157" s="25"/>
      <c r="K157" s="23"/>
      <c r="L157" s="23"/>
      <c r="M157" s="23"/>
      <c r="N157" s="23"/>
      <c r="O157" s="25">
        <v>0</v>
      </c>
      <c r="P157" s="23"/>
      <c r="Q157" s="23"/>
      <c r="R157" s="23"/>
      <c r="S157" s="23"/>
      <c r="T157" s="25">
        <v>0</v>
      </c>
      <c r="U157" s="23"/>
      <c r="V157" s="23"/>
      <c r="W157" s="23"/>
      <c r="X157" s="23"/>
      <c r="Y157" s="25">
        <f>SUM(U157:X157)</f>
        <v>0</v>
      </c>
      <c r="Z157" s="287"/>
      <c r="AA157" s="23"/>
      <c r="AB157" s="23"/>
      <c r="AC157" s="23"/>
      <c r="AD157" s="25">
        <f>SUM(Z157:AC157)</f>
        <v>0</v>
      </c>
      <c r="AE157" s="23"/>
      <c r="AF157" s="23"/>
      <c r="AG157" s="23"/>
      <c r="AH157" s="287"/>
      <c r="AI157" s="319">
        <f>SUM(AE157:AH157)</f>
        <v>0</v>
      </c>
      <c r="AJ157" s="23">
        <v>0</v>
      </c>
      <c r="AK157" s="23">
        <v>0</v>
      </c>
      <c r="AL157" s="23">
        <v>0</v>
      </c>
      <c r="AM157" s="23">
        <v>0</v>
      </c>
      <c r="AN157" s="25">
        <f>SUM(AJ157:AM157)</f>
        <v>0</v>
      </c>
      <c r="AO157" s="23">
        <v>0</v>
      </c>
      <c r="AP157" s="23">
        <v>0</v>
      </c>
      <c r="AQ157" s="23">
        <v>0</v>
      </c>
      <c r="AR157" s="23">
        <v>0</v>
      </c>
      <c r="AS157" s="25">
        <f>SUM(AO157:AR157)</f>
        <v>0</v>
      </c>
      <c r="AT157" s="23">
        <v>0</v>
      </c>
      <c r="AU157" s="23">
        <v>0</v>
      </c>
      <c r="AV157" s="23">
        <v>0</v>
      </c>
      <c r="AW157" s="23">
        <v>0</v>
      </c>
      <c r="AX157" s="25">
        <f>SUM(AT157:AW157)</f>
        <v>0</v>
      </c>
      <c r="AY157" s="23">
        <v>0</v>
      </c>
      <c r="AZ157" s="23">
        <v>0</v>
      </c>
      <c r="BA157" s="23">
        <v>0</v>
      </c>
      <c r="BB157" s="23">
        <v>0</v>
      </c>
      <c r="BC157" s="25">
        <f>SUM(AY157:BB157)</f>
        <v>0</v>
      </c>
      <c r="BD157" s="23">
        <v>0</v>
      </c>
      <c r="BE157" s="23">
        <v>0</v>
      </c>
      <c r="BF157" s="23">
        <v>0</v>
      </c>
      <c r="BG157" s="23">
        <v>0</v>
      </c>
      <c r="BH157" s="25">
        <f>SUM(BD157:BG157)</f>
        <v>0</v>
      </c>
    </row>
    <row r="158" spans="1:60">
      <c r="A158" s="74" t="s">
        <v>53</v>
      </c>
      <c r="B158" s="19"/>
      <c r="C158" s="19"/>
      <c r="D158" s="25"/>
      <c r="E158" s="25"/>
      <c r="F158" s="23"/>
      <c r="G158" s="23"/>
      <c r="H158" s="23"/>
      <c r="I158" s="23"/>
      <c r="J158" s="25"/>
      <c r="K158" s="23"/>
      <c r="L158" s="23"/>
      <c r="M158" s="23"/>
      <c r="N158" s="23"/>
      <c r="O158" s="25">
        <v>-3.3000000000000003</v>
      </c>
      <c r="P158" s="23"/>
      <c r="Q158" s="23"/>
      <c r="R158" s="23"/>
      <c r="S158" s="23"/>
      <c r="T158" s="25">
        <v>-30.2</v>
      </c>
      <c r="U158" s="23"/>
      <c r="V158" s="23"/>
      <c r="W158" s="23"/>
      <c r="X158" s="23"/>
      <c r="Y158" s="25">
        <v>0</v>
      </c>
      <c r="Z158" s="287">
        <v>-8.4</v>
      </c>
      <c r="AA158" s="23">
        <f>5.7-Z158</f>
        <v>14.100000000000001</v>
      </c>
      <c r="AB158" s="23">
        <f>1.5-AA158-Z158</f>
        <v>-4.2000000000000011</v>
      </c>
      <c r="AC158" s="23">
        <f>2.9-AB158-AA158-Z158</f>
        <v>1.4000000000000004</v>
      </c>
      <c r="AD158" s="25">
        <f>SUM(Z158:AC158)</f>
        <v>2.9000000000000004</v>
      </c>
      <c r="AE158" s="23">
        <v>-14.3</v>
      </c>
      <c r="AF158" s="23">
        <f>-9.8-AE158</f>
        <v>4.5</v>
      </c>
      <c r="AG158" s="33">
        <f>4.7-AF158-AE158</f>
        <v>14.5</v>
      </c>
      <c r="AH158" s="287">
        <f>AI158-AE158-AF158-AG158</f>
        <v>8.3000000000000007</v>
      </c>
      <c r="AI158" s="319">
        <v>13</v>
      </c>
      <c r="AJ158" s="23">
        <v>4</v>
      </c>
      <c r="AK158" s="433">
        <v>0</v>
      </c>
      <c r="AL158" s="433">
        <v>0</v>
      </c>
      <c r="AM158" s="433">
        <v>0</v>
      </c>
      <c r="AN158" s="25">
        <f>SUM(AJ158:AM158)</f>
        <v>4</v>
      </c>
      <c r="AO158" s="433">
        <v>0</v>
      </c>
      <c r="AP158" s="433">
        <v>0</v>
      </c>
      <c r="AQ158" s="433">
        <v>0</v>
      </c>
      <c r="AR158" s="433">
        <v>0</v>
      </c>
      <c r="AS158" s="25">
        <f>SUM(AO158:AR158)</f>
        <v>0</v>
      </c>
      <c r="AT158" s="433">
        <v>0</v>
      </c>
      <c r="AU158" s="433">
        <v>0</v>
      </c>
      <c r="AV158" s="433">
        <v>0</v>
      </c>
      <c r="AW158" s="433">
        <v>0</v>
      </c>
      <c r="AX158" s="25">
        <f>SUM(AT158:AW158)</f>
        <v>0</v>
      </c>
      <c r="AY158" s="433">
        <v>0</v>
      </c>
      <c r="AZ158" s="433">
        <v>0</v>
      </c>
      <c r="BA158" s="433">
        <v>0</v>
      </c>
      <c r="BB158" s="433">
        <v>0</v>
      </c>
      <c r="BC158" s="25">
        <f>SUM(AY158:BB158)</f>
        <v>0</v>
      </c>
      <c r="BD158" s="433">
        <v>0</v>
      </c>
      <c r="BE158" s="433">
        <v>0</v>
      </c>
      <c r="BF158" s="433">
        <v>0</v>
      </c>
      <c r="BG158" s="433">
        <v>0</v>
      </c>
      <c r="BH158" s="25">
        <f>SUM(BD158:BG158)</f>
        <v>0</v>
      </c>
    </row>
    <row r="159" spans="1:60">
      <c r="A159" s="74" t="s">
        <v>52</v>
      </c>
      <c r="B159" s="19"/>
      <c r="C159" s="19"/>
      <c r="D159" s="25"/>
      <c r="E159" s="25"/>
      <c r="F159" s="23"/>
      <c r="G159" s="23"/>
      <c r="H159" s="23"/>
      <c r="I159" s="23"/>
      <c r="J159" s="25"/>
      <c r="K159" s="23"/>
      <c r="L159" s="23"/>
      <c r="M159" s="23"/>
      <c r="N159" s="23"/>
      <c r="O159" s="25">
        <f>O141+O147+O155+O158</f>
        <v>268.49999999999994</v>
      </c>
      <c r="P159" s="23"/>
      <c r="Q159" s="23"/>
      <c r="R159" s="23"/>
      <c r="S159" s="23"/>
      <c r="T159" s="25">
        <f>T141+T147+T155+T158</f>
        <v>-91.299999999999969</v>
      </c>
      <c r="U159" s="23"/>
      <c r="V159" s="23"/>
      <c r="W159" s="23"/>
      <c r="X159" s="23"/>
      <c r="Y159" s="25">
        <f ca="1">Y141+Y147+Y155+Y158</f>
        <v>-116.91555878941053</v>
      </c>
      <c r="Z159" s="287">
        <f>Z141+Z147+Z155+Z158</f>
        <v>-17.899999999999984</v>
      </c>
      <c r="AA159" s="287">
        <f>AA141+AA147+AA155+AA158</f>
        <v>-33.699999999999996</v>
      </c>
      <c r="AB159" s="287">
        <f>AB141+AB147+AB155+AB158</f>
        <v>30.999999999999936</v>
      </c>
      <c r="AC159" s="287">
        <f>AC141+AC147+AC155+AC158</f>
        <v>47.400000000000027</v>
      </c>
      <c r="AD159" s="25">
        <f t="shared" ref="AD159:AN159" si="122">AD141+AD147+AD155+AD158</f>
        <v>26.849999999999959</v>
      </c>
      <c r="AE159" s="287">
        <f t="shared" si="122"/>
        <v>-320.40000000000003</v>
      </c>
      <c r="AF159" s="287">
        <f t="shared" si="122"/>
        <v>-15.600000000000001</v>
      </c>
      <c r="AG159" s="287">
        <f t="shared" si="122"/>
        <v>52.000000000000028</v>
      </c>
      <c r="AH159" s="287">
        <f t="shared" si="122"/>
        <v>47.999999999999986</v>
      </c>
      <c r="AI159" s="319">
        <f t="shared" si="122"/>
        <v>-235.99999999999969</v>
      </c>
      <c r="AJ159" s="287">
        <f t="shared" si="122"/>
        <v>26.999999999999986</v>
      </c>
      <c r="AK159" s="287">
        <f t="shared" ca="1" si="122"/>
        <v>-86.95239571078352</v>
      </c>
      <c r="AL159" s="287">
        <f t="shared" ca="1" si="122"/>
        <v>27.515558525461465</v>
      </c>
      <c r="AM159" s="287">
        <f t="shared" ca="1" si="122"/>
        <v>110.2246564687498</v>
      </c>
      <c r="AN159" s="25">
        <f t="shared" ca="1" si="122"/>
        <v>77.787819283427723</v>
      </c>
      <c r="AO159" s="287">
        <f t="shared" ref="AO159:BH159" ca="1" si="123">AO141+AO147+AO155+AO158</f>
        <v>-42.148674163421113</v>
      </c>
      <c r="AP159" s="287">
        <f t="shared" ca="1" si="123"/>
        <v>-53.89536101037254</v>
      </c>
      <c r="AQ159" s="287">
        <f t="shared" ca="1" si="123"/>
        <v>25.815079301906898</v>
      </c>
      <c r="AR159" s="287">
        <f t="shared" ca="1" si="123"/>
        <v>71.8935858897771</v>
      </c>
      <c r="AS159" s="25">
        <f t="shared" ca="1" si="123"/>
        <v>1.6646300178903459</v>
      </c>
      <c r="AT159" s="287">
        <f t="shared" ca="1" si="123"/>
        <v>4.3156251775418077</v>
      </c>
      <c r="AU159" s="287">
        <f t="shared" ca="1" si="123"/>
        <v>-16.361816345547339</v>
      </c>
      <c r="AV159" s="287">
        <f t="shared" ca="1" si="123"/>
        <v>64.259171643273831</v>
      </c>
      <c r="AW159" s="287">
        <f t="shared" ca="1" si="123"/>
        <v>110.78423308122369</v>
      </c>
      <c r="AX159" s="25">
        <f t="shared" ca="1" si="123"/>
        <v>162.997213556492</v>
      </c>
      <c r="AY159" s="287">
        <f t="shared" ca="1" si="123"/>
        <v>3.5978026384282007</v>
      </c>
      <c r="AZ159" s="287">
        <f t="shared" ca="1" si="123"/>
        <v>-17.369627182881374</v>
      </c>
      <c r="BA159" s="287">
        <f t="shared" ca="1" si="123"/>
        <v>63.363940377029543</v>
      </c>
      <c r="BB159" s="287">
        <f t="shared" ca="1" si="123"/>
        <v>109.50889094842483</v>
      </c>
      <c r="BC159" s="25">
        <f t="shared" ca="1" si="123"/>
        <v>159.10100678100116</v>
      </c>
      <c r="BD159" s="287">
        <f t="shared" ca="1" si="123"/>
        <v>2.6677720237165268</v>
      </c>
      <c r="BE159" s="287">
        <f t="shared" ca="1" si="123"/>
        <v>-18.473569054795114</v>
      </c>
      <c r="BF159" s="287">
        <f t="shared" ca="1" si="123"/>
        <v>62.39671251809304</v>
      </c>
      <c r="BG159" s="287">
        <f t="shared" ca="1" si="123"/>
        <v>108.17104915162454</v>
      </c>
      <c r="BH159" s="25">
        <f t="shared" ca="1" si="123"/>
        <v>154.76196463863903</v>
      </c>
    </row>
    <row r="160" spans="1:60">
      <c r="A160" s="74" t="s">
        <v>51</v>
      </c>
      <c r="B160" s="19"/>
      <c r="C160" s="19"/>
      <c r="D160" s="25"/>
      <c r="E160" s="25"/>
      <c r="F160" s="23"/>
      <c r="G160" s="23"/>
      <c r="H160" s="23"/>
      <c r="I160" s="23"/>
      <c r="J160" s="25"/>
      <c r="K160" s="23"/>
      <c r="L160" s="23"/>
      <c r="M160" s="23"/>
      <c r="N160" s="23"/>
      <c r="O160" s="25">
        <v>651.79999999999995</v>
      </c>
      <c r="P160" s="23"/>
      <c r="Q160" s="23"/>
      <c r="R160" s="23"/>
      <c r="S160" s="23"/>
      <c r="T160" s="25">
        <f>+O161</f>
        <v>920.3</v>
      </c>
      <c r="U160" s="23"/>
      <c r="V160" s="23"/>
      <c r="W160" s="23"/>
      <c r="X160" s="23"/>
      <c r="Y160" s="25">
        <f>+T161</f>
        <v>829</v>
      </c>
      <c r="Z160" s="287">
        <f ca="1">+Y161</f>
        <v>712.08444121058949</v>
      </c>
      <c r="AA160" s="287">
        <f ca="1">+Z161</f>
        <v>694.18444121058951</v>
      </c>
      <c r="AB160" s="287">
        <f ca="1">+AA161</f>
        <v>660.48444121058947</v>
      </c>
      <c r="AC160" s="287">
        <f ca="1">+AB161</f>
        <v>691.48444121058935</v>
      </c>
      <c r="AD160" s="25">
        <f ca="1">+Y161</f>
        <v>712.08444121058949</v>
      </c>
      <c r="AE160" s="287">
        <f ca="1">+AD161</f>
        <v>738.9344412105894</v>
      </c>
      <c r="AF160" s="287">
        <f ca="1">+AE161</f>
        <v>418.53444121058936</v>
      </c>
      <c r="AG160" s="287">
        <f ca="1">+AF161</f>
        <v>402.93444121058934</v>
      </c>
      <c r="AH160" s="287">
        <f ca="1">+AG161</f>
        <v>454.9344412105894</v>
      </c>
      <c r="AI160" s="25">
        <f ca="1">+AD161</f>
        <v>738.9344412105894</v>
      </c>
      <c r="AJ160" s="287">
        <f ca="1">+AI161</f>
        <v>502.93444121058974</v>
      </c>
      <c r="AK160" s="287">
        <f ca="1">+AJ161</f>
        <v>529.93444121058974</v>
      </c>
      <c r="AL160" s="287">
        <f ca="1">+AK161</f>
        <v>442.98204549980619</v>
      </c>
      <c r="AM160" s="287">
        <f ca="1">+AL161</f>
        <v>470.49760402526766</v>
      </c>
      <c r="AN160" s="25">
        <f ca="1">+AI161</f>
        <v>502.93444121058974</v>
      </c>
      <c r="AO160" s="287">
        <f ca="1">+AN161</f>
        <v>580.72226049401752</v>
      </c>
      <c r="AP160" s="287">
        <f ca="1">+AO161</f>
        <v>538.57358633059641</v>
      </c>
      <c r="AQ160" s="287">
        <f ca="1">+AP161</f>
        <v>484.67822532022387</v>
      </c>
      <c r="AR160" s="287">
        <f ca="1">+AQ161</f>
        <v>510.49330462213078</v>
      </c>
      <c r="AS160" s="25">
        <f ca="1">+AN161</f>
        <v>580.72226049401752</v>
      </c>
      <c r="AT160" s="287">
        <f ca="1">+AS161</f>
        <v>582.38689051190784</v>
      </c>
      <c r="AU160" s="287">
        <f ca="1">+AT161</f>
        <v>586.70251568944968</v>
      </c>
      <c r="AV160" s="287">
        <f ca="1">+AU161</f>
        <v>570.34069934390232</v>
      </c>
      <c r="AW160" s="287">
        <f ca="1">+AV161</f>
        <v>634.59987098717613</v>
      </c>
      <c r="AX160" s="25">
        <f ca="1">+AS161</f>
        <v>582.38689051190784</v>
      </c>
      <c r="AY160" s="287">
        <f ca="1">+AX161</f>
        <v>745.38410406839989</v>
      </c>
      <c r="AZ160" s="287">
        <f ca="1">+AY161</f>
        <v>748.98190670682811</v>
      </c>
      <c r="BA160" s="287">
        <f ca="1">+AZ161</f>
        <v>731.61227952394677</v>
      </c>
      <c r="BB160" s="287">
        <f ca="1">+BA161</f>
        <v>794.97621990097628</v>
      </c>
      <c r="BC160" s="25">
        <f ca="1">+AX161</f>
        <v>745.38410406839989</v>
      </c>
      <c r="BD160" s="287">
        <f ca="1">+BC161</f>
        <v>904.48511084940105</v>
      </c>
      <c r="BE160" s="287">
        <f ca="1">+BD161</f>
        <v>907.15288287311762</v>
      </c>
      <c r="BF160" s="287">
        <f ca="1">+BE161</f>
        <v>888.6793138183225</v>
      </c>
      <c r="BG160" s="287">
        <f ca="1">+BF161</f>
        <v>951.07602633641557</v>
      </c>
      <c r="BH160" s="25">
        <f ca="1">+BC161</f>
        <v>904.48511084940105</v>
      </c>
    </row>
    <row r="161" spans="1:60">
      <c r="A161" s="89" t="s">
        <v>50</v>
      </c>
      <c r="B161" s="19"/>
      <c r="C161" s="19"/>
      <c r="D161" s="87"/>
      <c r="E161" s="87"/>
      <c r="F161" s="88"/>
      <c r="G161" s="88"/>
      <c r="H161" s="88"/>
      <c r="I161" s="88"/>
      <c r="J161" s="87"/>
      <c r="K161" s="88"/>
      <c r="L161" s="88"/>
      <c r="M161" s="88"/>
      <c r="N161" s="88"/>
      <c r="O161" s="87">
        <f>O159+O160</f>
        <v>920.3</v>
      </c>
      <c r="P161" s="88"/>
      <c r="Q161" s="88"/>
      <c r="R161" s="88"/>
      <c r="S161" s="88"/>
      <c r="T161" s="87">
        <f>T159+T160</f>
        <v>829</v>
      </c>
      <c r="U161" s="88"/>
      <c r="V161" s="88"/>
      <c r="W161" s="88"/>
      <c r="X161" s="88"/>
      <c r="Y161" s="87">
        <f ca="1">Y159+Y160</f>
        <v>712.08444121058949</v>
      </c>
      <c r="Z161" s="88">
        <f ca="1">Z159+Z160</f>
        <v>694.18444121058951</v>
      </c>
      <c r="AA161" s="88">
        <f ca="1">AA159+AA160</f>
        <v>660.48444121058947</v>
      </c>
      <c r="AB161" s="88">
        <f ca="1">AB159+AB160</f>
        <v>691.48444121058935</v>
      </c>
      <c r="AC161" s="88">
        <f ca="1">AC159+AC160</f>
        <v>738.88444121058933</v>
      </c>
      <c r="AD161" s="87">
        <f t="shared" ref="AD161:AN161" ca="1" si="124">AD159+AD160</f>
        <v>738.9344412105894</v>
      </c>
      <c r="AE161" s="88">
        <f t="shared" ca="1" si="124"/>
        <v>418.53444121058936</v>
      </c>
      <c r="AF161" s="88">
        <f t="shared" ca="1" si="124"/>
        <v>402.93444121058934</v>
      </c>
      <c r="AG161" s="88">
        <f t="shared" ca="1" si="124"/>
        <v>454.9344412105894</v>
      </c>
      <c r="AH161" s="88">
        <f t="shared" ca="1" si="124"/>
        <v>502.9344412105894</v>
      </c>
      <c r="AI161" s="87">
        <f t="shared" ca="1" si="124"/>
        <v>502.93444121058974</v>
      </c>
      <c r="AJ161" s="88">
        <f t="shared" ca="1" si="124"/>
        <v>529.93444121058974</v>
      </c>
      <c r="AK161" s="88">
        <f t="shared" ca="1" si="124"/>
        <v>442.98204549980619</v>
      </c>
      <c r="AL161" s="88">
        <f t="shared" ca="1" si="124"/>
        <v>470.49760402526766</v>
      </c>
      <c r="AM161" s="88">
        <f t="shared" ca="1" si="124"/>
        <v>580.72226049401752</v>
      </c>
      <c r="AN161" s="87">
        <f t="shared" ca="1" si="124"/>
        <v>580.72226049401752</v>
      </c>
      <c r="AO161" s="88">
        <f t="shared" ref="AO161:BH161" ca="1" si="125">AO159+AO160</f>
        <v>538.57358633059641</v>
      </c>
      <c r="AP161" s="88">
        <f t="shared" ca="1" si="125"/>
        <v>484.67822532022387</v>
      </c>
      <c r="AQ161" s="88">
        <f t="shared" ca="1" si="125"/>
        <v>510.49330462213078</v>
      </c>
      <c r="AR161" s="88">
        <f t="shared" ca="1" si="125"/>
        <v>582.38689051190784</v>
      </c>
      <c r="AS161" s="87">
        <f t="shared" ca="1" si="125"/>
        <v>582.38689051190784</v>
      </c>
      <c r="AT161" s="88">
        <f t="shared" ca="1" si="125"/>
        <v>586.70251568944968</v>
      </c>
      <c r="AU161" s="88">
        <f t="shared" ca="1" si="125"/>
        <v>570.34069934390232</v>
      </c>
      <c r="AV161" s="88">
        <f t="shared" ca="1" si="125"/>
        <v>634.59987098717613</v>
      </c>
      <c r="AW161" s="88">
        <f t="shared" ca="1" si="125"/>
        <v>745.38410406839978</v>
      </c>
      <c r="AX161" s="87">
        <f t="shared" ca="1" si="125"/>
        <v>745.38410406839989</v>
      </c>
      <c r="AY161" s="88">
        <f t="shared" ca="1" si="125"/>
        <v>748.98190670682811</v>
      </c>
      <c r="AZ161" s="88">
        <f t="shared" ca="1" si="125"/>
        <v>731.61227952394677</v>
      </c>
      <c r="BA161" s="88">
        <f t="shared" ca="1" si="125"/>
        <v>794.97621990097628</v>
      </c>
      <c r="BB161" s="88">
        <f t="shared" ca="1" si="125"/>
        <v>904.48511084940105</v>
      </c>
      <c r="BC161" s="87">
        <f t="shared" ca="1" si="125"/>
        <v>904.48511084940105</v>
      </c>
      <c r="BD161" s="88">
        <f t="shared" ca="1" si="125"/>
        <v>907.15288287311762</v>
      </c>
      <c r="BE161" s="88">
        <f t="shared" ca="1" si="125"/>
        <v>888.6793138183225</v>
      </c>
      <c r="BF161" s="88">
        <f t="shared" ca="1" si="125"/>
        <v>951.07602633641557</v>
      </c>
      <c r="BG161" s="88">
        <f t="shared" ca="1" si="125"/>
        <v>1059.2470754880401</v>
      </c>
      <c r="BH161" s="87">
        <f t="shared" ca="1" si="125"/>
        <v>1059.2470754880401</v>
      </c>
    </row>
    <row r="162" spans="1:60">
      <c r="A162" s="19"/>
      <c r="B162" s="19"/>
      <c r="C162" s="19"/>
      <c r="D162" s="85"/>
      <c r="E162" s="85"/>
      <c r="F162" s="85"/>
      <c r="G162" s="85"/>
      <c r="H162" s="85"/>
      <c r="I162" s="85"/>
      <c r="J162" s="85"/>
      <c r="K162" s="85"/>
      <c r="L162" s="85"/>
      <c r="M162" s="85"/>
      <c r="N162" s="85"/>
      <c r="O162" s="85" t="str">
        <f>IF(ROUND(O161-O95-O96,0)=0,"OK","Not OK")</f>
        <v>OK</v>
      </c>
      <c r="P162" s="86"/>
      <c r="Q162" s="86"/>
      <c r="R162" s="86"/>
      <c r="S162" s="86"/>
      <c r="T162" s="85" t="str">
        <f>IF(ROUND(T161-T95-T96,0)=0,"OK","Not OK")</f>
        <v>OK</v>
      </c>
      <c r="U162" s="85"/>
      <c r="V162" s="85"/>
      <c r="W162" s="85"/>
      <c r="X162" s="85"/>
      <c r="Y162" s="85" t="str">
        <f t="shared" ref="Y162:AD162" ca="1" si="126">IF(ROUND(Y161-Y95-Y96,0)=0,"OK","Not OK")</f>
        <v>OK</v>
      </c>
      <c r="Z162" s="85" t="str">
        <f t="shared" ca="1" si="126"/>
        <v>OK</v>
      </c>
      <c r="AA162" s="85" t="str">
        <f t="shared" ca="1" si="126"/>
        <v>OK</v>
      </c>
      <c r="AB162" s="85" t="str">
        <f t="shared" ca="1" si="126"/>
        <v>OK</v>
      </c>
      <c r="AC162" s="85" t="str">
        <f t="shared" ca="1" si="126"/>
        <v>OK</v>
      </c>
      <c r="AD162" s="85" t="str">
        <f t="shared" ca="1" si="126"/>
        <v>OK</v>
      </c>
      <c r="AE162" s="85" t="str">
        <f t="shared" ref="AE162:AN162" ca="1" si="127">IF(ROUND(AE161-AE95-AE96,0)=0,"OK","Not OK")</f>
        <v>OK</v>
      </c>
      <c r="AF162" s="85" t="str">
        <f t="shared" ca="1" si="127"/>
        <v>OK</v>
      </c>
      <c r="AG162" s="85" t="str">
        <f t="shared" ca="1" si="127"/>
        <v>OK</v>
      </c>
      <c r="AH162" s="85" t="str">
        <f t="shared" ca="1" si="127"/>
        <v>OK</v>
      </c>
      <c r="AI162" s="85" t="str">
        <f t="shared" ca="1" si="127"/>
        <v>OK</v>
      </c>
      <c r="AJ162" s="85" t="str">
        <f t="shared" ca="1" si="127"/>
        <v>OK</v>
      </c>
      <c r="AK162" s="85" t="str">
        <f t="shared" ca="1" si="127"/>
        <v>OK</v>
      </c>
      <c r="AL162" s="85" t="str">
        <f t="shared" ca="1" si="127"/>
        <v>OK</v>
      </c>
      <c r="AM162" s="85" t="str">
        <f t="shared" ca="1" si="127"/>
        <v>OK</v>
      </c>
      <c r="AN162" s="85" t="str">
        <f t="shared" ca="1" si="127"/>
        <v>OK</v>
      </c>
      <c r="AO162" s="85" t="str">
        <f t="shared" ref="AO162:BH162" ca="1" si="128">IF(ROUND(AO161-AO95-AO96,0)=0,"OK","Not OK")</f>
        <v>OK</v>
      </c>
      <c r="AP162" s="85" t="str">
        <f t="shared" ca="1" si="128"/>
        <v>OK</v>
      </c>
      <c r="AQ162" s="85" t="str">
        <f t="shared" ca="1" si="128"/>
        <v>OK</v>
      </c>
      <c r="AR162" s="85" t="str">
        <f t="shared" ca="1" si="128"/>
        <v>OK</v>
      </c>
      <c r="AS162" s="85" t="str">
        <f t="shared" ca="1" si="128"/>
        <v>OK</v>
      </c>
      <c r="AT162" s="85" t="str">
        <f t="shared" ca="1" si="128"/>
        <v>OK</v>
      </c>
      <c r="AU162" s="85" t="str">
        <f t="shared" ca="1" si="128"/>
        <v>OK</v>
      </c>
      <c r="AV162" s="85" t="str">
        <f t="shared" ca="1" si="128"/>
        <v>OK</v>
      </c>
      <c r="AW162" s="85" t="str">
        <f t="shared" ca="1" si="128"/>
        <v>OK</v>
      </c>
      <c r="AX162" s="85" t="str">
        <f t="shared" ca="1" si="128"/>
        <v>OK</v>
      </c>
      <c r="AY162" s="85" t="str">
        <f t="shared" ca="1" si="128"/>
        <v>OK</v>
      </c>
      <c r="AZ162" s="85" t="str">
        <f t="shared" ca="1" si="128"/>
        <v>OK</v>
      </c>
      <c r="BA162" s="85" t="str">
        <f t="shared" ca="1" si="128"/>
        <v>OK</v>
      </c>
      <c r="BB162" s="85" t="str">
        <f t="shared" ca="1" si="128"/>
        <v>OK</v>
      </c>
      <c r="BC162" s="85" t="str">
        <f t="shared" ca="1" si="128"/>
        <v>OK</v>
      </c>
      <c r="BD162" s="85" t="str">
        <f t="shared" ca="1" si="128"/>
        <v>OK</v>
      </c>
      <c r="BE162" s="85" t="str">
        <f t="shared" ca="1" si="128"/>
        <v>OK</v>
      </c>
      <c r="BF162" s="85" t="str">
        <f t="shared" ca="1" si="128"/>
        <v>OK</v>
      </c>
      <c r="BG162" s="85" t="str">
        <f t="shared" ca="1" si="128"/>
        <v>OK</v>
      </c>
      <c r="BH162" s="85" t="str">
        <f t="shared" ca="1" si="128"/>
        <v>OK</v>
      </c>
    </row>
    <row r="163" spans="1:60">
      <c r="A163" s="84" t="s">
        <v>49</v>
      </c>
      <c r="B163" s="19"/>
      <c r="C163" s="19"/>
      <c r="D163" s="83"/>
      <c r="E163" s="83"/>
      <c r="F163" s="83"/>
      <c r="G163" s="83"/>
      <c r="H163" s="83"/>
      <c r="I163" s="83"/>
      <c r="J163" s="83"/>
      <c r="K163" s="83"/>
      <c r="L163" s="83"/>
      <c r="M163" s="17"/>
      <c r="N163" s="17"/>
      <c r="O163" s="83"/>
      <c r="P163" s="18"/>
      <c r="Q163" s="18"/>
      <c r="R163" s="18"/>
      <c r="S163" s="18"/>
      <c r="T163" s="83"/>
      <c r="U163" s="17"/>
      <c r="V163" s="17"/>
      <c r="W163" s="17"/>
      <c r="X163" s="17"/>
      <c r="Y163" s="17"/>
      <c r="Z163" s="17"/>
      <c r="AA163" s="17"/>
      <c r="AB163" s="17"/>
      <c r="AC163" s="17"/>
      <c r="AD163" s="17"/>
      <c r="AE163" s="17"/>
      <c r="AF163" s="17"/>
      <c r="AG163" s="17"/>
      <c r="AH163" s="17"/>
      <c r="AI163" s="17"/>
      <c r="AJ163" s="17"/>
      <c r="AK163" s="17"/>
      <c r="AL163" s="17"/>
      <c r="AM163" s="17"/>
      <c r="AN163" s="505"/>
      <c r="AO163" s="17"/>
      <c r="AP163" s="17"/>
      <c r="AQ163" s="17"/>
      <c r="AR163" s="17"/>
      <c r="AS163" s="505"/>
      <c r="AT163" s="17"/>
      <c r="AU163" s="17"/>
      <c r="AV163" s="17"/>
      <c r="AW163" s="17"/>
      <c r="AX163" s="17"/>
      <c r="AY163" s="17"/>
      <c r="AZ163" s="17"/>
      <c r="BA163" s="17"/>
      <c r="BB163" s="17"/>
      <c r="BC163" s="17"/>
      <c r="BD163" s="17"/>
      <c r="BE163" s="17"/>
      <c r="BF163" s="17"/>
      <c r="BG163" s="17"/>
      <c r="BH163" s="17"/>
    </row>
    <row r="164" spans="1:60">
      <c r="A164" s="19" t="s">
        <v>48</v>
      </c>
      <c r="B164" s="19"/>
      <c r="C164" s="19"/>
      <c r="D164" s="82"/>
      <c r="E164" s="82"/>
      <c r="F164" s="81"/>
      <c r="G164" s="81"/>
      <c r="H164" s="81"/>
      <c r="I164" s="81"/>
      <c r="J164" s="82"/>
      <c r="K164" s="81"/>
      <c r="L164" s="81"/>
      <c r="M164" s="81"/>
      <c r="N164" s="81"/>
      <c r="O164" s="82">
        <f>O141</f>
        <v>420.4</v>
      </c>
      <c r="P164" s="23"/>
      <c r="Q164" s="23"/>
      <c r="R164" s="23"/>
      <c r="S164" s="23"/>
      <c r="T164" s="82">
        <f>T141</f>
        <v>352.1</v>
      </c>
      <c r="U164" s="81"/>
      <c r="V164" s="81"/>
      <c r="W164" s="81"/>
      <c r="X164" s="81"/>
      <c r="Y164" s="82">
        <f t="shared" ref="Y164:BH164" ca="1" si="129">Y141</f>
        <v>-42.149717601547451</v>
      </c>
      <c r="Z164" s="81">
        <f t="shared" si="129"/>
        <v>-58.7</v>
      </c>
      <c r="AA164" s="81">
        <f t="shared" si="129"/>
        <v>-13.899999999999991</v>
      </c>
      <c r="AB164" s="81">
        <f t="shared" si="129"/>
        <v>76.699999999999989</v>
      </c>
      <c r="AC164" s="81">
        <f t="shared" si="129"/>
        <v>172.3</v>
      </c>
      <c r="AD164" s="82">
        <f t="shared" si="129"/>
        <v>176.45</v>
      </c>
      <c r="AE164" s="81">
        <f t="shared" si="129"/>
        <v>-59</v>
      </c>
      <c r="AF164" s="81">
        <f t="shared" si="129"/>
        <v>58.6</v>
      </c>
      <c r="AG164" s="81">
        <f t="shared" si="129"/>
        <v>119.80000000000001</v>
      </c>
      <c r="AH164" s="81">
        <f t="shared" si="129"/>
        <v>176.79999999999998</v>
      </c>
      <c r="AI164" s="82">
        <f t="shared" si="129"/>
        <v>296.20000000000027</v>
      </c>
      <c r="AJ164" s="81">
        <f t="shared" si="129"/>
        <v>-21</v>
      </c>
      <c r="AK164" s="81">
        <f t="shared" si="129"/>
        <v>22.589836382689441</v>
      </c>
      <c r="AL164" s="81">
        <f t="shared" si="129"/>
        <v>91.269879252902982</v>
      </c>
      <c r="AM164" s="81">
        <f t="shared" ca="1" si="129"/>
        <v>184.76064257871084</v>
      </c>
      <c r="AN164" s="82">
        <f t="shared" ca="1" si="129"/>
        <v>277.62035821430322</v>
      </c>
      <c r="AO164" s="81">
        <f t="shared" ca="1" si="129"/>
        <v>20.51568951443096</v>
      </c>
      <c r="AP164" s="81">
        <f t="shared" ca="1" si="129"/>
        <v>14.780305946910488</v>
      </c>
      <c r="AQ164" s="81">
        <f t="shared" ca="1" si="129"/>
        <v>93.664017225214607</v>
      </c>
      <c r="AR164" s="81">
        <f t="shared" ca="1" si="129"/>
        <v>149.2130563376281</v>
      </c>
      <c r="AS164" s="82">
        <f t="shared" ca="1" si="129"/>
        <v>278.17306902418414</v>
      </c>
      <c r="AT164" s="81">
        <f t="shared" ca="1" si="129"/>
        <v>29.701984212380793</v>
      </c>
      <c r="AU164" s="81">
        <f t="shared" ca="1" si="129"/>
        <v>14.329038899196263</v>
      </c>
      <c r="AV164" s="81">
        <f t="shared" ca="1" si="129"/>
        <v>93.377037172098284</v>
      </c>
      <c r="AW164" s="81">
        <f t="shared" ca="1" si="129"/>
        <v>148.44016346128922</v>
      </c>
      <c r="AX164" s="82">
        <f t="shared" ca="1" si="129"/>
        <v>285.84822374496457</v>
      </c>
      <c r="AY164" s="81">
        <f t="shared" ca="1" si="129"/>
        <v>30.000699583126647</v>
      </c>
      <c r="AZ164" s="81">
        <f t="shared" ca="1" si="129"/>
        <v>14.398226564736163</v>
      </c>
      <c r="BA164" s="81">
        <f t="shared" ca="1" si="129"/>
        <v>93.593011131826117</v>
      </c>
      <c r="BB164" s="81">
        <f t="shared" ca="1" si="129"/>
        <v>148.14321415689281</v>
      </c>
      <c r="BC164" s="82">
        <f t="shared" ca="1" si="129"/>
        <v>286.13515143658168</v>
      </c>
      <c r="BD164" s="81">
        <f t="shared" ca="1" si="129"/>
        <v>30.185271523052592</v>
      </c>
      <c r="BE164" s="81">
        <f t="shared" ca="1" si="129"/>
        <v>14.472704888197541</v>
      </c>
      <c r="BF164" s="81">
        <f t="shared" ca="1" si="129"/>
        <v>93.839685166204333</v>
      </c>
      <c r="BG164" s="81">
        <f t="shared" ca="1" si="129"/>
        <v>147.8912062366974</v>
      </c>
      <c r="BH164" s="82">
        <f t="shared" ca="1" si="129"/>
        <v>286.38886781415187</v>
      </c>
    </row>
    <row r="165" spans="1:60">
      <c r="A165" s="74" t="s">
        <v>47</v>
      </c>
      <c r="B165" s="19"/>
      <c r="C165" s="19"/>
      <c r="D165" s="80"/>
      <c r="E165" s="80"/>
      <c r="F165" s="81"/>
      <c r="G165" s="81"/>
      <c r="H165" s="81"/>
      <c r="I165" s="81"/>
      <c r="J165" s="80"/>
      <c r="K165" s="81"/>
      <c r="L165" s="81"/>
      <c r="M165" s="81"/>
      <c r="N165" s="81"/>
      <c r="O165" s="80">
        <f>O164+O144</f>
        <v>347.59999999999997</v>
      </c>
      <c r="P165" s="23"/>
      <c r="Q165" s="23"/>
      <c r="R165" s="23"/>
      <c r="S165" s="23"/>
      <c r="T165" s="80">
        <f>T164+T144</f>
        <v>295.20000000000005</v>
      </c>
      <c r="U165" s="81"/>
      <c r="V165" s="81"/>
      <c r="W165" s="81"/>
      <c r="X165" s="81"/>
      <c r="Y165" s="80">
        <f t="shared" ref="Y165:BH165" ca="1" si="130">Y164+Y144</f>
        <v>-114.78271760154745</v>
      </c>
      <c r="Z165" s="81">
        <f t="shared" si="130"/>
        <v>-73.2</v>
      </c>
      <c r="AA165" s="81">
        <f t="shared" si="130"/>
        <v>-33.899999999999991</v>
      </c>
      <c r="AB165" s="81">
        <f t="shared" si="130"/>
        <v>60.29999999999999</v>
      </c>
      <c r="AC165" s="81">
        <f t="shared" si="130"/>
        <v>153.70000000000002</v>
      </c>
      <c r="AD165" s="80">
        <f t="shared" si="130"/>
        <v>106.94999999999999</v>
      </c>
      <c r="AE165" s="81">
        <f t="shared" si="130"/>
        <v>-72.7</v>
      </c>
      <c r="AF165" s="81">
        <f t="shared" si="130"/>
        <v>41.900000000000006</v>
      </c>
      <c r="AG165" s="81">
        <f t="shared" si="130"/>
        <v>104.80000000000001</v>
      </c>
      <c r="AH165" s="81">
        <f t="shared" si="130"/>
        <v>153.19999999999999</v>
      </c>
      <c r="AI165" s="80">
        <f t="shared" si="130"/>
        <v>227.20000000000027</v>
      </c>
      <c r="AJ165" s="81">
        <f t="shared" si="130"/>
        <v>-32.6</v>
      </c>
      <c r="AK165" s="81">
        <f t="shared" si="130"/>
        <v>6.147604289216396</v>
      </c>
      <c r="AL165" s="81">
        <f t="shared" si="130"/>
        <v>76.475558525461466</v>
      </c>
      <c r="AM165" s="81">
        <f t="shared" ca="1" si="130"/>
        <v>160.1638564687498</v>
      </c>
      <c r="AN165" s="80">
        <f t="shared" ca="1" si="130"/>
        <v>210.18701928342762</v>
      </c>
      <c r="AO165" s="81">
        <f t="shared" ca="1" si="130"/>
        <v>8.7893098365788873</v>
      </c>
      <c r="AP165" s="81">
        <f t="shared" ca="1" si="130"/>
        <v>-1.9386173303725407</v>
      </c>
      <c r="AQ165" s="81">
        <f t="shared" ca="1" si="130"/>
        <v>78.810957855506899</v>
      </c>
      <c r="AR165" s="81">
        <f t="shared" ca="1" si="130"/>
        <v>125.9493820144491</v>
      </c>
      <c r="AS165" s="80">
        <f t="shared" ca="1" si="130"/>
        <v>211.61103237616234</v>
      </c>
      <c r="AT165" s="81">
        <f t="shared" ca="1" si="130"/>
        <v>18.099853189333167</v>
      </c>
      <c r="AU165" s="81">
        <f t="shared" ca="1" si="130"/>
        <v>-2.3019037735201522</v>
      </c>
      <c r="AV165" s="81">
        <f t="shared" ca="1" si="130"/>
        <v>78.600282466741561</v>
      </c>
      <c r="AW165" s="81">
        <f t="shared" ca="1" si="130"/>
        <v>125.41216612116078</v>
      </c>
      <c r="AX165" s="80">
        <f t="shared" ca="1" si="130"/>
        <v>219.81039800371536</v>
      </c>
      <c r="AY165" s="81">
        <f t="shared" ca="1" si="130"/>
        <v>18.518294339164029</v>
      </c>
      <c r="AZ165" s="81">
        <f t="shared" ca="1" si="130"/>
        <v>-2.1507256481308303</v>
      </c>
      <c r="BA165" s="81">
        <f t="shared" ca="1" si="130"/>
        <v>78.887219942475099</v>
      </c>
      <c r="BB165" s="81">
        <f t="shared" ca="1" si="130"/>
        <v>125.34263610517931</v>
      </c>
      <c r="BC165" s="80">
        <f t="shared" ca="1" si="130"/>
        <v>220.59742473868755</v>
      </c>
      <c r="BD165" s="81">
        <f t="shared" ca="1" si="130"/>
        <v>18.818192083606085</v>
      </c>
      <c r="BE165" s="81">
        <f t="shared" ca="1" si="130"/>
        <v>-2.0001405937077621</v>
      </c>
      <c r="BF165" s="81">
        <f t="shared" ca="1" si="130"/>
        <v>79.199609548402137</v>
      </c>
      <c r="BG165" s="81">
        <f t="shared" ca="1" si="130"/>
        <v>125.31000412253982</v>
      </c>
      <c r="BH165" s="80">
        <f t="shared" ca="1" si="130"/>
        <v>221.3276651608403</v>
      </c>
    </row>
    <row r="166" spans="1:60">
      <c r="A166" s="74" t="s">
        <v>46</v>
      </c>
      <c r="B166" s="19"/>
      <c r="C166" s="19"/>
      <c r="D166" s="68"/>
      <c r="E166" s="68"/>
      <c r="F166" s="67"/>
      <c r="G166" s="67"/>
      <c r="H166" s="67"/>
      <c r="I166" s="67"/>
      <c r="J166" s="68"/>
      <c r="K166" s="67"/>
      <c r="L166" s="67"/>
      <c r="M166" s="67"/>
      <c r="N166" s="67"/>
      <c r="O166" s="68">
        <f>O165/O76</f>
        <v>5.5527156549520758</v>
      </c>
      <c r="P166" s="23"/>
      <c r="Q166" s="23"/>
      <c r="R166" s="23"/>
      <c r="S166" s="23"/>
      <c r="T166" s="68">
        <f>T165/T76</f>
        <v>4.7156549520766777</v>
      </c>
      <c r="U166" s="67"/>
      <c r="V166" s="67"/>
      <c r="W166" s="67"/>
      <c r="X166" s="67"/>
      <c r="Y166" s="68">
        <f t="shared" ref="Y166:BH166" ca="1" si="131">Y165/Y76</f>
        <v>-1.8417637414926036</v>
      </c>
      <c r="Z166" s="67">
        <f t="shared" si="131"/>
        <v>-1.2220367278797997</v>
      </c>
      <c r="AA166" s="67">
        <f t="shared" si="131"/>
        <v>-0.56538634733734705</v>
      </c>
      <c r="AB166" s="67">
        <f t="shared" si="131"/>
        <v>1.0100502512562812</v>
      </c>
      <c r="AC166" s="67">
        <f t="shared" si="131"/>
        <v>2.5962837837837838</v>
      </c>
      <c r="AD166" s="68">
        <f t="shared" si="131"/>
        <v>1.7917649177622621</v>
      </c>
      <c r="AE166" s="67">
        <f t="shared" si="131"/>
        <v>-1.2512908777969018</v>
      </c>
      <c r="AF166" s="67">
        <f t="shared" si="131"/>
        <v>0.72616984402079732</v>
      </c>
      <c r="AG166" s="67">
        <f t="shared" si="131"/>
        <v>1.8226086956521741</v>
      </c>
      <c r="AH166" s="67">
        <f t="shared" si="131"/>
        <v>2.7019400352733682</v>
      </c>
      <c r="AI166" s="68">
        <f t="shared" si="131"/>
        <v>3.9513043478260919</v>
      </c>
      <c r="AJ166" s="67">
        <f t="shared" si="131"/>
        <v>-0.58633093525179858</v>
      </c>
      <c r="AK166" s="67">
        <f t="shared" si="131"/>
        <v>0.11329802873466439</v>
      </c>
      <c r="AL166" s="67">
        <f t="shared" si="131"/>
        <v>1.4399337555374951</v>
      </c>
      <c r="AM166" s="67">
        <f t="shared" ca="1" si="131"/>
        <v>3.0676578178428535</v>
      </c>
      <c r="AN166" s="68">
        <f t="shared" ca="1" si="131"/>
        <v>3.9071594387903228</v>
      </c>
      <c r="AO166" s="67">
        <f t="shared" ca="1" si="131"/>
        <v>0.17129661522451239</v>
      </c>
      <c r="AP166" s="67">
        <f t="shared" ca="1" si="131"/>
        <v>-3.8456640661603439E-2</v>
      </c>
      <c r="AQ166" s="67">
        <f t="shared" ca="1" si="131"/>
        <v>1.5918038721003231</v>
      </c>
      <c r="AR166" s="67">
        <f t="shared" ca="1" si="131"/>
        <v>2.5909928872205734</v>
      </c>
      <c r="AS166" s="68">
        <f t="shared" ca="1" si="131"/>
        <v>4.2355692886028153</v>
      </c>
      <c r="AT166" s="67">
        <f t="shared" ca="1" si="131"/>
        <v>0.37641002966869541</v>
      </c>
      <c r="AU166" s="67">
        <f t="shared" ca="1" si="131"/>
        <v>-4.8020886694553143E-2</v>
      </c>
      <c r="AV166" s="67">
        <f t="shared" ca="1" si="131"/>
        <v>1.6448573691279282</v>
      </c>
      <c r="AW166" s="67">
        <f t="shared" ca="1" si="131"/>
        <v>2.632747532902703</v>
      </c>
      <c r="AX166" s="68">
        <f t="shared" ca="1" si="131"/>
        <v>4.5927337947938103</v>
      </c>
      <c r="AY166" s="67">
        <f t="shared" ca="1" si="131"/>
        <v>0.38997812044745528</v>
      </c>
      <c r="AZ166" s="67">
        <f t="shared" ca="1" si="131"/>
        <v>-4.5435814794504613E-2</v>
      </c>
      <c r="BA166" s="67">
        <f t="shared" ca="1" si="131"/>
        <v>1.6718540674168356</v>
      </c>
      <c r="BB166" s="67">
        <f t="shared" ca="1" si="131"/>
        <v>2.6648534840872058</v>
      </c>
      <c r="BC166" s="68">
        <f t="shared" ca="1" si="131"/>
        <v>4.6676942641215264</v>
      </c>
      <c r="BD166" s="67">
        <f t="shared" ca="1" si="131"/>
        <v>0.40136511553805643</v>
      </c>
      <c r="BE166" s="67">
        <f t="shared" ca="1" si="131"/>
        <v>-4.2797057432133682E-2</v>
      </c>
      <c r="BF166" s="67">
        <f t="shared" ca="1" si="131"/>
        <v>1.7000925298897296</v>
      </c>
      <c r="BG166" s="67">
        <f t="shared" ca="1" si="131"/>
        <v>2.6985837361512597</v>
      </c>
      <c r="BH166" s="68">
        <f t="shared" ca="1" si="131"/>
        <v>4.7433655331984479</v>
      </c>
    </row>
    <row r="167" spans="1:60">
      <c r="A167" s="19"/>
      <c r="B167" s="74" t="s">
        <v>45</v>
      </c>
      <c r="C167" s="19"/>
      <c r="D167" s="52"/>
      <c r="E167" s="52"/>
      <c r="F167" s="63"/>
      <c r="G167" s="63"/>
      <c r="H167" s="63"/>
      <c r="I167" s="63"/>
      <c r="J167" s="52"/>
      <c r="K167" s="63"/>
      <c r="L167" s="63"/>
      <c r="M167" s="63"/>
      <c r="N167" s="63"/>
      <c r="O167" s="52"/>
      <c r="P167" s="63"/>
      <c r="Q167" s="63"/>
      <c r="R167" s="63"/>
      <c r="S167" s="63"/>
      <c r="T167" s="52">
        <f>T166/O166-1</f>
        <v>-0.15074798619102392</v>
      </c>
      <c r="U167" s="63"/>
      <c r="V167" s="63"/>
      <c r="W167" s="63"/>
      <c r="X167" s="63"/>
      <c r="Y167" s="52">
        <f ca="1">Y166/T166-1</f>
        <v>-1.3905637202487702</v>
      </c>
      <c r="Z167" s="63"/>
      <c r="AA167" s="63"/>
      <c r="AB167" s="63"/>
      <c r="AC167" s="63"/>
      <c r="AD167" s="52">
        <f t="shared" ref="AD167:BH167" ca="1" si="132">AD166/Y166-1</f>
        <v>-1.9728527483716118</v>
      </c>
      <c r="AE167" s="63">
        <f t="shared" si="132"/>
        <v>2.3938846721781593E-2</v>
      </c>
      <c r="AF167" s="63">
        <f t="shared" si="132"/>
        <v>-2.2843781025853391</v>
      </c>
      <c r="AG167" s="63">
        <f t="shared" si="132"/>
        <v>0.80447328574518751</v>
      </c>
      <c r="AH167" s="63">
        <f t="shared" si="132"/>
        <v>4.0695185999892081E-2</v>
      </c>
      <c r="AI167" s="52">
        <f t="shared" si="132"/>
        <v>1.2052582393235389</v>
      </c>
      <c r="AJ167" s="63">
        <f t="shared" si="132"/>
        <v>-0.53141915628432601</v>
      </c>
      <c r="AK167" s="63">
        <f t="shared" si="132"/>
        <v>-0.84397860959450755</v>
      </c>
      <c r="AL167" s="63">
        <f t="shared" si="132"/>
        <v>-0.20996001008200416</v>
      </c>
      <c r="AM167" s="63">
        <f t="shared" ca="1" si="132"/>
        <v>0.13535377461938514</v>
      </c>
      <c r="AN167" s="52">
        <f t="shared" ca="1" si="132"/>
        <v>-1.1172237101922167E-2</v>
      </c>
      <c r="AO167" s="63">
        <f t="shared" ca="1" si="132"/>
        <v>-1.2921500554135856</v>
      </c>
      <c r="AP167" s="63">
        <f t="shared" ca="1" si="132"/>
        <v>-1.3394290358896361</v>
      </c>
      <c r="AQ167" s="63">
        <f t="shared" ca="1" si="132"/>
        <v>0.10547021068072548</v>
      </c>
      <c r="AR167" s="63">
        <f t="shared" ca="1" si="132"/>
        <v>-0.15538399617121124</v>
      </c>
      <c r="AS167" s="52">
        <f t="shared" ca="1" si="132"/>
        <v>8.4053352558904004E-2</v>
      </c>
      <c r="AT167" s="63">
        <f t="shared" ca="1" si="132"/>
        <v>1.1974166224787814</v>
      </c>
      <c r="AU167" s="63">
        <f t="shared" ca="1" si="132"/>
        <v>0.24870206727388466</v>
      </c>
      <c r="AV167" s="63">
        <f t="shared" ca="1" si="132"/>
        <v>3.332916696427124E-2</v>
      </c>
      <c r="AW167" s="63">
        <f t="shared" ca="1" si="132"/>
        <v>1.6115306949731067E-2</v>
      </c>
      <c r="AX167" s="52">
        <f t="shared" ca="1" si="132"/>
        <v>8.4325029731437295E-2</v>
      </c>
      <c r="AY167" s="63">
        <f t="shared" ca="1" si="132"/>
        <v>3.6046039449857625E-2</v>
      </c>
      <c r="AZ167" s="63">
        <f t="shared" ca="1" si="132"/>
        <v>-5.3832240051946978E-2</v>
      </c>
      <c r="BA167" s="63">
        <f t="shared" ca="1" si="132"/>
        <v>1.6412789823363472E-2</v>
      </c>
      <c r="BB167" s="63">
        <f t="shared" ca="1" si="132"/>
        <v>1.2194846176194041E-2</v>
      </c>
      <c r="BC167" s="52">
        <f t="shared" ca="1" si="132"/>
        <v>1.6321535860120973E-2</v>
      </c>
      <c r="BD167" s="63">
        <f t="shared" ca="1" si="132"/>
        <v>2.9199061417948036E-2</v>
      </c>
      <c r="BE167" s="63">
        <f t="shared" ca="1" si="132"/>
        <v>-5.8076593856749459E-2</v>
      </c>
      <c r="BF167" s="63">
        <f t="shared" ca="1" si="132"/>
        <v>1.6890506787189175E-2</v>
      </c>
      <c r="BG167" s="63">
        <f t="shared" ca="1" si="132"/>
        <v>1.2657450875055432E-2</v>
      </c>
      <c r="BH167" s="52">
        <f t="shared" ca="1" si="132"/>
        <v>1.621170213708556E-2</v>
      </c>
    </row>
    <row r="168" spans="1:60">
      <c r="A168" s="74" t="s">
        <v>44</v>
      </c>
      <c r="B168" s="19"/>
      <c r="C168" s="19"/>
      <c r="D168" s="80"/>
      <c r="E168" s="80"/>
      <c r="F168" s="81"/>
      <c r="G168" s="81"/>
      <c r="H168" s="81"/>
      <c r="I168" s="81"/>
      <c r="J168" s="80"/>
      <c r="K168" s="81"/>
      <c r="L168" s="81"/>
      <c r="M168" s="81"/>
      <c r="N168" s="81"/>
      <c r="O168" s="25"/>
      <c r="P168" s="23"/>
      <c r="Q168" s="23"/>
      <c r="R168" s="23"/>
      <c r="S168" s="23"/>
      <c r="T168" s="25">
        <f>-T151-T152</f>
        <v>0</v>
      </c>
      <c r="U168" s="81"/>
      <c r="V168" s="81"/>
      <c r="W168" s="81"/>
      <c r="X168" s="81"/>
      <c r="Y168" s="80">
        <f t="shared" ref="Y168:BH168" si="133">-Y151-Y152</f>
        <v>187.6</v>
      </c>
      <c r="Z168" s="81">
        <f t="shared" si="133"/>
        <v>78.900000000000006</v>
      </c>
      <c r="AA168" s="81">
        <f t="shared" si="133"/>
        <v>0</v>
      </c>
      <c r="AB168" s="81">
        <f t="shared" si="133"/>
        <v>36.199999999999989</v>
      </c>
      <c r="AC168" s="81">
        <f t="shared" si="133"/>
        <v>82.1</v>
      </c>
      <c r="AD168" s="80">
        <f t="shared" si="133"/>
        <v>197.2</v>
      </c>
      <c r="AE168" s="81">
        <f t="shared" si="133"/>
        <v>58</v>
      </c>
      <c r="AF168" s="81">
        <f t="shared" si="133"/>
        <v>0.5</v>
      </c>
      <c r="AG168" s="81">
        <f t="shared" si="133"/>
        <v>36.099999999999994</v>
      </c>
      <c r="AH168" s="81">
        <f t="shared" si="133"/>
        <v>70.800000000000011</v>
      </c>
      <c r="AI168" s="80">
        <f t="shared" si="133"/>
        <v>165.4</v>
      </c>
      <c r="AJ168" s="81">
        <f t="shared" si="133"/>
        <v>115.2</v>
      </c>
      <c r="AK168" s="81">
        <f t="shared" si="133"/>
        <v>72</v>
      </c>
      <c r="AL168" s="81">
        <f t="shared" si="133"/>
        <v>48.96</v>
      </c>
      <c r="AM168" s="81">
        <f t="shared" si="133"/>
        <v>49.9392</v>
      </c>
      <c r="AN168" s="80">
        <f t="shared" si="133"/>
        <v>286.0992</v>
      </c>
      <c r="AO168" s="81">
        <f t="shared" si="133"/>
        <v>50.937984</v>
      </c>
      <c r="AP168" s="81">
        <f t="shared" si="133"/>
        <v>51.956743680000002</v>
      </c>
      <c r="AQ168" s="81">
        <f t="shared" si="133"/>
        <v>52.995878553600001</v>
      </c>
      <c r="AR168" s="81">
        <f t="shared" si="133"/>
        <v>54.055796124672</v>
      </c>
      <c r="AS168" s="80">
        <f t="shared" si="133"/>
        <v>209.946402358272</v>
      </c>
      <c r="AT168" s="81">
        <f t="shared" si="133"/>
        <v>13.78422801179136</v>
      </c>
      <c r="AU168" s="81">
        <f t="shared" si="133"/>
        <v>14.059912572027187</v>
      </c>
      <c r="AV168" s="81">
        <f t="shared" si="133"/>
        <v>14.341110823467732</v>
      </c>
      <c r="AW168" s="81">
        <f t="shared" si="133"/>
        <v>14.627933039937087</v>
      </c>
      <c r="AX168" s="80">
        <f t="shared" si="133"/>
        <v>56.813184447223364</v>
      </c>
      <c r="AY168" s="81">
        <f t="shared" si="133"/>
        <v>14.920491700735829</v>
      </c>
      <c r="AZ168" s="81">
        <f t="shared" si="133"/>
        <v>15.218901534750545</v>
      </c>
      <c r="BA168" s="81">
        <f t="shared" si="133"/>
        <v>15.523279565445556</v>
      </c>
      <c r="BB168" s="81">
        <f t="shared" si="133"/>
        <v>15.833745156754468</v>
      </c>
      <c r="BC168" s="80">
        <f t="shared" si="133"/>
        <v>61.496417957686397</v>
      </c>
      <c r="BD168" s="81">
        <f t="shared" si="133"/>
        <v>16.150420059889559</v>
      </c>
      <c r="BE168" s="81">
        <f t="shared" si="133"/>
        <v>16.473428461087352</v>
      </c>
      <c r="BF168" s="81">
        <f t="shared" si="133"/>
        <v>16.802897030309097</v>
      </c>
      <c r="BG168" s="81">
        <f t="shared" si="133"/>
        <v>17.138954970915279</v>
      </c>
      <c r="BH168" s="80">
        <f t="shared" si="133"/>
        <v>66.565700522201283</v>
      </c>
    </row>
    <row r="169" spans="1:60">
      <c r="A169" s="74" t="s">
        <v>43</v>
      </c>
      <c r="B169" s="19"/>
      <c r="C169" s="19"/>
      <c r="D169" s="30"/>
      <c r="E169" s="30"/>
      <c r="F169" s="63"/>
      <c r="G169" s="63"/>
      <c r="H169" s="63"/>
      <c r="I169" s="63"/>
      <c r="J169" s="30"/>
      <c r="K169" s="63"/>
      <c r="L169" s="63"/>
      <c r="M169" s="63"/>
      <c r="N169" s="63"/>
      <c r="O169" s="30"/>
      <c r="P169" s="63"/>
      <c r="Q169" s="63"/>
      <c r="R169" s="63"/>
      <c r="S169" s="63"/>
      <c r="T169" s="30">
        <f>T168/T165</f>
        <v>0</v>
      </c>
      <c r="U169" s="63"/>
      <c r="V169" s="63"/>
      <c r="W169" s="63"/>
      <c r="X169" s="63"/>
      <c r="Y169" s="30">
        <f ca="1">Y168/Y165</f>
        <v>-1.6343923886802176</v>
      </c>
      <c r="Z169" s="63">
        <f>Z168/-Z165</f>
        <v>1.0778688524590165</v>
      </c>
      <c r="AA169" s="63">
        <f>AA168/-AA165</f>
        <v>0</v>
      </c>
      <c r="AB169" s="63">
        <f>AB168/-AB165</f>
        <v>-0.60033167495854056</v>
      </c>
      <c r="AC169" s="63">
        <f>AC168/-AC165</f>
        <v>-0.5341574495770981</v>
      </c>
      <c r="AD169" s="30">
        <f>AD168/AD165</f>
        <v>1.8438522674146798</v>
      </c>
      <c r="AE169" s="63">
        <f>AE168/-AE165</f>
        <v>0.79779917469050887</v>
      </c>
      <c r="AF169" s="63">
        <f>AF168/-AF165</f>
        <v>-1.1933174224343673E-2</v>
      </c>
      <c r="AG169" s="63">
        <f>AG168/-AG165</f>
        <v>-0.34446564885496173</v>
      </c>
      <c r="AH169" s="63">
        <f>AH168/-AH165</f>
        <v>-0.46214099216710192</v>
      </c>
      <c r="AI169" s="30">
        <f>AI168/AI165</f>
        <v>0.72799295774647799</v>
      </c>
      <c r="AJ169" s="63">
        <f>AJ168/-AJ165</f>
        <v>3.5337423312883436</v>
      </c>
      <c r="AK169" s="63">
        <f>AK168/-AK165</f>
        <v>-11.711879394432767</v>
      </c>
      <c r="AL169" s="63">
        <f>AL168/-AL165</f>
        <v>-0.64020454304625252</v>
      </c>
      <c r="AM169" s="63">
        <f ca="1">AM168/-AM165</f>
        <v>-0.31180068400603123</v>
      </c>
      <c r="AN169" s="30">
        <f ca="1">AN168/AN165</f>
        <v>1.3611649329029605</v>
      </c>
      <c r="AO169" s="63">
        <f ca="1">AO168/-AO165</f>
        <v>-5.7954475319562606</v>
      </c>
      <c r="AP169" s="63">
        <f ca="1">AP168/-AP165</f>
        <v>26.800928097560938</v>
      </c>
      <c r="AQ169" s="63">
        <f ca="1">AQ168/-AQ165</f>
        <v>-0.672443020560204</v>
      </c>
      <c r="AR169" s="63">
        <f ca="1">AR168/-AR165</f>
        <v>-0.42918667213842016</v>
      </c>
      <c r="AS169" s="30">
        <f ca="1">AS168/AS165</f>
        <v>0.992133538600524</v>
      </c>
      <c r="AT169" s="63">
        <f ca="1">AT168/-AT165</f>
        <v>-0.76156573578811426</v>
      </c>
      <c r="AU169" s="63">
        <f ca="1">AU168/-AU165</f>
        <v>6.1079497474068063</v>
      </c>
      <c r="AV169" s="63">
        <f ca="1">AV168/-AV165</f>
        <v>-0.18245622500829994</v>
      </c>
      <c r="AW169" s="63">
        <f ca="1">AW168/-AW165</f>
        <v>-0.11663886760240653</v>
      </c>
      <c r="AX169" s="30">
        <f ca="1">AX168/AX165</f>
        <v>0.25846449923748865</v>
      </c>
      <c r="AY169" s="63">
        <f ca="1">AY168/-AY165</f>
        <v>-0.80571630558764429</v>
      </c>
      <c r="AZ169" s="63">
        <f ca="1">AZ168/-AZ165</f>
        <v>7.0761705696759174</v>
      </c>
      <c r="BA169" s="63">
        <f ca="1">BA168/-BA165</f>
        <v>-0.1967781292935053</v>
      </c>
      <c r="BB169" s="63">
        <f ca="1">BB168/-BB165</f>
        <v>-0.12632369677838776</v>
      </c>
      <c r="BC169" s="30">
        <f ca="1">BC168/BC165</f>
        <v>0.27877214809072692</v>
      </c>
      <c r="BD169" s="63">
        <f ca="1">BD168/-BD165</f>
        <v>-0.85823441423787894</v>
      </c>
      <c r="BE169" s="63">
        <f ca="1">BE168/-BE165</f>
        <v>8.2361352561470298</v>
      </c>
      <c r="BF169" s="63">
        <f ca="1">BF168/-BF165</f>
        <v>-0.21215883671800373</v>
      </c>
      <c r="BG169" s="63">
        <f ca="1">BG168/-BG165</f>
        <v>-0.13677243960629998</v>
      </c>
      <c r="BH169" s="30">
        <f ca="1">BH168/BH165</f>
        <v>0.30075634907108217</v>
      </c>
    </row>
    <row r="170" spans="1:60">
      <c r="A170" s="21"/>
      <c r="B170" s="21"/>
      <c r="C170" s="21"/>
      <c r="D170" s="20"/>
      <c r="E170" s="20"/>
      <c r="F170" s="20"/>
      <c r="G170" s="79"/>
      <c r="H170" s="79"/>
      <c r="I170" s="20"/>
      <c r="J170" s="20"/>
      <c r="K170" s="20"/>
      <c r="L170" s="78"/>
      <c r="M170" s="77"/>
      <c r="N170" s="20"/>
      <c r="O170" s="20"/>
      <c r="P170" s="20"/>
      <c r="Q170" s="20"/>
      <c r="R170" s="20"/>
      <c r="S170" s="20"/>
      <c r="T170" s="20"/>
      <c r="U170" s="20"/>
      <c r="V170" s="20"/>
      <c r="W170" s="20"/>
      <c r="X170" s="20"/>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20"/>
      <c r="BE170" s="20"/>
      <c r="BF170" s="20"/>
      <c r="BG170" s="20"/>
      <c r="BH170" s="76"/>
    </row>
    <row r="171" spans="1:60">
      <c r="A171" s="29" t="s">
        <v>42</v>
      </c>
      <c r="B171" s="75"/>
      <c r="C171" s="28"/>
      <c r="D171" s="26"/>
      <c r="E171" s="26"/>
      <c r="F171" s="27"/>
      <c r="G171" s="27"/>
      <c r="H171" s="27"/>
      <c r="I171" s="27"/>
      <c r="J171" s="26"/>
      <c r="K171" s="27"/>
      <c r="L171" s="27"/>
      <c r="M171" s="27"/>
      <c r="N171" s="27"/>
      <c r="O171" s="26" t="str">
        <f t="shared" ref="O171:Y171" si="134">O4</f>
        <v>FY2013</v>
      </c>
      <c r="P171" s="27">
        <f t="shared" si="134"/>
        <v>41621</v>
      </c>
      <c r="Q171" s="27">
        <f t="shared" si="134"/>
        <v>41712</v>
      </c>
      <c r="R171" s="27">
        <f t="shared" si="134"/>
        <v>41804</v>
      </c>
      <c r="S171" s="27">
        <f t="shared" si="134"/>
        <v>41896</v>
      </c>
      <c r="T171" s="26" t="str">
        <f t="shared" si="134"/>
        <v>FY2014</v>
      </c>
      <c r="U171" s="27">
        <f t="shared" si="134"/>
        <v>41987</v>
      </c>
      <c r="V171" s="27">
        <f t="shared" si="134"/>
        <v>42078</v>
      </c>
      <c r="W171" s="27">
        <f t="shared" si="134"/>
        <v>42170</v>
      </c>
      <c r="X171" s="27">
        <f t="shared" si="134"/>
        <v>42262</v>
      </c>
      <c r="Y171" s="26" t="str">
        <f t="shared" si="134"/>
        <v>FY2015</v>
      </c>
      <c r="Z171" s="27">
        <v>42353</v>
      </c>
      <c r="AA171" s="27">
        <v>42445</v>
      </c>
      <c r="AB171" s="27">
        <v>42537</v>
      </c>
      <c r="AC171" s="27">
        <v>42629</v>
      </c>
      <c r="AD171" s="26" t="str">
        <f t="shared" ref="AD171:BH171" si="135">AD4</f>
        <v>FY2016</v>
      </c>
      <c r="AE171" s="27">
        <f t="shared" si="135"/>
        <v>42720</v>
      </c>
      <c r="AF171" s="27">
        <f t="shared" si="135"/>
        <v>42811</v>
      </c>
      <c r="AG171" s="27">
        <f t="shared" si="135"/>
        <v>42903</v>
      </c>
      <c r="AH171" s="27">
        <f t="shared" si="135"/>
        <v>42995</v>
      </c>
      <c r="AI171" s="26" t="str">
        <f t="shared" si="135"/>
        <v>FY2017</v>
      </c>
      <c r="AJ171" s="27">
        <f t="shared" si="135"/>
        <v>43086</v>
      </c>
      <c r="AK171" s="27" t="str">
        <f t="shared" si="135"/>
        <v>Mar-18 E</v>
      </c>
      <c r="AL171" s="27" t="str">
        <f t="shared" si="135"/>
        <v>Jun-18 E</v>
      </c>
      <c r="AM171" s="27" t="str">
        <f t="shared" si="135"/>
        <v>Sep-18 E</v>
      </c>
      <c r="AN171" s="26" t="str">
        <f t="shared" si="135"/>
        <v>FY2018E</v>
      </c>
      <c r="AO171" s="27" t="str">
        <f t="shared" si="135"/>
        <v>Dec-18 E</v>
      </c>
      <c r="AP171" s="27" t="str">
        <f t="shared" si="135"/>
        <v>Mar-19 E</v>
      </c>
      <c r="AQ171" s="27" t="str">
        <f t="shared" si="135"/>
        <v>Jun-19 E</v>
      </c>
      <c r="AR171" s="27" t="str">
        <f t="shared" si="135"/>
        <v>Sep-19 E</v>
      </c>
      <c r="AS171" s="26" t="str">
        <f t="shared" si="135"/>
        <v>FY2019E</v>
      </c>
      <c r="AT171" s="27" t="str">
        <f t="shared" si="135"/>
        <v>Dec-19 E</v>
      </c>
      <c r="AU171" s="27" t="str">
        <f t="shared" si="135"/>
        <v>Mar-20 E</v>
      </c>
      <c r="AV171" s="27" t="str">
        <f t="shared" si="135"/>
        <v>Jun-20 E</v>
      </c>
      <c r="AW171" s="27" t="str">
        <f t="shared" si="135"/>
        <v>Sep-20 E</v>
      </c>
      <c r="AX171" s="26" t="str">
        <f t="shared" si="135"/>
        <v>FY2020E</v>
      </c>
      <c r="AY171" s="27" t="str">
        <f t="shared" si="135"/>
        <v>Dec-20 E</v>
      </c>
      <c r="AZ171" s="27" t="str">
        <f t="shared" si="135"/>
        <v>Mar-21 E</v>
      </c>
      <c r="BA171" s="27" t="str">
        <f t="shared" si="135"/>
        <v>Jun-21 E</v>
      </c>
      <c r="BB171" s="27" t="str">
        <f t="shared" si="135"/>
        <v>Sep-21 E</v>
      </c>
      <c r="BC171" s="26" t="str">
        <f t="shared" si="135"/>
        <v>FY2021E</v>
      </c>
      <c r="BD171" s="27" t="str">
        <f t="shared" si="135"/>
        <v>Dec-21 E</v>
      </c>
      <c r="BE171" s="27" t="str">
        <f t="shared" si="135"/>
        <v>Mar-22 E</v>
      </c>
      <c r="BF171" s="27" t="str">
        <f t="shared" si="135"/>
        <v>Jun-22 E</v>
      </c>
      <c r="BG171" s="27" t="str">
        <f t="shared" si="135"/>
        <v>Sep-22 E</v>
      </c>
      <c r="BH171" s="26" t="str">
        <f t="shared" si="135"/>
        <v>FY2022E</v>
      </c>
    </row>
    <row r="172" spans="1:60">
      <c r="A172" s="74" t="s">
        <v>41</v>
      </c>
      <c r="B172" s="19"/>
      <c r="C172" s="19"/>
      <c r="D172" s="52"/>
      <c r="E172" s="52"/>
      <c r="F172" s="63"/>
      <c r="G172" s="63"/>
      <c r="H172" s="63"/>
      <c r="I172" s="63"/>
      <c r="J172" s="52"/>
      <c r="K172" s="63"/>
      <c r="L172" s="63"/>
      <c r="M172" s="63"/>
      <c r="N172" s="63"/>
      <c r="O172" s="52">
        <f>-O11/O5</f>
        <v>0.50851402670586787</v>
      </c>
      <c r="P172" s="63"/>
      <c r="Q172" s="63"/>
      <c r="R172" s="63"/>
      <c r="S172" s="63"/>
      <c r="T172" s="52">
        <f>-T11/T5</f>
        <v>0.50283286118980175</v>
      </c>
      <c r="U172" s="63"/>
      <c r="V172" s="63"/>
      <c r="W172" s="63"/>
      <c r="X172" s="63"/>
      <c r="Y172" s="52">
        <f t="shared" ref="Y172:AM172" si="136">-Y11/Y5</f>
        <v>0.50931394820536113</v>
      </c>
      <c r="Z172" s="276">
        <f t="shared" si="136"/>
        <v>0.54009291052312669</v>
      </c>
      <c r="AA172" s="276">
        <f t="shared" si="136"/>
        <v>0.49083769633507857</v>
      </c>
      <c r="AB172" s="276">
        <f t="shared" si="136"/>
        <v>0.51759417144628739</v>
      </c>
      <c r="AC172" s="276">
        <f t="shared" si="136"/>
        <v>0.48935473304945953</v>
      </c>
      <c r="AD172" s="52">
        <f t="shared" si="136"/>
        <v>0.5080863674851821</v>
      </c>
      <c r="AE172" s="276">
        <f t="shared" si="136"/>
        <v>0.5292783505154639</v>
      </c>
      <c r="AF172" s="276">
        <f t="shared" si="136"/>
        <v>0.49312602291325697</v>
      </c>
      <c r="AG172" s="276">
        <f t="shared" si="136"/>
        <v>0.49427450980392162</v>
      </c>
      <c r="AH172" s="276">
        <f t="shared" si="136"/>
        <v>0.5204460966542751</v>
      </c>
      <c r="AI172" s="52">
        <f>-AI11/AI5</f>
        <v>0.50778802645318477</v>
      </c>
      <c r="AJ172" s="63">
        <f t="shared" si="136"/>
        <v>0.57228272474909248</v>
      </c>
      <c r="AK172" s="63">
        <f t="shared" si="136"/>
        <v>0.49712602291325703</v>
      </c>
      <c r="AL172" s="63">
        <f t="shared" si="136"/>
        <v>0.49927450980392163</v>
      </c>
      <c r="AM172" s="63">
        <f t="shared" si="136"/>
        <v>0.49784277975695534</v>
      </c>
      <c r="AN172" s="52">
        <f t="shared" ref="AN172:BH172" si="137">-AN11/AN5</f>
        <v>0.51328802645318472</v>
      </c>
      <c r="AO172" s="63">
        <f t="shared" si="137"/>
        <v>0.52828272474909244</v>
      </c>
      <c r="AP172" s="63">
        <f t="shared" si="137"/>
        <v>0.49212602291325702</v>
      </c>
      <c r="AQ172" s="63">
        <f t="shared" si="137"/>
        <v>0.49727450980392168</v>
      </c>
      <c r="AR172" s="63">
        <f t="shared" si="137"/>
        <v>0.5501042997188017</v>
      </c>
      <c r="AS172" s="52">
        <f t="shared" si="137"/>
        <v>0.51528802645318472</v>
      </c>
      <c r="AT172" s="63">
        <f t="shared" si="137"/>
        <v>0.52878272474909238</v>
      </c>
      <c r="AU172" s="63">
        <f t="shared" si="137"/>
        <v>0.49262602291325697</v>
      </c>
      <c r="AV172" s="63">
        <f t="shared" si="137"/>
        <v>0.49777450980392163</v>
      </c>
      <c r="AW172" s="63">
        <f t="shared" si="137"/>
        <v>0.55083763364338667</v>
      </c>
      <c r="AX172" s="52">
        <f t="shared" si="137"/>
        <v>0.51578802645318467</v>
      </c>
      <c r="AY172" s="63">
        <f t="shared" si="137"/>
        <v>0.52878272474909238</v>
      </c>
      <c r="AZ172" s="63">
        <f t="shared" si="137"/>
        <v>0.49262602291325702</v>
      </c>
      <c r="BA172" s="63">
        <f t="shared" si="137"/>
        <v>0.49777450980392163</v>
      </c>
      <c r="BB172" s="63">
        <f t="shared" si="137"/>
        <v>0.55107545869072705</v>
      </c>
      <c r="BC172" s="52">
        <f t="shared" si="137"/>
        <v>0.51578802645318467</v>
      </c>
      <c r="BD172" s="63">
        <f t="shared" si="137"/>
        <v>0.52878272474909238</v>
      </c>
      <c r="BE172" s="63">
        <f t="shared" si="137"/>
        <v>0.49262602291325691</v>
      </c>
      <c r="BF172" s="63">
        <f t="shared" si="137"/>
        <v>0.49777450980392163</v>
      </c>
      <c r="BG172" s="63">
        <f t="shared" si="137"/>
        <v>0.55131780732799274</v>
      </c>
      <c r="BH172" s="52">
        <f t="shared" si="137"/>
        <v>0.51578802645318467</v>
      </c>
    </row>
    <row r="173" spans="1:60">
      <c r="A173" s="74" t="s">
        <v>40</v>
      </c>
      <c r="B173" s="19"/>
      <c r="C173" s="19"/>
      <c r="D173" s="34"/>
      <c r="E173" s="34"/>
      <c r="F173" s="35"/>
      <c r="G173" s="35"/>
      <c r="H173" s="35"/>
      <c r="I173" s="35"/>
      <c r="J173" s="34"/>
      <c r="K173" s="35"/>
      <c r="L173" s="35"/>
      <c r="M173" s="35"/>
      <c r="N173" s="35"/>
      <c r="O173" s="34">
        <f>O39</f>
        <v>0.55460388595551868</v>
      </c>
      <c r="P173" s="35"/>
      <c r="Q173" s="35"/>
      <c r="R173" s="35"/>
      <c r="S173" s="35"/>
      <c r="T173" s="34">
        <f>T39</f>
        <v>0.47298733599451281</v>
      </c>
      <c r="U173" s="35"/>
      <c r="V173" s="35"/>
      <c r="W173" s="35"/>
      <c r="X173" s="35"/>
      <c r="Y173" s="34">
        <f>Y39</f>
        <v>0.34034116723803232</v>
      </c>
      <c r="Z173" s="427">
        <f>-Z38/Z5</f>
        <v>0.31448192284386994</v>
      </c>
      <c r="AA173" s="427">
        <f>-AA38/AA5</f>
        <v>0.32673429319371722</v>
      </c>
      <c r="AB173" s="427">
        <f>-AB38/AB5</f>
        <v>0.37513563788559912</v>
      </c>
      <c r="AC173" s="427">
        <f>-AC38/AC5</f>
        <v>0.34736324926301992</v>
      </c>
      <c r="AD173" s="34">
        <f>AD39</f>
        <v>0.34271803556308211</v>
      </c>
      <c r="AE173" s="427">
        <f>-AE38/AE5</f>
        <v>0.33134020618556703</v>
      </c>
      <c r="AF173" s="427">
        <f>-AF38/AF5</f>
        <v>0.33371522094926354</v>
      </c>
      <c r="AG173" s="427">
        <f>-AG38/AG5</f>
        <v>0.35780392156862745</v>
      </c>
      <c r="AH173" s="427">
        <f>-AH38/AH5</f>
        <v>0.32430518675871839</v>
      </c>
      <c r="AI173" s="34">
        <f>AI39</f>
        <v>0.33758266620257565</v>
      </c>
      <c r="AJ173" s="35">
        <f>-AJ38/AJ5</f>
        <v>0.34657270980140931</v>
      </c>
      <c r="AK173" s="35">
        <f>-AK38/AK5</f>
        <v>0.33521522094926354</v>
      </c>
      <c r="AL173" s="35">
        <f>-AL38/AL5</f>
        <v>0.34930392156862744</v>
      </c>
      <c r="AM173" s="35">
        <f>-AM38/AM5</f>
        <v>0.31839080704719197</v>
      </c>
      <c r="AN173" s="34">
        <f>AN39</f>
        <v>0.33708266620257571</v>
      </c>
      <c r="AO173" s="35">
        <f>-AO38/AO5</f>
        <v>0.34607270980140931</v>
      </c>
      <c r="AP173" s="35">
        <f>-AP38/AP5</f>
        <v>0.33471522094926359</v>
      </c>
      <c r="AQ173" s="35">
        <f>-AQ38/AQ5</f>
        <v>0.34880392156862744</v>
      </c>
      <c r="AR173" s="35">
        <f>-AR38/AR5</f>
        <v>0.31671189029702274</v>
      </c>
      <c r="AS173" s="34">
        <f>AS39</f>
        <v>0.33658266620257565</v>
      </c>
      <c r="AT173" s="35">
        <f>-AT38/AT5</f>
        <v>0.34507270980140931</v>
      </c>
      <c r="AU173" s="35">
        <f>-AU38/AU5</f>
        <v>0.33371522094926354</v>
      </c>
      <c r="AV173" s="35">
        <f>-AV38/AV5</f>
        <v>0.34780392156862744</v>
      </c>
      <c r="AW173" s="35">
        <f>-AW38/AW5</f>
        <v>0.31565588141854245</v>
      </c>
      <c r="AX173" s="34">
        <f>AX39</f>
        <v>0.33558266620257565</v>
      </c>
      <c r="AY173" s="35">
        <f>-AY38/AY5</f>
        <v>0.34357270980140936</v>
      </c>
      <c r="AZ173" s="35">
        <f>-AZ38/AZ5</f>
        <v>0.33221522094926353</v>
      </c>
      <c r="BA173" s="35">
        <f>-BA38/BA5</f>
        <v>0.34630392156862744</v>
      </c>
      <c r="BB173" s="35">
        <f>-BB38/BB5</f>
        <v>0.31409844359170924</v>
      </c>
      <c r="BC173" s="34">
        <f>BC39</f>
        <v>0.33408266620257571</v>
      </c>
      <c r="BD173" s="35">
        <f>-BD38/BD5</f>
        <v>0.34207270980140941</v>
      </c>
      <c r="BE173" s="35">
        <f>-BE38/BE5</f>
        <v>0.33071522094926353</v>
      </c>
      <c r="BF173" s="35">
        <f>-BF38/BF5</f>
        <v>0.34480392156862744</v>
      </c>
      <c r="BG173" s="35">
        <f>-BG38/BG5</f>
        <v>0.31253956962972312</v>
      </c>
      <c r="BH173" s="34">
        <f>BH39</f>
        <v>0.33258266620257565</v>
      </c>
    </row>
    <row r="174" spans="1:60">
      <c r="A174" s="74" t="s">
        <v>39</v>
      </c>
      <c r="B174" s="19"/>
      <c r="C174" s="19"/>
      <c r="D174" s="34"/>
      <c r="E174" s="34"/>
      <c r="F174" s="35"/>
      <c r="G174" s="35"/>
      <c r="H174" s="35"/>
      <c r="I174" s="35"/>
      <c r="J174" s="34"/>
      <c r="K174" s="35"/>
      <c r="L174" s="35"/>
      <c r="M174" s="35"/>
      <c r="N174" s="35"/>
      <c r="O174" s="34">
        <f>O58</f>
        <v>-0.36088770222911176</v>
      </c>
      <c r="P174" s="35"/>
      <c r="Q174" s="35"/>
      <c r="R174" s="35"/>
      <c r="S174" s="35"/>
      <c r="T174" s="34">
        <f>T58</f>
        <v>-13.62517279806257</v>
      </c>
      <c r="U174" s="35"/>
      <c r="V174" s="35"/>
      <c r="W174" s="35"/>
      <c r="X174" s="35"/>
      <c r="Y174" s="34">
        <f ca="1">Y58</f>
        <v>0.28275950999355248</v>
      </c>
      <c r="Z174" s="427">
        <f>-Z57/Z56</f>
        <v>0.27689594356260983</v>
      </c>
      <c r="AA174" s="427">
        <f>-AA57/AA56</f>
        <v>0.28331637843336721</v>
      </c>
      <c r="AB174" s="427">
        <f>-AB57/AB56</f>
        <v>8.1967213114753787E-2</v>
      </c>
      <c r="AC174" s="427">
        <f>-AC57/AC56</f>
        <v>0.21580928481806821</v>
      </c>
      <c r="AD174" s="34">
        <f>AD58</f>
        <v>0.23161499639509744</v>
      </c>
      <c r="AE174" s="427">
        <f>-AE57/AE56</f>
        <v>0.26295585412667943</v>
      </c>
      <c r="AF174" s="427">
        <f>-AF57/AF56</f>
        <v>0.26813880126182971</v>
      </c>
      <c r="AG174" s="427">
        <f>-AG57/AG56</f>
        <v>0.18646232439335891</v>
      </c>
      <c r="AH174" s="427">
        <f>-AH57/AH56</f>
        <v>0.20028208744710879</v>
      </c>
      <c r="AI174" s="34">
        <f>AI58</f>
        <v>0.22941970310391346</v>
      </c>
      <c r="AJ174" s="35">
        <f>-AJ57/AJ56</f>
        <v>0.34302325581395288</v>
      </c>
      <c r="AK174" s="35">
        <f>-AK57/AK56</f>
        <v>0.222</v>
      </c>
      <c r="AL174" s="35">
        <f>-AL57/AL56</f>
        <v>0.22200000000000003</v>
      </c>
      <c r="AM174" s="35">
        <f ca="1">-AM57/AM56</f>
        <v>0.2224623302891223</v>
      </c>
      <c r="AN174" s="34">
        <f>AN58</f>
        <v>0.23</v>
      </c>
      <c r="AO174" s="35">
        <f ca="1">-AO57/AO56</f>
        <v>0.23</v>
      </c>
      <c r="AP174" s="35">
        <f ca="1">-AP57/AP56</f>
        <v>0.23</v>
      </c>
      <c r="AQ174" s="35">
        <f ca="1">-AQ57/AQ56</f>
        <v>0.23</v>
      </c>
      <c r="AR174" s="35">
        <f ca="1">-AR57/AR56</f>
        <v>0.23000000000000057</v>
      </c>
      <c r="AS174" s="34">
        <f>AS58</f>
        <v>0.23</v>
      </c>
      <c r="AT174" s="35">
        <f ca="1">-AT57/AT56</f>
        <v>0.23</v>
      </c>
      <c r="AU174" s="35">
        <f ca="1">-AU57/AU56</f>
        <v>0.23</v>
      </c>
      <c r="AV174" s="35">
        <f ca="1">-AV57/AV56</f>
        <v>0.23</v>
      </c>
      <c r="AW174" s="35">
        <f ca="1">-AW57/AW56</f>
        <v>0.23000000000000065</v>
      </c>
      <c r="AX174" s="34">
        <f>AX58</f>
        <v>0.23</v>
      </c>
      <c r="AY174" s="35">
        <f ca="1">-AY57/AY56</f>
        <v>0.23</v>
      </c>
      <c r="AZ174" s="35">
        <f ca="1">-AZ57/AZ56</f>
        <v>0.23</v>
      </c>
      <c r="BA174" s="35">
        <f ca="1">-BA57/BA56</f>
        <v>0.23</v>
      </c>
      <c r="BB174" s="35">
        <f ca="1">-BB57/BB56</f>
        <v>0.23000000000000007</v>
      </c>
      <c r="BC174" s="34">
        <f>BC58</f>
        <v>0.23</v>
      </c>
      <c r="BD174" s="35">
        <f ca="1">-BD57/BD56</f>
        <v>0.23000000000000004</v>
      </c>
      <c r="BE174" s="35">
        <f ca="1">-BE57/BE56</f>
        <v>0.23</v>
      </c>
      <c r="BF174" s="35">
        <f ca="1">-BF57/BF56</f>
        <v>0.23000000000000004</v>
      </c>
      <c r="BG174" s="35">
        <f ca="1">-BG57/BG56</f>
        <v>0.23000000000000104</v>
      </c>
      <c r="BH174" s="34">
        <f>BH58</f>
        <v>0.23</v>
      </c>
    </row>
    <row r="175" spans="1:60">
      <c r="A175" s="70" t="s">
        <v>38</v>
      </c>
      <c r="B175" s="19"/>
      <c r="C175" s="19"/>
      <c r="D175" s="52"/>
      <c r="E175" s="52"/>
      <c r="F175" s="63"/>
      <c r="G175" s="63"/>
      <c r="H175" s="63"/>
      <c r="I175" s="63"/>
      <c r="J175" s="52"/>
      <c r="K175" s="63"/>
      <c r="L175" s="63"/>
      <c r="M175" s="63"/>
      <c r="N175" s="63"/>
      <c r="O175" s="52">
        <f>AVERAGE(J96:O96)/O5</f>
        <v>0.37580138021152348</v>
      </c>
      <c r="P175" s="63"/>
      <c r="Q175" s="63"/>
      <c r="R175" s="63"/>
      <c r="S175" s="63"/>
      <c r="T175" s="52">
        <f>AVERAGE(O96:T96)/T5</f>
        <v>0.33483270806216986</v>
      </c>
      <c r="U175" s="63"/>
      <c r="V175" s="63"/>
      <c r="W175" s="63"/>
      <c r="X175" s="63"/>
      <c r="Y175" s="52">
        <f>AVERAGE(T96:X96)/Y5</f>
        <v>0.34240634422369998</v>
      </c>
      <c r="Z175" s="276">
        <f>Z96/Z5/4</f>
        <v>0.35053524540496872</v>
      </c>
      <c r="AA175" s="276">
        <f>AA96/AA5/4</f>
        <v>0.27016524869109948</v>
      </c>
      <c r="AB175" s="276">
        <f>AB96/AB5/4</f>
        <v>0.2679817082622849</v>
      </c>
      <c r="AC175" s="276">
        <f>AC96/AC5/4</f>
        <v>0.30253029806747461</v>
      </c>
      <c r="AD175" s="52">
        <f>AVERAGE(Y96:AC96)/AD5</f>
        <v>0.29612193056731584</v>
      </c>
      <c r="AE175" s="276">
        <f>AE96/AE5/4</f>
        <v>0.21572164948453609</v>
      </c>
      <c r="AF175" s="276">
        <f>AF96/AF5/4</f>
        <v>0.16485270049099834</v>
      </c>
      <c r="AG175" s="276">
        <f>AG96/AG5/4</f>
        <v>0.17839215686274509</v>
      </c>
      <c r="AH175" s="276">
        <f>AH96/AH5/4</f>
        <v>0.22256151531244467</v>
      </c>
      <c r="AI175" s="52">
        <f>AVERAGE(AD96:AH96)/AI5</f>
        <v>0.21911764705882356</v>
      </c>
      <c r="AJ175" s="63">
        <f>AJ96/AJ5/4</f>
        <v>0.28288490284005979</v>
      </c>
      <c r="AK175" s="63">
        <f ca="1">AK96/AK5/4</f>
        <v>0.18409441766294019</v>
      </c>
      <c r="AL175" s="63">
        <f ca="1">AL96/AL5/4</f>
        <v>0.18707401413306665</v>
      </c>
      <c r="AM175" s="63">
        <f ca="1">AM96/AM5/4</f>
        <v>0.24658720965968592</v>
      </c>
      <c r="AN175" s="52">
        <f ca="1">AVERAGE(AI96:AM96)/AN5</f>
        <v>0.22095094994880096</v>
      </c>
      <c r="AO175" s="63">
        <f ca="1">AO96/AO5/4</f>
        <v>0.28441659878546666</v>
      </c>
      <c r="AP175" s="63">
        <f ca="1">AP96/AP5/4</f>
        <v>0.19808905209302383</v>
      </c>
      <c r="AQ175" s="63">
        <f ca="1">AQ96/AQ5/4</f>
        <v>0.20217395737468075</v>
      </c>
      <c r="AR175" s="63">
        <f ca="1">AR96/AR5/4</f>
        <v>0.26146509395904122</v>
      </c>
      <c r="AS175" s="52">
        <f ca="1">AVERAGE(AN96:AR96)/AS5</f>
        <v>0.23727393101357502</v>
      </c>
      <c r="AT175" s="63">
        <f ca="1">AT96/AT5/4</f>
        <v>0.31315116005891219</v>
      </c>
      <c r="AU175" s="63">
        <f ca="1">AU96/AU5/4</f>
        <v>0.23433263003346219</v>
      </c>
      <c r="AV175" s="63">
        <f ca="1">AV96/AV5/4</f>
        <v>0.25262247983438457</v>
      </c>
      <c r="AW175" s="63">
        <f ca="1">AW96/AW5/4</f>
        <v>0.33806825592480944</v>
      </c>
      <c r="AX175" s="52">
        <f ca="1">AVERAGE(AS96:AW96)/AX5</f>
        <v>0.27653401863084298</v>
      </c>
      <c r="AY175" s="63">
        <f ca="1">AY96/AY5/4</f>
        <v>0.40393575435437201</v>
      </c>
      <c r="AZ175" s="63">
        <f ca="1">AZ96/AZ5/4</f>
        <v>0.30208263009868952</v>
      </c>
      <c r="BA175" s="63">
        <f ca="1">BA96/BA5/4</f>
        <v>0.31799245923511782</v>
      </c>
      <c r="BB175" s="63">
        <f ca="1">BB96/BB5/4</f>
        <v>0.41432009867769065</v>
      </c>
      <c r="BC175" s="52">
        <f ca="1">AVERAGE(AX96:BB96)/BC5</f>
        <v>0.35051900026334348</v>
      </c>
      <c r="BD175" s="63">
        <f ca="1">BD96/BD5/4</f>
        <v>0.49420305994969138</v>
      </c>
      <c r="BE175" s="63">
        <f ca="1">BE96/BE5/4</f>
        <v>0.36863088245855635</v>
      </c>
      <c r="BF175" s="63">
        <f ca="1">BF96/BF5/4</f>
        <v>0.38214043471192893</v>
      </c>
      <c r="BG175" s="63">
        <f ca="1">BG96/BG5/4</f>
        <v>0.48992618594508369</v>
      </c>
      <c r="BH175" s="52">
        <f ca="1">AVERAGE(BC96:BG96)/BH5</f>
        <v>0.4235610750703403</v>
      </c>
    </row>
    <row r="176" spans="1:60">
      <c r="A176" s="70" t="s">
        <v>37</v>
      </c>
      <c r="B176" s="19"/>
      <c r="C176" s="19"/>
      <c r="D176" s="52"/>
      <c r="E176" s="52"/>
      <c r="F176" s="35"/>
      <c r="G176" s="35"/>
      <c r="H176" s="35"/>
      <c r="I176" s="35"/>
      <c r="J176" s="52"/>
      <c r="K176" s="35"/>
      <c r="L176" s="35"/>
      <c r="M176" s="35"/>
      <c r="N176" s="35"/>
      <c r="O176" s="52">
        <f>AVERAGE(J97:O97)/O5</f>
        <v>0.11233615092490506</v>
      </c>
      <c r="P176" s="35"/>
      <c r="Q176" s="35"/>
      <c r="R176" s="35"/>
      <c r="S176" s="35"/>
      <c r="T176" s="52">
        <f>AVERAGE(O97:T97)/T5</f>
        <v>0.10558150218206877</v>
      </c>
      <c r="U176" s="35"/>
      <c r="V176" s="51"/>
      <c r="W176" s="51"/>
      <c r="X176" s="51"/>
      <c r="Y176" s="52">
        <f>AVERAGE(T97:Y97)/Y5</f>
        <v>0.11488579571269257</v>
      </c>
      <c r="Z176" s="427">
        <f>Z97/Z5/4</f>
        <v>0.12118763886083619</v>
      </c>
      <c r="AA176" s="427">
        <f>AA97/AA5/4</f>
        <v>0.11923265706806283</v>
      </c>
      <c r="AB176" s="427">
        <f>AB97/AB5/4</f>
        <v>0.11963261509843434</v>
      </c>
      <c r="AC176" s="427">
        <f>AC97/AC5/4</f>
        <v>0.1067392728463806</v>
      </c>
      <c r="AD176" s="52">
        <f>AVERAGE(Y97:AD97)/AD5</f>
        <v>0.11581992661586227</v>
      </c>
      <c r="AE176" s="427">
        <f>AE97/AE5/4</f>
        <v>0.1177319587628866</v>
      </c>
      <c r="AF176" s="427">
        <f>AF97/AF5/4</f>
        <v>0.12725040916530278</v>
      </c>
      <c r="AG176" s="427">
        <f>AG97/AG5/4</f>
        <v>0.12270588235294116</v>
      </c>
      <c r="AH176" s="427">
        <f>AH97/AH5/4</f>
        <v>9.9176845459373345E-2</v>
      </c>
      <c r="AI176" s="52">
        <f>AVERAGE(AD97:AI97)/AI5</f>
        <v>0.11320918900104419</v>
      </c>
      <c r="AJ176" s="427">
        <f>AJ97/AJ5/4</f>
        <v>9.7747170617125775E-2</v>
      </c>
      <c r="AK176" s="438">
        <f>AF176</f>
        <v>0.12725040916530278</v>
      </c>
      <c r="AL176" s="438">
        <f>AG176</f>
        <v>0.12270588235294116</v>
      </c>
      <c r="AM176" s="438">
        <f>AH176</f>
        <v>9.9176845459373345E-2</v>
      </c>
      <c r="AN176" s="52">
        <f>AVERAGE(AI97:AN97)/AN5</f>
        <v>0.1085036855795183</v>
      </c>
      <c r="AO176" s="438">
        <f>AJ176</f>
        <v>9.7747170617125775E-2</v>
      </c>
      <c r="AP176" s="438">
        <f>AK176</f>
        <v>0.12725040916530278</v>
      </c>
      <c r="AQ176" s="438">
        <f>AL176</f>
        <v>0.12270588235294116</v>
      </c>
      <c r="AR176" s="438">
        <f>AM176</f>
        <v>9.9176845459373345E-2</v>
      </c>
      <c r="AS176" s="52">
        <f>AVERAGE(AN97:AS97)/AS5</f>
        <v>0.10863251831367302</v>
      </c>
      <c r="AT176" s="438">
        <f>AO176</f>
        <v>9.7747170617125775E-2</v>
      </c>
      <c r="AU176" s="438">
        <f>AP176</f>
        <v>0.12725040916530278</v>
      </c>
      <c r="AV176" s="438">
        <f>AQ176</f>
        <v>0.12270588235294116</v>
      </c>
      <c r="AW176" s="438">
        <f>AR176</f>
        <v>9.9176845459373345E-2</v>
      </c>
      <c r="AX176" s="52">
        <f>AVERAGE(AS97:AX97)/AX5</f>
        <v>0.10780749159556939</v>
      </c>
      <c r="AY176" s="438">
        <f>AT176</f>
        <v>9.7747170617125775E-2</v>
      </c>
      <c r="AZ176" s="438">
        <f>AU176</f>
        <v>0.12725040916530278</v>
      </c>
      <c r="BA176" s="438">
        <f>AV176</f>
        <v>0.12270588235294116</v>
      </c>
      <c r="BB176" s="438">
        <f>AW176</f>
        <v>9.9176845459373345E-2</v>
      </c>
      <c r="BC176" s="52">
        <f>AVERAGE(AX97:BC97)/BC5</f>
        <v>0.1077393979577128</v>
      </c>
      <c r="BD176" s="438">
        <f>AY176</f>
        <v>9.7747170617125775E-2</v>
      </c>
      <c r="BE176" s="438">
        <f>AZ176</f>
        <v>0.12725040916530278</v>
      </c>
      <c r="BF176" s="438">
        <f>BA176</f>
        <v>0.12270588235294116</v>
      </c>
      <c r="BG176" s="438">
        <f>BB176</f>
        <v>9.9176845459373345E-2</v>
      </c>
      <c r="BH176" s="52">
        <f>AVERAGE(BC97:BH97)/BH5</f>
        <v>0.1076701099377797</v>
      </c>
    </row>
    <row r="177" spans="1:60">
      <c r="A177" s="19"/>
      <c r="B177" s="70" t="s">
        <v>36</v>
      </c>
      <c r="C177" s="19"/>
      <c r="D177" s="25"/>
      <c r="E177" s="25"/>
      <c r="F177" s="23"/>
      <c r="G177" s="23"/>
      <c r="H177" s="23"/>
      <c r="I177" s="23"/>
      <c r="J177" s="25"/>
      <c r="K177" s="23"/>
      <c r="L177" s="23"/>
      <c r="M177" s="23"/>
      <c r="N177" s="23"/>
      <c r="O177" s="25">
        <f>AVERAGE(J97:O97)/O5*365</f>
        <v>41.002695087590347</v>
      </c>
      <c r="P177" s="23"/>
      <c r="Q177" s="23"/>
      <c r="R177" s="23"/>
      <c r="S177" s="23"/>
      <c r="T177" s="25">
        <f>AVERAGE(O97:T97)/T5*365</f>
        <v>38.537248296455104</v>
      </c>
      <c r="U177" s="23"/>
      <c r="V177" s="23"/>
      <c r="W177" s="23"/>
      <c r="X177" s="23"/>
      <c r="Y177" s="25">
        <f>AVERAGE(T97:Y97)/Y5*365</f>
        <v>41.933315435132791</v>
      </c>
      <c r="Z177" s="287">
        <f>Z176*365</f>
        <v>44.233488184205214</v>
      </c>
      <c r="AA177" s="287">
        <f>AA176*365</f>
        <v>43.519919829842934</v>
      </c>
      <c r="AB177" s="287">
        <f>AB176*365</f>
        <v>43.665904510928534</v>
      </c>
      <c r="AC177" s="287">
        <f>AC176*365</f>
        <v>38.959834588928921</v>
      </c>
      <c r="AD177" s="25">
        <f>AVERAGE(Y97:AD97)/AD5*365</f>
        <v>42.27427321478973</v>
      </c>
      <c r="AE177" s="287">
        <f>AE176*365</f>
        <v>42.97216494845361</v>
      </c>
      <c r="AF177" s="287">
        <f>AF176*365</f>
        <v>46.446399345335514</v>
      </c>
      <c r="AG177" s="287">
        <f>AG176*365</f>
        <v>44.787647058823524</v>
      </c>
      <c r="AH177" s="287">
        <f>AH176*365</f>
        <v>36.19954859267127</v>
      </c>
      <c r="AI177" s="25">
        <f>AVERAGE(AD97:AI97)/AI5*365</f>
        <v>41.32135398538113</v>
      </c>
      <c r="AJ177" s="23">
        <f>AJ176*365</f>
        <v>35.677717275250906</v>
      </c>
      <c r="AK177" s="23">
        <f>AK176*365</f>
        <v>46.446399345335514</v>
      </c>
      <c r="AL177" s="23">
        <f>AL176*365</f>
        <v>44.787647058823524</v>
      </c>
      <c r="AM177" s="23">
        <f>AM176*365</f>
        <v>36.19954859267127</v>
      </c>
      <c r="AN177" s="25">
        <f>AVERAGE(AI97:AN97)/AN5*365</f>
        <v>39.60384523652418</v>
      </c>
      <c r="AO177" s="23">
        <f>AO176*365</f>
        <v>35.677717275250906</v>
      </c>
      <c r="AP177" s="23">
        <f>AP176*365</f>
        <v>46.446399345335514</v>
      </c>
      <c r="AQ177" s="23">
        <f>AQ176*365</f>
        <v>44.787647058823524</v>
      </c>
      <c r="AR177" s="23">
        <f>AR176*365</f>
        <v>36.19954859267127</v>
      </c>
      <c r="AS177" s="25">
        <f>AVERAGE(AN97:AS97)/AS5*365</f>
        <v>39.650869184490652</v>
      </c>
      <c r="AT177" s="23">
        <f>AT176*365</f>
        <v>35.677717275250906</v>
      </c>
      <c r="AU177" s="23">
        <f>AU176*365</f>
        <v>46.446399345335514</v>
      </c>
      <c r="AV177" s="23">
        <f>AV176*365</f>
        <v>44.787647058823524</v>
      </c>
      <c r="AW177" s="23">
        <f>AW176*365</f>
        <v>36.19954859267127</v>
      </c>
      <c r="AX177" s="25">
        <f>AVERAGE(AS97:AX97)/AX5*365</f>
        <v>39.349734432382824</v>
      </c>
      <c r="AY177" s="23">
        <f>AY176*365</f>
        <v>35.677717275250906</v>
      </c>
      <c r="AZ177" s="23">
        <f>AZ176*365</f>
        <v>46.446399345335514</v>
      </c>
      <c r="BA177" s="23">
        <f>BA176*365</f>
        <v>44.787647058823524</v>
      </c>
      <c r="BB177" s="23">
        <f>BB176*365</f>
        <v>36.19954859267127</v>
      </c>
      <c r="BC177" s="25">
        <f>AVERAGE(AX97:BC97)/BC5*365</f>
        <v>39.324880254565173</v>
      </c>
      <c r="BD177" s="23">
        <f>BD176*365</f>
        <v>35.677717275250906</v>
      </c>
      <c r="BE177" s="23">
        <f>BE176*365</f>
        <v>46.446399345335514</v>
      </c>
      <c r="BF177" s="23">
        <f>BF176*365</f>
        <v>44.787647058823524</v>
      </c>
      <c r="BG177" s="23">
        <f>BG176*365</f>
        <v>36.19954859267127</v>
      </c>
      <c r="BH177" s="25">
        <f>AVERAGE(BC97:BH97)/BH5*365</f>
        <v>39.299590127289591</v>
      </c>
    </row>
    <row r="178" spans="1:60">
      <c r="A178" s="70" t="s">
        <v>35</v>
      </c>
      <c r="B178" s="19"/>
      <c r="C178" s="19"/>
      <c r="D178" s="52"/>
      <c r="E178" s="52"/>
      <c r="F178" s="35"/>
      <c r="G178" s="35"/>
      <c r="H178" s="35"/>
      <c r="I178" s="35"/>
      <c r="J178" s="52"/>
      <c r="K178" s="35"/>
      <c r="L178" s="35"/>
      <c r="M178" s="35"/>
      <c r="N178" s="35"/>
      <c r="O178" s="52">
        <f>-AVERAGE(J98:O98)/O11</f>
        <v>0.23159078133783023</v>
      </c>
      <c r="P178" s="35"/>
      <c r="Q178" s="35"/>
      <c r="R178" s="35"/>
      <c r="S178" s="35"/>
      <c r="T178" s="52">
        <f>-AVERAGE(O98:T98)/T11</f>
        <v>0.2333079558431671</v>
      </c>
      <c r="U178" s="35"/>
      <c r="V178" s="51"/>
      <c r="W178" s="51"/>
      <c r="X178" s="51"/>
      <c r="Y178" s="52">
        <f>-AVERAGE(T98:Y98)/Y11</f>
        <v>0.26652339631822236</v>
      </c>
      <c r="Z178" s="427">
        <f>Z98/-Z11/4</f>
        <v>0.33264771877337318</v>
      </c>
      <c r="AA178" s="427">
        <f>AA98/-AA11/4</f>
        <v>0.31891666666666657</v>
      </c>
      <c r="AB178" s="427">
        <f>AB98/-AB11/4</f>
        <v>0.24977538185085355</v>
      </c>
      <c r="AC178" s="427">
        <f>AC98/-AC11/4</f>
        <v>0.25870147255689424</v>
      </c>
      <c r="AD178" s="52">
        <f>-AVERAGE(Y98:AD98)/AD11</f>
        <v>0.28099047301613755</v>
      </c>
      <c r="AE178" s="427">
        <f>AE98/-AE11/4</f>
        <v>0.33015192832099727</v>
      </c>
      <c r="AF178" s="427">
        <f>AF98/-AF11/4</f>
        <v>0.30401593096581475</v>
      </c>
      <c r="AG178" s="427">
        <f>AG98/-AG11/4</f>
        <v>0.27221516978736909</v>
      </c>
      <c r="AH178" s="427">
        <f>AH98/-AH11/4</f>
        <v>0.28358843537414968</v>
      </c>
      <c r="AI178" s="52">
        <f>-AVERAGE(AD98:AI98)/AI11</f>
        <v>0.28913546397052525</v>
      </c>
      <c r="AJ178" s="427">
        <f>AJ98/-AJ11/4</f>
        <v>0.32583955223880601</v>
      </c>
      <c r="AK178" s="438">
        <f>AF178</f>
        <v>0.30401593096581475</v>
      </c>
      <c r="AL178" s="438">
        <f>AG178</f>
        <v>0.27221516978736909</v>
      </c>
      <c r="AM178" s="438">
        <f>AH178</f>
        <v>0.28358843537414968</v>
      </c>
      <c r="AN178" s="52">
        <f>-AVERAGE(AI98:AN98)/AN11</f>
        <v>0.29147000025014352</v>
      </c>
      <c r="AO178" s="438">
        <f>AJ178</f>
        <v>0.32583955223880601</v>
      </c>
      <c r="AP178" s="438">
        <f>AK178</f>
        <v>0.30401593096581475</v>
      </c>
      <c r="AQ178" s="438">
        <f>AL178</f>
        <v>0.27221516978736909</v>
      </c>
      <c r="AR178" s="438">
        <f>AM178</f>
        <v>0.28358843537414968</v>
      </c>
      <c r="AS178" s="52">
        <f>-AVERAGE(AN98:AS98)/AS11</f>
        <v>0.29329094759567786</v>
      </c>
      <c r="AT178" s="438">
        <f>AO178</f>
        <v>0.32583955223880601</v>
      </c>
      <c r="AU178" s="438">
        <f>AP178</f>
        <v>0.30401593096581475</v>
      </c>
      <c r="AV178" s="438">
        <f>AQ178</f>
        <v>0.27221516978736909</v>
      </c>
      <c r="AW178" s="438">
        <f>AR178</f>
        <v>0.28358843537414968</v>
      </c>
      <c r="AX178" s="52">
        <f>-AVERAGE(AS98:AX98)/AX11</f>
        <v>0.29562368755879243</v>
      </c>
      <c r="AY178" s="438">
        <f>AT178</f>
        <v>0.32583955223880601</v>
      </c>
      <c r="AZ178" s="438">
        <f>AU178</f>
        <v>0.30401593096581475</v>
      </c>
      <c r="BA178" s="438">
        <f>AV178</f>
        <v>0.27221516978736909</v>
      </c>
      <c r="BB178" s="438">
        <f>AW178</f>
        <v>0.28358843537414968</v>
      </c>
      <c r="BC178" s="52">
        <f>-AVERAGE(AX98:BC98)/BC11</f>
        <v>0.29541780192205924</v>
      </c>
      <c r="BD178" s="438">
        <f>AY178</f>
        <v>0.32583955223880601</v>
      </c>
      <c r="BE178" s="438">
        <f>AZ178</f>
        <v>0.30401593096581475</v>
      </c>
      <c r="BF178" s="438">
        <f>BA178</f>
        <v>0.27221516978736909</v>
      </c>
      <c r="BG178" s="438">
        <f>BB178</f>
        <v>0.28358843537414968</v>
      </c>
      <c r="BH178" s="52">
        <f>-AVERAGE(BC98:BH98)/BH11</f>
        <v>0.29516265382016554</v>
      </c>
    </row>
    <row r="179" spans="1:60">
      <c r="A179" s="19"/>
      <c r="B179" s="24" t="s">
        <v>34</v>
      </c>
      <c r="C179" s="19"/>
      <c r="D179" s="25"/>
      <c r="E179" s="25"/>
      <c r="F179" s="23"/>
      <c r="G179" s="23"/>
      <c r="H179" s="23"/>
      <c r="I179" s="23"/>
      <c r="J179" s="25"/>
      <c r="K179" s="23"/>
      <c r="L179" s="23"/>
      <c r="M179" s="23"/>
      <c r="N179" s="23"/>
      <c r="O179" s="25">
        <f>-AVERAGE(J98:O98)/O11*365</f>
        <v>84.53063518830804</v>
      </c>
      <c r="P179" s="23"/>
      <c r="Q179" s="23"/>
      <c r="R179" s="23"/>
      <c r="S179" s="23"/>
      <c r="T179" s="25">
        <f>-AVERAGE(O98:T98)/T11*365</f>
        <v>85.157403882755986</v>
      </c>
      <c r="U179" s="23"/>
      <c r="V179" s="23"/>
      <c r="W179" s="23"/>
      <c r="X179" s="23"/>
      <c r="Y179" s="25">
        <f>-AVERAGE(T98:Y98)/Y11*365</f>
        <v>97.281039656151165</v>
      </c>
      <c r="Z179" s="287">
        <f>Z178*365</f>
        <v>121.41641735228121</v>
      </c>
      <c r="AA179" s="287">
        <f>AA178*365</f>
        <v>116.40458333333329</v>
      </c>
      <c r="AB179" s="287">
        <f>AB178*365</f>
        <v>91.16801437556154</v>
      </c>
      <c r="AC179" s="287">
        <f>AC178*365</f>
        <v>94.426037483266398</v>
      </c>
      <c r="AD179" s="25">
        <f>-AVERAGE(Y98:AD98)/AD11*365</f>
        <v>102.56152265089021</v>
      </c>
      <c r="AE179" s="287">
        <f>AE178*365</f>
        <v>120.505453837164</v>
      </c>
      <c r="AF179" s="287">
        <f>AF178*365</f>
        <v>110.96581480252239</v>
      </c>
      <c r="AG179" s="287">
        <f>AG178*365</f>
        <v>99.358536972389714</v>
      </c>
      <c r="AH179" s="287">
        <f>AH178*365</f>
        <v>103.50977891156464</v>
      </c>
      <c r="AI179" s="25">
        <f>-AVERAGE(AD98:AI98)/AI11*365</f>
        <v>105.53444434924172</v>
      </c>
      <c r="AJ179" s="23">
        <f>AJ178*365</f>
        <v>118.9314365671642</v>
      </c>
      <c r="AK179" s="23">
        <f>AK178*365</f>
        <v>110.96581480252239</v>
      </c>
      <c r="AL179" s="23">
        <f>AL178*365</f>
        <v>99.358536972389714</v>
      </c>
      <c r="AM179" s="23">
        <f>AM178*365</f>
        <v>103.50977891156464</v>
      </c>
      <c r="AN179" s="25">
        <f>-AVERAGE(AI98:AN98)/AN11*365</f>
        <v>106.38655009130238</v>
      </c>
      <c r="AO179" s="23">
        <f>AO178*365</f>
        <v>118.9314365671642</v>
      </c>
      <c r="AP179" s="23">
        <f>AP178*365</f>
        <v>110.96581480252239</v>
      </c>
      <c r="AQ179" s="23">
        <f>AQ178*365</f>
        <v>99.358536972389714</v>
      </c>
      <c r="AR179" s="23">
        <f>AR178*365</f>
        <v>103.50977891156464</v>
      </c>
      <c r="AS179" s="25">
        <f>-AVERAGE(AN98:AS98)/AS11*365</f>
        <v>107.05119587242243</v>
      </c>
      <c r="AT179" s="23">
        <f>AT178*365</f>
        <v>118.9314365671642</v>
      </c>
      <c r="AU179" s="23">
        <f>AU178*365</f>
        <v>110.96581480252239</v>
      </c>
      <c r="AV179" s="23">
        <f>AV178*365</f>
        <v>99.358536972389714</v>
      </c>
      <c r="AW179" s="23">
        <f>AW178*365</f>
        <v>103.50977891156464</v>
      </c>
      <c r="AX179" s="25">
        <f>-AVERAGE(AS98:AX98)/AX11*365</f>
        <v>107.90264595895924</v>
      </c>
      <c r="AY179" s="23">
        <f>AY178*365</f>
        <v>118.9314365671642</v>
      </c>
      <c r="AZ179" s="23">
        <f>AZ178*365</f>
        <v>110.96581480252239</v>
      </c>
      <c r="BA179" s="23">
        <f>BA178*365</f>
        <v>99.358536972389714</v>
      </c>
      <c r="BB179" s="23">
        <f>BB178*365</f>
        <v>103.50977891156464</v>
      </c>
      <c r="BC179" s="25">
        <f>-AVERAGE(AX98:BC98)/BC11*365</f>
        <v>107.82749770155162</v>
      </c>
      <c r="BD179" s="23">
        <f>BD178*365</f>
        <v>118.9314365671642</v>
      </c>
      <c r="BE179" s="23">
        <f>BE178*365</f>
        <v>110.96581480252239</v>
      </c>
      <c r="BF179" s="23">
        <f>BF178*365</f>
        <v>99.358536972389714</v>
      </c>
      <c r="BG179" s="23">
        <f>BG178*365</f>
        <v>103.50977891156464</v>
      </c>
      <c r="BH179" s="25">
        <f>-AVERAGE(BC98:BH98)/BH11*365</f>
        <v>107.73436864436043</v>
      </c>
    </row>
    <row r="180" spans="1:60">
      <c r="A180" s="70" t="s">
        <v>33</v>
      </c>
      <c r="B180" s="19"/>
      <c r="C180" s="19"/>
      <c r="D180" s="52"/>
      <c r="E180" s="52"/>
      <c r="F180" s="35"/>
      <c r="G180" s="35"/>
      <c r="H180" s="35"/>
      <c r="I180" s="35"/>
      <c r="J180" s="52"/>
      <c r="K180" s="35"/>
      <c r="L180" s="35"/>
      <c r="M180" s="35"/>
      <c r="N180" s="35"/>
      <c r="O180" s="52">
        <f>AVERAGE(J99:O99)/O$5</f>
        <v>0.13540773408469109</v>
      </c>
      <c r="P180" s="35"/>
      <c r="Q180" s="35"/>
      <c r="R180" s="35"/>
      <c r="S180" s="35"/>
      <c r="T180" s="52">
        <f>AVERAGE(O99:T99)/T$5</f>
        <v>0.12895260699793279</v>
      </c>
      <c r="U180" s="35"/>
      <c r="V180" s="51"/>
      <c r="W180" s="51"/>
      <c r="X180" s="51"/>
      <c r="Y180" s="52">
        <f>AVERAGE(T99:Y99)/Y$5</f>
        <v>0.13506257486266574</v>
      </c>
      <c r="Z180" s="427">
        <f>Z99/Z5/4</f>
        <v>8.7861038174106232E-2</v>
      </c>
      <c r="AA180" s="427">
        <f>AA99/AA5/4</f>
        <v>7.3952879581151834E-2</v>
      </c>
      <c r="AB180" s="427">
        <f>AB99/AB5/4</f>
        <v>6.7663928073166943E-2</v>
      </c>
      <c r="AC180" s="427">
        <f>AC99/AC5/4</f>
        <v>5.8630854896822793E-2</v>
      </c>
      <c r="AD180" s="52">
        <f>AVERAGE(Y99:AD99)/AD$5</f>
        <v>7.9572396274343787E-2</v>
      </c>
      <c r="AE180" s="427">
        <f>AE99/AE5/4</f>
        <v>7.8195876288659788E-2</v>
      </c>
      <c r="AF180" s="427">
        <f>AF99/AF5/4</f>
        <v>5.8428805237315883E-2</v>
      </c>
      <c r="AG180" s="427">
        <f>AG99/AG5/4</f>
        <v>4.9058823529411766E-2</v>
      </c>
      <c r="AH180" s="427">
        <f>AH99/AH5/4</f>
        <v>5.5629314922995221E-2</v>
      </c>
      <c r="AI180" s="52">
        <f>AVERAGE(AD99:AI99)/AI$5</f>
        <v>5.904107205012183E-2</v>
      </c>
      <c r="AJ180" s="427">
        <f>AJ99/AJ5/4</f>
        <v>6.3153961136023909E-2</v>
      </c>
      <c r="AK180" s="438">
        <f>AF180</f>
        <v>5.8428805237315883E-2</v>
      </c>
      <c r="AL180" s="438">
        <f>AG180</f>
        <v>4.9058823529411766E-2</v>
      </c>
      <c r="AM180" s="438">
        <f>AH180</f>
        <v>5.5629314922995221E-2</v>
      </c>
      <c r="AN180" s="52">
        <f>AVERAGE(AI99:AN99)/AN$5</f>
        <v>5.2257585255143596E-2</v>
      </c>
      <c r="AO180" s="438">
        <f>AJ180</f>
        <v>6.3153961136023909E-2</v>
      </c>
      <c r="AP180" s="438">
        <f>AK180</f>
        <v>5.8428805237315883E-2</v>
      </c>
      <c r="AQ180" s="438">
        <f>AL180</f>
        <v>4.9058823529411766E-2</v>
      </c>
      <c r="AR180" s="438">
        <f>AM180</f>
        <v>5.5629314922995221E-2</v>
      </c>
      <c r="AS180" s="52">
        <f>AVERAGE(AN99:AS99)/AS$5</f>
        <v>5.2041199221395149E-2</v>
      </c>
      <c r="AT180" s="438">
        <f>AO180</f>
        <v>6.3153961136023909E-2</v>
      </c>
      <c r="AU180" s="438">
        <f>AP180</f>
        <v>5.8428805237315883E-2</v>
      </c>
      <c r="AV180" s="438">
        <f>AQ180</f>
        <v>4.9058823529411766E-2</v>
      </c>
      <c r="AW180" s="438">
        <f>AR180</f>
        <v>5.5629314922995221E-2</v>
      </c>
      <c r="AX180" s="52">
        <f>AVERAGE(AS99:AX99)/AX$5</f>
        <v>5.2436088250469824E-2</v>
      </c>
      <c r="AY180" s="438">
        <f>AT180</f>
        <v>6.3153961136023909E-2</v>
      </c>
      <c r="AZ180" s="438">
        <f>AU180</f>
        <v>5.8428805237315883E-2</v>
      </c>
      <c r="BA180" s="438">
        <f>AV180</f>
        <v>4.9058823529411766E-2</v>
      </c>
      <c r="BB180" s="438">
        <f>AW180</f>
        <v>5.5629314922995221E-2</v>
      </c>
      <c r="BC180" s="52">
        <f>AVERAGE(AX99:BC99)/BC$5</f>
        <v>5.2817520754613698E-2</v>
      </c>
      <c r="BD180" s="438">
        <f>AY180</f>
        <v>6.3153961136023909E-2</v>
      </c>
      <c r="BE180" s="438">
        <f>AZ180</f>
        <v>5.8428805237315883E-2</v>
      </c>
      <c r="BF180" s="438">
        <f>BA180</f>
        <v>4.9058823529411766E-2</v>
      </c>
      <c r="BG180" s="438">
        <f>BB180</f>
        <v>5.5629314922995221E-2</v>
      </c>
      <c r="BH180" s="52">
        <f>AVERAGE(BC99:BH99)/BH$5</f>
        <v>5.3185205010769045E-2</v>
      </c>
    </row>
    <row r="181" spans="1:60">
      <c r="A181" s="73" t="s">
        <v>32</v>
      </c>
      <c r="B181" s="19"/>
      <c r="C181" s="19"/>
      <c r="D181" s="25"/>
      <c r="E181" s="25"/>
      <c r="F181" s="23"/>
      <c r="G181" s="23"/>
      <c r="H181" s="23"/>
      <c r="I181" s="23"/>
      <c r="J181" s="25"/>
      <c r="K181" s="23"/>
      <c r="L181" s="23"/>
      <c r="M181" s="23"/>
      <c r="N181" s="23"/>
      <c r="O181" s="25">
        <f>O144</f>
        <v>-72.8</v>
      </c>
      <c r="P181" s="23"/>
      <c r="Q181" s="23"/>
      <c r="R181" s="23"/>
      <c r="S181" s="23"/>
      <c r="T181" s="25">
        <f>T144</f>
        <v>-56.9</v>
      </c>
      <c r="U181" s="23"/>
      <c r="V181" s="23"/>
      <c r="W181" s="23"/>
      <c r="X181" s="23"/>
      <c r="Y181" s="25">
        <f t="shared" ref="Y181:AH181" si="138">Y144</f>
        <v>-72.632999999999996</v>
      </c>
      <c r="Z181" s="287">
        <f t="shared" si="138"/>
        <v>-14.5</v>
      </c>
      <c r="AA181" s="287">
        <f t="shared" si="138"/>
        <v>-20</v>
      </c>
      <c r="AB181" s="287">
        <f t="shared" si="138"/>
        <v>-16.399999999999999</v>
      </c>
      <c r="AC181" s="287">
        <f t="shared" si="138"/>
        <v>-18.600000000000001</v>
      </c>
      <c r="AD181" s="25">
        <f t="shared" si="138"/>
        <v>-69.5</v>
      </c>
      <c r="AE181" s="287">
        <f t="shared" si="138"/>
        <v>-13.7</v>
      </c>
      <c r="AF181" s="287">
        <f t="shared" si="138"/>
        <v>-16.7</v>
      </c>
      <c r="AG181" s="287">
        <f t="shared" si="138"/>
        <v>-15</v>
      </c>
      <c r="AH181" s="287">
        <f t="shared" si="138"/>
        <v>-23.599999999999994</v>
      </c>
      <c r="AI181" s="25">
        <f>AI144</f>
        <v>-69</v>
      </c>
      <c r="AJ181" s="287">
        <f t="shared" ref="AJ181" si="139">AJ144</f>
        <v>-11.6</v>
      </c>
      <c r="AK181" s="23">
        <f>-AK182*AK5</f>
        <v>-16.442232093473045</v>
      </c>
      <c r="AL181" s="23">
        <f>-AL182*AL5</f>
        <v>-14.794320727441519</v>
      </c>
      <c r="AM181" s="23">
        <f>-AM182*AM5</f>
        <v>-24.596786109961034</v>
      </c>
      <c r="AN181" s="25">
        <f>AN144</f>
        <v>-67.433338930875593</v>
      </c>
      <c r="AO181" s="23">
        <f>-AO182*AO5</f>
        <v>-11.726379677852073</v>
      </c>
      <c r="AP181" s="23">
        <f>-AP182*AP5</f>
        <v>-16.718923277283029</v>
      </c>
      <c r="AQ181" s="23">
        <f>-AQ182*AQ5</f>
        <v>-14.853059369707701</v>
      </c>
      <c r="AR181" s="23">
        <f>-AR182*AR5</f>
        <v>-23.263674323178996</v>
      </c>
      <c r="AS181" s="25">
        <f>AS144</f>
        <v>-66.562036648021802</v>
      </c>
      <c r="AT181" s="23">
        <f>-AT182*AT5</f>
        <v>-11.602131023047624</v>
      </c>
      <c r="AU181" s="23">
        <f>-AU182*AU5</f>
        <v>-16.630942672716415</v>
      </c>
      <c r="AV181" s="23">
        <f>-AV182*AV5</f>
        <v>-14.776754705356716</v>
      </c>
      <c r="AW181" s="23">
        <f>-AW182*AW5</f>
        <v>-23.027997340128433</v>
      </c>
      <c r="AX181" s="25">
        <f>AX144</f>
        <v>-66.037825741249193</v>
      </c>
      <c r="AY181" s="23">
        <f>-AY182*AY5</f>
        <v>-11.482405243962619</v>
      </c>
      <c r="AZ181" s="23">
        <f>-AZ182*AZ5</f>
        <v>-16.548952212866993</v>
      </c>
      <c r="BA181" s="23">
        <f>-BA182*BA5</f>
        <v>-14.705791189351023</v>
      </c>
      <c r="BB181" s="23">
        <f>-BB182*BB5</f>
        <v>-22.800578051713501</v>
      </c>
      <c r="BC181" s="25">
        <f>BC144</f>
        <v>-65.537726697894129</v>
      </c>
      <c r="BD181" s="23">
        <f>-BD182*BD5</f>
        <v>-11.367079439446506</v>
      </c>
      <c r="BE181" s="23">
        <f>-BE182*BE5</f>
        <v>-16.472845481905303</v>
      </c>
      <c r="BF181" s="23">
        <f>-BF182*BF5</f>
        <v>-14.6400756178022</v>
      </c>
      <c r="BG181" s="23">
        <f>-BG182*BG5</f>
        <v>-22.581202114157577</v>
      </c>
      <c r="BH181" s="25">
        <f>BH144</f>
        <v>-65.061202653311582</v>
      </c>
    </row>
    <row r="182" spans="1:60">
      <c r="A182" s="73" t="s">
        <v>31</v>
      </c>
      <c r="B182" s="19"/>
      <c r="C182" s="19"/>
      <c r="D182" s="52"/>
      <c r="E182" s="52"/>
      <c r="F182" s="35"/>
      <c r="G182" s="35"/>
      <c r="H182" s="35"/>
      <c r="I182" s="35"/>
      <c r="J182" s="52"/>
      <c r="K182" s="35"/>
      <c r="L182" s="35"/>
      <c r="M182" s="35"/>
      <c r="N182" s="35"/>
      <c r="O182" s="52">
        <f>-O144/O5</f>
        <v>2.9727632814733142E-2</v>
      </c>
      <c r="P182" s="35"/>
      <c r="Q182" s="35"/>
      <c r="R182" s="35"/>
      <c r="S182" s="35"/>
      <c r="T182" s="52">
        <f>-T144/T5</f>
        <v>2.1782405635096855E-2</v>
      </c>
      <c r="U182" s="35"/>
      <c r="V182" s="51"/>
      <c r="W182" s="51"/>
      <c r="X182" s="51"/>
      <c r="Y182" s="315">
        <v>0.03</v>
      </c>
      <c r="Z182" s="427">
        <f>-Z181/Z5</f>
        <v>2.9287012724702081E-2</v>
      </c>
      <c r="AA182" s="427">
        <f>-AA181/AA5</f>
        <v>3.2722513089005235E-2</v>
      </c>
      <c r="AB182" s="427">
        <f>-AB181/AB5</f>
        <v>2.5422415129437295E-2</v>
      </c>
      <c r="AC182" s="427">
        <f>-AC181/AC5</f>
        <v>3.0461840812315757E-2</v>
      </c>
      <c r="AD182" s="315">
        <f>AD181/AD5*-1</f>
        <v>2.9424216765453006E-2</v>
      </c>
      <c r="AE182" s="427">
        <f>-AE181/AE5</f>
        <v>2.824742268041237E-2</v>
      </c>
      <c r="AF182" s="427">
        <f>-AF181/AF5</f>
        <v>2.7332242225859248E-2</v>
      </c>
      <c r="AG182" s="427">
        <f>-AG181/AG5</f>
        <v>2.3529411764705882E-2</v>
      </c>
      <c r="AH182" s="427">
        <f>-AH181/AH5</f>
        <v>4.1777305717826153E-2</v>
      </c>
      <c r="AI182" s="315">
        <f>AI181/AI5*-1</f>
        <v>3.0020884093282282E-2</v>
      </c>
      <c r="AJ182" s="427">
        <f>-AJ181/AJ5</f>
        <v>2.4770446295109969E-2</v>
      </c>
      <c r="AK182" s="438">
        <f>AF182</f>
        <v>2.7332242225859248E-2</v>
      </c>
      <c r="AL182" s="438">
        <f>AG182</f>
        <v>2.3529411764705882E-2</v>
      </c>
      <c r="AM182" s="438">
        <f>AH182</f>
        <v>4.1777305717826153E-2</v>
      </c>
      <c r="AN182" s="315">
        <f>AN181/AN5*-1</f>
        <v>2.948050857405933E-2</v>
      </c>
      <c r="AO182" s="438">
        <f>AJ182</f>
        <v>2.4770446295109969E-2</v>
      </c>
      <c r="AP182" s="438">
        <f>AK182</f>
        <v>2.7332242225859248E-2</v>
      </c>
      <c r="AQ182" s="438">
        <f>AL182</f>
        <v>2.3529411764705882E-2</v>
      </c>
      <c r="AR182" s="438">
        <f>AM182</f>
        <v>4.1777305717826153E-2</v>
      </c>
      <c r="AS182" s="315">
        <f>AS181/AS5*-1</f>
        <v>2.9281219017595162E-2</v>
      </c>
      <c r="AT182" s="438">
        <f>AO182</f>
        <v>2.4770446295109969E-2</v>
      </c>
      <c r="AU182" s="438">
        <f>AP182</f>
        <v>2.7332242225859248E-2</v>
      </c>
      <c r="AV182" s="438">
        <f>AQ182</f>
        <v>2.3529411764705882E-2</v>
      </c>
      <c r="AW182" s="438">
        <f>AR182</f>
        <v>4.1777305717826153E-2</v>
      </c>
      <c r="AX182" s="315">
        <f>AX181/AX5*-1</f>
        <v>2.9271050367179127E-2</v>
      </c>
      <c r="AY182" s="438">
        <f>AT182</f>
        <v>2.4770446295109969E-2</v>
      </c>
      <c r="AZ182" s="438">
        <f>AU182</f>
        <v>2.7332242225859248E-2</v>
      </c>
      <c r="BA182" s="438">
        <f>AV182</f>
        <v>2.3529411764705882E-2</v>
      </c>
      <c r="BB182" s="438">
        <f>AW182</f>
        <v>4.1777305717826153E-2</v>
      </c>
      <c r="BC182" s="315">
        <f>BC181/BC5*-1</f>
        <v>2.9260695182385658E-2</v>
      </c>
      <c r="BD182" s="438">
        <f>AY182</f>
        <v>2.4770446295109969E-2</v>
      </c>
      <c r="BE182" s="438">
        <f>AZ182</f>
        <v>2.7332242225859248E-2</v>
      </c>
      <c r="BF182" s="438">
        <f>BA182</f>
        <v>2.3529411764705882E-2</v>
      </c>
      <c r="BG182" s="438">
        <f>BB182</f>
        <v>4.1777305717826153E-2</v>
      </c>
      <c r="BH182" s="315">
        <f>BH181/BH5*-1</f>
        <v>2.9250155548297272E-2</v>
      </c>
    </row>
    <row r="183" spans="1:60">
      <c r="A183" s="72" t="s">
        <v>30</v>
      </c>
      <c r="B183" s="19"/>
      <c r="C183" s="19"/>
      <c r="D183" s="52"/>
      <c r="E183" s="52"/>
      <c r="F183" s="35"/>
      <c r="G183" s="35"/>
      <c r="H183" s="35"/>
      <c r="I183" s="35"/>
      <c r="J183" s="52"/>
      <c r="K183" s="35"/>
      <c r="L183" s="35"/>
      <c r="M183" s="35"/>
      <c r="N183" s="35"/>
      <c r="O183" s="52"/>
      <c r="P183" s="35"/>
      <c r="Q183" s="35"/>
      <c r="R183" s="35"/>
      <c r="S183" s="35"/>
      <c r="T183" s="52">
        <f>T133/O102</f>
        <v>0.19689320388349515</v>
      </c>
      <c r="U183" s="35"/>
      <c r="V183" s="51"/>
      <c r="W183" s="51"/>
      <c r="X183" s="51"/>
      <c r="Y183" s="52">
        <f>Y133/T102</f>
        <v>0.16895400593471807</v>
      </c>
      <c r="Z183" s="427">
        <f>Z133/Y102*4</f>
        <v>0.16971224532661205</v>
      </c>
      <c r="AA183" s="427">
        <f>AA133/Z102*4</f>
        <v>0.20202856551438628</v>
      </c>
      <c r="AB183" s="427">
        <f>AB133/AA102*4</f>
        <v>0.20414937759336096</v>
      </c>
      <c r="AC183" s="427">
        <f>AC133/AB102*4</f>
        <v>0.19692825583841778</v>
      </c>
      <c r="AD183" s="52">
        <f>AD133/Y102</f>
        <v>0.19449695442134005</v>
      </c>
      <c r="AE183" s="427">
        <f>AE133/AD102*4</f>
        <v>0.27566344373585683</v>
      </c>
      <c r="AF183" s="427">
        <f>AF133/AE102*4</f>
        <v>0.11341515023275496</v>
      </c>
      <c r="AG183" s="427">
        <f>AG133/AF102*4</f>
        <v>0.20259740259740258</v>
      </c>
      <c r="AH183" s="427">
        <f>AH133/AG102*4</f>
        <v>0.21029668411867367</v>
      </c>
      <c r="AI183" s="52">
        <f>AI133/AD102</f>
        <v>0.19419872454227524</v>
      </c>
      <c r="AJ183" s="427">
        <f>AJ133/AI102*4</f>
        <v>0.21879135421261581</v>
      </c>
      <c r="AK183" s="427">
        <f>AK133/AJ102*4</f>
        <v>0.11942220653196732</v>
      </c>
      <c r="AL183" s="427">
        <f>AL133/AK102*4</f>
        <v>0.20738347857144476</v>
      </c>
      <c r="AM183" s="427">
        <f>AM133/AL102*4</f>
        <v>0.22998361428845865</v>
      </c>
      <c r="AN183" s="52">
        <f>AN133/AI102</f>
        <v>0.19009751447105475</v>
      </c>
      <c r="AO183" s="427">
        <f>AO133/AN102*4</f>
        <v>0.20613682505905742</v>
      </c>
      <c r="AP183" s="427">
        <f>AP133/AO102*4</f>
        <v>0.12608761927792045</v>
      </c>
      <c r="AQ183" s="427">
        <f>AQ133/AP102*4</f>
        <v>0.21610159898920053</v>
      </c>
      <c r="AR183" s="427">
        <f>AR133/AQ102*4</f>
        <v>0.23832697218748666</v>
      </c>
      <c r="AS183" s="52">
        <f>AS133/AN102</f>
        <v>0.19280877466410021</v>
      </c>
      <c r="AT183" s="427">
        <f>AT133/AS102*4</f>
        <v>0.21250905095870651</v>
      </c>
      <c r="AU183" s="427">
        <f>AU133/AT102*4</f>
        <v>0.13078821402899471</v>
      </c>
      <c r="AV183" s="427">
        <f>AV133/AU102*4</f>
        <v>0.22412176328086456</v>
      </c>
      <c r="AW183" s="427">
        <f>AW133/AV102*4</f>
        <v>0.24611203205134397</v>
      </c>
      <c r="AX183" s="52">
        <f>AX133/AS102</f>
        <v>0.19926967803565049</v>
      </c>
      <c r="AY183" s="427">
        <f>AY133/AX102*4</f>
        <v>0.21943966040328633</v>
      </c>
      <c r="AZ183" s="427">
        <f>AZ133/AY102*4</f>
        <v>0.13590469363788407</v>
      </c>
      <c r="BA183" s="427">
        <f>BA133/AZ102*4</f>
        <v>0.23284658935034183</v>
      </c>
      <c r="BB183" s="427">
        <f>BB133/BA102*4</f>
        <v>0.2545928616762953</v>
      </c>
      <c r="BC183" s="52">
        <f>BC133/AX102</f>
        <v>0.20629195891138363</v>
      </c>
      <c r="BD183" s="427">
        <f>BD133/BC102*4</f>
        <v>0.22699750139137245</v>
      </c>
      <c r="BE183" s="427">
        <f>BE133/BD102*4</f>
        <v>0.14149006423316338</v>
      </c>
      <c r="BF183" s="427">
        <f>BF133/BE102*4</f>
        <v>0.2423651053027156</v>
      </c>
      <c r="BG183" s="427">
        <f>BG133/BF102*4</f>
        <v>0.26385891848729381</v>
      </c>
      <c r="BH183" s="52">
        <f>BH133/BC102</f>
        <v>0.21394517433395177</v>
      </c>
    </row>
    <row r="184" spans="1:60">
      <c r="A184" s="72" t="s">
        <v>29</v>
      </c>
      <c r="B184" s="19"/>
      <c r="C184" s="19"/>
      <c r="D184" s="52"/>
      <c r="E184" s="52"/>
      <c r="F184" s="63"/>
      <c r="G184" s="63"/>
      <c r="H184" s="63"/>
      <c r="I184" s="63"/>
      <c r="J184" s="52"/>
      <c r="K184" s="63"/>
      <c r="L184" s="63"/>
      <c r="M184" s="63"/>
      <c r="N184" s="63"/>
      <c r="O184" s="52">
        <f>O133/AVERAGE(J102:O102)</f>
        <v>0.17203883495145636</v>
      </c>
      <c r="P184" s="63"/>
      <c r="Q184" s="63"/>
      <c r="R184" s="63"/>
      <c r="S184" s="63"/>
      <c r="T184" s="52">
        <f>T133/AVERAGE(O102:T102)</f>
        <v>0.19237336368810473</v>
      </c>
      <c r="U184" s="63"/>
      <c r="V184" s="63"/>
      <c r="W184" s="63"/>
      <c r="X184" s="63"/>
      <c r="Y184" s="52">
        <f>Y133/AVERAGE(T102:Y102)</f>
        <v>0.17945434846843294</v>
      </c>
      <c r="Z184" s="276">
        <f>Z133/((Y102+Z102)/2)*4</f>
        <v>0.16847372810675562</v>
      </c>
      <c r="AA184" s="276">
        <f>AA133/((Z102+AA102)/2)*4</f>
        <v>0.20225883328152525</v>
      </c>
      <c r="AB184" s="276">
        <f>AB133/((AA102+AB102)/2)*4</f>
        <v>0.20557818865559385</v>
      </c>
      <c r="AC184" s="276">
        <f>AC133/((AB102+AC102)/2)*4</f>
        <v>0.1947160391096317</v>
      </c>
      <c r="AD184" s="52">
        <f>AD133/AVERAGE(Y102:AD102)</f>
        <v>0.19233565271575448</v>
      </c>
      <c r="AE184" s="276">
        <f>AE133/((AD102+AE102)/2)*4</f>
        <v>0.27954521748200689</v>
      </c>
      <c r="AF184" s="276">
        <f>AF133/((AE102+AF102)/2)*4</f>
        <v>0.1147014765675155</v>
      </c>
      <c r="AG184" s="276">
        <f>AG133/((AF102+AG102)/2)*4</f>
        <v>0.20338983050847456</v>
      </c>
      <c r="AH184" s="276">
        <f>AH133/((AG102+AH102)/2)*4</f>
        <v>0.21144987935950868</v>
      </c>
      <c r="AI184" s="52">
        <f>AI133/AVERAGE(AD102:AI102)</f>
        <v>0.20330952295487995</v>
      </c>
      <c r="AJ184" s="276">
        <f>AJ133/((AI102+AJ102)/2)*4</f>
        <v>0.22160169775494248</v>
      </c>
      <c r="AK184" s="63">
        <f>AK133/((AJ102+AK102)/2)*4</f>
        <v>0.11898478949700406</v>
      </c>
      <c r="AL184" s="63">
        <f>AL133/((AK102+AL102)/2)*4</f>
        <v>0.20933144771639839</v>
      </c>
      <c r="AM184" s="63">
        <f>AM133/((AL102+AM102)/2)*4</f>
        <v>0.23012086539931892</v>
      </c>
      <c r="AN184" s="52">
        <f>AN133/AVERAGE(AI102:AN102)</f>
        <v>0.19514768463164189</v>
      </c>
      <c r="AO184" s="63">
        <f>AO133/((AN102+AO102)/2)*4</f>
        <v>0.20871022100520392</v>
      </c>
      <c r="AP184" s="63">
        <f>AP133/((AO102+AP102)/2)*4</f>
        <v>0.1256001114160053</v>
      </c>
      <c r="AQ184" s="63">
        <f>AQ133/((AP102+AQ102)/2)*4</f>
        <v>0.21821762620492866</v>
      </c>
      <c r="AR184" s="63">
        <f>AR133/((AQ102+AR102)/2)*4</f>
        <v>0.23883652658023771</v>
      </c>
      <c r="AS184" s="52">
        <f>AS133/AVERAGE(AN102:AS102)</f>
        <v>0.19803785357045001</v>
      </c>
      <c r="AT184" s="63">
        <f>AT133/((AS102+AT102)/2)*4</f>
        <v>0.21524506260554357</v>
      </c>
      <c r="AU184" s="63">
        <f>AU133/((AT102+AU102)/2)*4</f>
        <v>0.13026375525215647</v>
      </c>
      <c r="AV184" s="63">
        <f>AV133/((AU102+AV102)/2)*4</f>
        <v>0.22639859641179319</v>
      </c>
      <c r="AW184" s="63">
        <f>AW133/((AV102+AW102)/2)*4</f>
        <v>0.24665545776398154</v>
      </c>
      <c r="AX184" s="52">
        <f>AX133/AVERAGE(AS102:AX102)</f>
        <v>0.20485136407950064</v>
      </c>
      <c r="AY184" s="63">
        <f>AY133/((AX102+AY102)/2)*4</f>
        <v>0.22235826805672876</v>
      </c>
      <c r="AZ184" s="63">
        <f>AZ133/((AY102+AZ102)/2)*4</f>
        <v>0.13533848703769472</v>
      </c>
      <c r="BA184" s="63">
        <f>BA133/((AZ102+BA102)/2)*4</f>
        <v>0.23530511469582449</v>
      </c>
      <c r="BB184" s="63">
        <f>BB133/((BA102+BB102)/2)*4</f>
        <v>0.25517442897993398</v>
      </c>
      <c r="BC184" s="52">
        <f>BC133/AVERAGE(AX102:BC102)</f>
        <v>0.21227039091388542</v>
      </c>
      <c r="BD184" s="63">
        <f>BD133/((BC102+BD102)/2)*4</f>
        <v>0.23012204516792678</v>
      </c>
      <c r="BE184" s="63">
        <f>BE133/((BD102+BE102)/2)*4</f>
        <v>0.1408764667788677</v>
      </c>
      <c r="BF184" s="63">
        <f>BF133/((BE102+BF102)/2)*4</f>
        <v>0.2450298929349233</v>
      </c>
      <c r="BG184" s="63">
        <f>BG133/((BF102+BG102)/2)*4</f>
        <v>0.26448364106362521</v>
      </c>
      <c r="BH184" s="52">
        <f>BH133/AVERAGE(BC102:BH102)</f>
        <v>0.2203720506843371</v>
      </c>
    </row>
    <row r="185" spans="1:60">
      <c r="A185" s="72" t="s">
        <v>28</v>
      </c>
      <c r="B185" s="19"/>
      <c r="C185" s="19"/>
      <c r="D185" s="52"/>
      <c r="E185" s="52"/>
      <c r="F185" s="63"/>
      <c r="G185" s="63"/>
      <c r="H185" s="63"/>
      <c r="I185" s="63"/>
      <c r="J185" s="52"/>
      <c r="K185" s="63"/>
      <c r="L185" s="63"/>
      <c r="M185" s="63"/>
      <c r="N185" s="63"/>
      <c r="O185" s="52">
        <f>O48/O5</f>
        <v>3.6179509167381281E-2</v>
      </c>
      <c r="P185" s="63"/>
      <c r="Q185" s="63"/>
      <c r="R185" s="63"/>
      <c r="S185" s="63"/>
      <c r="T185" s="52">
        <f>T48/T5</f>
        <v>3.8817854681877352E-2</v>
      </c>
      <c r="U185" s="63"/>
      <c r="V185" s="63"/>
      <c r="W185" s="63"/>
      <c r="X185" s="63"/>
      <c r="Y185" s="52">
        <f>Y48/Y5</f>
        <v>3.7627524678864981E-2</v>
      </c>
      <c r="Z185" s="276">
        <f>Z133/Z5</f>
        <v>4.0799838416481514E-2</v>
      </c>
      <c r="AA185" s="276">
        <f>AA133/AA5</f>
        <v>3.9921465968586388E-2</v>
      </c>
      <c r="AB185" s="276">
        <f>AB133/AB5</f>
        <v>3.813362269415594E-2</v>
      </c>
      <c r="AC185" s="276">
        <f>AC133/AC5</f>
        <v>3.8322961021945615E-2</v>
      </c>
      <c r="AD185" s="52">
        <f>AD48/AD5</f>
        <v>3.9204064352243856E-2</v>
      </c>
      <c r="AE185" s="276">
        <f>AE133/AE5</f>
        <v>6.9072164948453613E-2</v>
      </c>
      <c r="AF185" s="276">
        <f>AF133/AF5</f>
        <v>2.1931260229132568E-2</v>
      </c>
      <c r="AG185" s="276">
        <f>AG133/AG5</f>
        <v>3.6705882352941172E-2</v>
      </c>
      <c r="AH185" s="276">
        <f>AH133/AH5</f>
        <v>4.2662418127102149E-2</v>
      </c>
      <c r="AI185" s="52">
        <f>AI48/AI5</f>
        <v>4.1072050121823876E-2</v>
      </c>
      <c r="AJ185" s="276">
        <f>AJ133/AJ5</f>
        <v>5.2957505872304078E-2</v>
      </c>
      <c r="AK185" s="445">
        <f>AF185</f>
        <v>2.1931260229132568E-2</v>
      </c>
      <c r="AL185" s="445">
        <f>AG185</f>
        <v>3.6705882352941172E-2</v>
      </c>
      <c r="AM185" s="445">
        <f>AH185</f>
        <v>4.2662418127102149E-2</v>
      </c>
      <c r="AN185" s="52">
        <f>AN48/AN5</f>
        <v>3.7680639212521537E-2</v>
      </c>
      <c r="AO185" s="445">
        <v>4.7500000000000001E-2</v>
      </c>
      <c r="AP185" s="445">
        <f>AK185</f>
        <v>2.1931260229132568E-2</v>
      </c>
      <c r="AQ185" s="445">
        <f>AL185</f>
        <v>3.6705882352941172E-2</v>
      </c>
      <c r="AR185" s="445">
        <v>4.4999999999999998E-2</v>
      </c>
      <c r="AS185" s="52">
        <f>AS48/AS5</f>
        <v>3.7009863577674079E-2</v>
      </c>
      <c r="AT185" s="63">
        <f>AO185</f>
        <v>4.7500000000000001E-2</v>
      </c>
      <c r="AU185" s="63">
        <f>AP185</f>
        <v>2.1931260229132568E-2</v>
      </c>
      <c r="AV185" s="63">
        <f>AQ185</f>
        <v>3.6705882352941172E-2</v>
      </c>
      <c r="AW185" s="63">
        <f>AR185</f>
        <v>4.4999999999999998E-2</v>
      </c>
      <c r="AX185" s="52">
        <f>AX48/AX5</f>
        <v>3.6988512255761302E-2</v>
      </c>
      <c r="AY185" s="63">
        <f>AT185</f>
        <v>4.7500000000000001E-2</v>
      </c>
      <c r="AZ185" s="63">
        <f>AU185</f>
        <v>2.1931260229132568E-2</v>
      </c>
      <c r="BA185" s="63">
        <f>AV185</f>
        <v>3.6705882352941172E-2</v>
      </c>
      <c r="BB185" s="63">
        <f>AW185</f>
        <v>4.4999999999999998E-2</v>
      </c>
      <c r="BC185" s="52">
        <f>BC48/BC5</f>
        <v>3.6966904374121812E-2</v>
      </c>
      <c r="BD185" s="63">
        <f>AY185</f>
        <v>4.7500000000000001E-2</v>
      </c>
      <c r="BE185" s="63">
        <f>AZ185</f>
        <v>2.1931260229132568E-2</v>
      </c>
      <c r="BF185" s="63">
        <f>BA185</f>
        <v>3.6705882352941172E-2</v>
      </c>
      <c r="BG185" s="63">
        <f>BB185</f>
        <v>4.4999999999999998E-2</v>
      </c>
      <c r="BH185" s="52">
        <f>BH48/BH5</f>
        <v>3.6945042961340317E-2</v>
      </c>
    </row>
    <row r="186" spans="1:60">
      <c r="A186" s="70" t="s">
        <v>27</v>
      </c>
      <c r="B186" s="19"/>
      <c r="C186" s="19"/>
      <c r="D186" s="52"/>
      <c r="E186" s="52"/>
      <c r="F186" s="63"/>
      <c r="G186" s="63"/>
      <c r="H186" s="63"/>
      <c r="I186" s="63"/>
      <c r="J186" s="52"/>
      <c r="K186" s="63"/>
      <c r="L186" s="63"/>
      <c r="M186" s="63"/>
      <c r="N186" s="63"/>
      <c r="O186" s="52">
        <f>AVERAGE(J104:O104)/O5</f>
        <v>1.4659643105067578E-2</v>
      </c>
      <c r="P186" s="63"/>
      <c r="Q186" s="63"/>
      <c r="R186" s="63"/>
      <c r="S186" s="63"/>
      <c r="T186" s="52">
        <f>AVERAGE(O104:T104)/T5</f>
        <v>2.0461679810121737E-2</v>
      </c>
      <c r="U186" s="63"/>
      <c r="V186" s="71"/>
      <c r="W186" s="71"/>
      <c r="X186" s="71"/>
      <c r="Y186" s="52">
        <f>AVERAGE(T104:Y104)/Y5</f>
        <v>2.4720168518442033E-2</v>
      </c>
      <c r="Z186" s="276">
        <f>Z104/Z5/4</f>
        <v>6.0846293678044838E-2</v>
      </c>
      <c r="AA186" s="276">
        <f>AA104/AA5/4</f>
        <v>5.1701570680628271E-2</v>
      </c>
      <c r="AB186" s="276">
        <f>AB104/AB5/4</f>
        <v>2.1508293287862346E-2</v>
      </c>
      <c r="AC186" s="276">
        <f>AC104/AC5/4</f>
        <v>1.1464133639043562E-2</v>
      </c>
      <c r="AD186" s="52">
        <f>AVERAGE(Y104:AD104)/AD5</f>
        <v>2.8725656223539377E-2</v>
      </c>
      <c r="AE186" s="276">
        <f>AE104/AE5/4</f>
        <v>1.4123711340206185E-2</v>
      </c>
      <c r="AF186" s="276">
        <f>AF104/AF5/4</f>
        <v>1.1333878887070376E-2</v>
      </c>
      <c r="AG186" s="276">
        <f>AG104/AG5/4</f>
        <v>1.1333333333333332E-2</v>
      </c>
      <c r="AH186" s="276">
        <f>AH104/AH5/4</f>
        <v>1.3984776066560454E-2</v>
      </c>
      <c r="AI186" s="52">
        <f>AVERAGE(AD104:AI104)/AI5</f>
        <v>1.270449008005569E-2</v>
      </c>
      <c r="AJ186" s="276">
        <f>AJ104/AJ5/4</f>
        <v>1.7937219730941704E-2</v>
      </c>
      <c r="AK186" s="276">
        <f>AK104/AK5/4</f>
        <v>1.3963483387900644E-2</v>
      </c>
      <c r="AL186" s="276">
        <f>AL104/AL5/4</f>
        <v>1.3359657564873534E-2</v>
      </c>
      <c r="AM186" s="276">
        <f>AM104/AM5/4</f>
        <v>1.4267285427490171E-2</v>
      </c>
      <c r="AN186" s="52">
        <f>AVERAGE(AI104:AN104)/AN5</f>
        <v>1.4543522053718156E-2</v>
      </c>
      <c r="AO186" s="276">
        <f>AO104/AO5/4</f>
        <v>1.7743903454867184E-2</v>
      </c>
      <c r="AP186" s="276">
        <f>AP104/AP5/4</f>
        <v>1.3732393581180917E-2</v>
      </c>
      <c r="AQ186" s="276">
        <f>AQ104/AQ5/4</f>
        <v>1.3306824803152928E-2</v>
      </c>
      <c r="AR186" s="276">
        <f>AR104/AR5/4</f>
        <v>1.5084864203075938E-2</v>
      </c>
      <c r="AS186" s="52">
        <f>AVERAGE(AN104:AS104)/AS5</f>
        <v>1.4780932323236493E-2</v>
      </c>
      <c r="AT186" s="276">
        <f>AT104/AT5/4</f>
        <v>1.7933925109584557E-2</v>
      </c>
      <c r="AU186" s="276">
        <f>AU104/AU5/4</f>
        <v>1.3805040352515233E-2</v>
      </c>
      <c r="AV186" s="276">
        <f>AV104/AV5/4</f>
        <v>1.337553899787485E-2</v>
      </c>
      <c r="AW186" s="276">
        <f>AW104/AW5/4</f>
        <v>1.5239248244058659E-2</v>
      </c>
      <c r="AX186" s="52">
        <f>AVERAGE(AS104:AX104)/AX5</f>
        <v>1.4893090153979598E-2</v>
      </c>
      <c r="AY186" s="276">
        <f>AY104/AY5/4</f>
        <v>1.8120920178141826E-2</v>
      </c>
      <c r="AZ186" s="276">
        <f>AZ104/AZ5/4</f>
        <v>1.3873436320561025E-2</v>
      </c>
      <c r="BA186" s="276">
        <f>BA104/BA5/4</f>
        <v>1.3440083316744804E-2</v>
      </c>
      <c r="BB186" s="276">
        <f>BB104/BB5/4</f>
        <v>1.5391248732106894E-2</v>
      </c>
      <c r="BC186" s="52">
        <f>AVERAGE(AX104:BC104)/BC5</f>
        <v>1.500142601314472E-2</v>
      </c>
      <c r="BD186" s="276">
        <f>BD104/BD5/4</f>
        <v>1.8304767727483687E-2</v>
      </c>
      <c r="BE186" s="276">
        <f>BE104/BE5/4</f>
        <v>1.3937533436431074E-2</v>
      </c>
      <c r="BF186" s="276">
        <f>BF104/BF5/4</f>
        <v>1.3500412428416174E-2</v>
      </c>
      <c r="BG186" s="276">
        <f>BG104/BG5/4</f>
        <v>1.5540774412967145E-2</v>
      </c>
      <c r="BH186" s="52">
        <f>AVERAGE(BC104:BH104)/BH5</f>
        <v>1.5105857044478782E-2</v>
      </c>
    </row>
    <row r="187" spans="1:60">
      <c r="A187" s="70" t="s">
        <v>26</v>
      </c>
      <c r="B187" s="19"/>
      <c r="C187" s="19"/>
      <c r="D187" s="52"/>
      <c r="E187" s="52"/>
      <c r="F187" s="63"/>
      <c r="G187" s="63"/>
      <c r="H187" s="63"/>
      <c r="I187" s="63"/>
      <c r="J187" s="52"/>
      <c r="K187" s="63"/>
      <c r="L187" s="63"/>
      <c r="M187" s="63"/>
      <c r="N187" s="63"/>
      <c r="O187" s="52">
        <f>-AVERAGE(J110:O110)/O11</f>
        <v>0.12936641773066729</v>
      </c>
      <c r="P187" s="63"/>
      <c r="Q187" s="63"/>
      <c r="R187" s="63"/>
      <c r="S187" s="63"/>
      <c r="T187" s="52">
        <f>-AVERAGE(O110:T110)/T11</f>
        <v>0.13981728207080318</v>
      </c>
      <c r="U187" s="63"/>
      <c r="V187" s="71"/>
      <c r="W187" s="71"/>
      <c r="X187" s="71"/>
      <c r="Y187" s="52">
        <f>-AVERAGE(T110:Y110)/Y11</f>
        <v>0.17966912659151735</v>
      </c>
      <c r="Z187" s="276">
        <f>Z110/-Z11/4</f>
        <v>0.19717651458489152</v>
      </c>
      <c r="AA187" s="276">
        <f>AA110/-AA11/4</f>
        <v>0.19599999999999995</v>
      </c>
      <c r="AB187" s="276">
        <f>AB110/-AB11/4</f>
        <v>0.15214135968852949</v>
      </c>
      <c r="AC187" s="276">
        <f>AC110/-AC11/4</f>
        <v>0.16440763052208834</v>
      </c>
      <c r="AD187" s="52">
        <f>-AVERAGE(Y110:AD110)/AD11</f>
        <v>0.1776518623448046</v>
      </c>
      <c r="AE187" s="276">
        <f>AE110/-AE11/4</f>
        <v>0.17686014803272301</v>
      </c>
      <c r="AF187" s="276">
        <f>AF110/-AF11/4</f>
        <v>0.19216727514105542</v>
      </c>
      <c r="AG187" s="276">
        <f>AG110/-AG11/4</f>
        <v>0.18795620437956204</v>
      </c>
      <c r="AH187" s="276">
        <f>AH110/-AH11/4</f>
        <v>0.1901360544217687</v>
      </c>
      <c r="AI187" s="52">
        <f>-AVERAGE(AD110:AI110)/AI11</f>
        <v>0.1847599463056579</v>
      </c>
      <c r="AJ187" s="276">
        <f>AJ110/-AJ11/4</f>
        <v>0.18544776119402986</v>
      </c>
      <c r="AK187" s="438">
        <f>AF187-0.02</f>
        <v>0.17216727514105543</v>
      </c>
      <c r="AL187" s="438">
        <f>AG187-0.02</f>
        <v>0.16795620437956205</v>
      </c>
      <c r="AM187" s="438">
        <f>AH187-0.012</f>
        <v>0.17813605442176869</v>
      </c>
      <c r="AN187" s="52">
        <f>-AVERAGE(AI110:AN110)/AN11</f>
        <v>0.17843047033231871</v>
      </c>
      <c r="AO187" s="438">
        <f>AJ187</f>
        <v>0.18544776119402986</v>
      </c>
      <c r="AP187" s="438">
        <f>AK187</f>
        <v>0.17216727514105543</v>
      </c>
      <c r="AQ187" s="438">
        <f>AL187</f>
        <v>0.16795620437956205</v>
      </c>
      <c r="AR187" s="438">
        <f>AM187</f>
        <v>0.17813605442176869</v>
      </c>
      <c r="AS187" s="52">
        <f>-AVERAGE(AN110:AS110)/AS11</f>
        <v>0.1777303901469173</v>
      </c>
      <c r="AT187" s="438">
        <f>AO187</f>
        <v>0.18544776119402986</v>
      </c>
      <c r="AU187" s="438">
        <f>AP187</f>
        <v>0.17216727514105543</v>
      </c>
      <c r="AV187" s="438">
        <f>AQ187</f>
        <v>0.16795620437956205</v>
      </c>
      <c r="AW187" s="438">
        <f>AR187</f>
        <v>0.17813605442176869</v>
      </c>
      <c r="AX187" s="52">
        <f>-AVERAGE(AS110:AX110)/AX11</f>
        <v>0.17919538046371811</v>
      </c>
      <c r="AY187" s="438">
        <f>AT187</f>
        <v>0.18544776119402986</v>
      </c>
      <c r="AZ187" s="438">
        <f>AU187</f>
        <v>0.17216727514105543</v>
      </c>
      <c r="BA187" s="438">
        <f>AV187</f>
        <v>0.16795620437956205</v>
      </c>
      <c r="BB187" s="438">
        <f>AW187</f>
        <v>0.17813605442176869</v>
      </c>
      <c r="BC187" s="52">
        <f>-AVERAGE(AX110:BC110)/BC11</f>
        <v>0.17906578867754047</v>
      </c>
      <c r="BD187" s="438">
        <f>AY187</f>
        <v>0.18544776119402986</v>
      </c>
      <c r="BE187" s="438">
        <f>AZ187</f>
        <v>0.17216727514105543</v>
      </c>
      <c r="BF187" s="438">
        <f>BA187</f>
        <v>0.16795620437956205</v>
      </c>
      <c r="BG187" s="438">
        <f>BB187</f>
        <v>0.17813605442176869</v>
      </c>
      <c r="BH187" s="52">
        <f>-AVERAGE(BC110:BH110)/BH11</f>
        <v>0.17890520790255751</v>
      </c>
    </row>
    <row r="188" spans="1:60">
      <c r="A188" s="19"/>
      <c r="B188" s="70" t="s">
        <v>25</v>
      </c>
      <c r="C188" s="19"/>
      <c r="D188" s="25"/>
      <c r="E188" s="25"/>
      <c r="F188" s="23"/>
      <c r="G188" s="23"/>
      <c r="H188" s="23"/>
      <c r="I188" s="23"/>
      <c r="J188" s="25"/>
      <c r="K188" s="23"/>
      <c r="L188" s="23"/>
      <c r="M188" s="23"/>
      <c r="N188" s="23"/>
      <c r="O188" s="25">
        <f>-AVERAGE(J110:O110)/O11*365</f>
        <v>47.21874247169356</v>
      </c>
      <c r="P188" s="23"/>
      <c r="Q188" s="23"/>
      <c r="R188" s="23"/>
      <c r="S188" s="23"/>
      <c r="T188" s="25">
        <f>-AVERAGE(O110:T110)/T11*365</f>
        <v>51.033307955843163</v>
      </c>
      <c r="U188" s="23"/>
      <c r="V188" s="23"/>
      <c r="W188" s="23"/>
      <c r="X188" s="23"/>
      <c r="Y188" s="25">
        <f>-AVERAGE(T110:Y110)/Y11*365</f>
        <v>65.579231205903838</v>
      </c>
      <c r="Z188" s="287">
        <f>Z187*365</f>
        <v>71.969427823485404</v>
      </c>
      <c r="AA188" s="287">
        <f>AA187*365</f>
        <v>71.539999999999978</v>
      </c>
      <c r="AB188" s="287">
        <f>AB187*365</f>
        <v>55.53159628631326</v>
      </c>
      <c r="AC188" s="287">
        <f>AC187*365</f>
        <v>60.008785140562246</v>
      </c>
      <c r="AD188" s="25">
        <f>-AVERAGE(Y110:AD110)/AD11*365</f>
        <v>64.842929755853675</v>
      </c>
      <c r="AE188" s="287">
        <f>AE187*365</f>
        <v>64.553954031943903</v>
      </c>
      <c r="AF188" s="287">
        <f>AF187*365</f>
        <v>70.141055426485224</v>
      </c>
      <c r="AG188" s="287">
        <f>AG187*365</f>
        <v>68.604014598540147</v>
      </c>
      <c r="AH188" s="287">
        <f>AH187*365</f>
        <v>69.399659863945573</v>
      </c>
      <c r="AI188" s="25">
        <f>-AVERAGE(AD110:AI110)/AI11*365</f>
        <v>67.437380401565136</v>
      </c>
      <c r="AJ188" s="287">
        <f>AJ187*365</f>
        <v>67.688432835820905</v>
      </c>
      <c r="AK188" s="23">
        <f>AK187*365</f>
        <v>62.841055426485234</v>
      </c>
      <c r="AL188" s="23">
        <f>AL187*365</f>
        <v>61.304014598540149</v>
      </c>
      <c r="AM188" s="23">
        <f>AM187*365</f>
        <v>65.019659863945577</v>
      </c>
      <c r="AN188" s="25">
        <f>-AVERAGE(AI110:AN110)/AN11*365</f>
        <v>65.127121671296322</v>
      </c>
      <c r="AO188" s="23">
        <f>AO187*365</f>
        <v>67.688432835820905</v>
      </c>
      <c r="AP188" s="23">
        <f>AP187*365</f>
        <v>62.841055426485234</v>
      </c>
      <c r="AQ188" s="23">
        <f>AQ187*365</f>
        <v>61.304014598540149</v>
      </c>
      <c r="AR188" s="23">
        <f>AR187*365</f>
        <v>65.019659863945577</v>
      </c>
      <c r="AS188" s="25">
        <f>-AVERAGE(AN110:AS110)/AS11*365</f>
        <v>64.871592403624817</v>
      </c>
      <c r="AT188" s="23">
        <f>AT187*365</f>
        <v>67.688432835820905</v>
      </c>
      <c r="AU188" s="23">
        <f>AU187*365</f>
        <v>62.841055426485234</v>
      </c>
      <c r="AV188" s="23">
        <f>AV187*365</f>
        <v>61.304014598540149</v>
      </c>
      <c r="AW188" s="23">
        <f>AW187*365</f>
        <v>65.019659863945577</v>
      </c>
      <c r="AX188" s="25">
        <f>-AVERAGE(AS110:AX110)/AX11*365</f>
        <v>65.406313869257104</v>
      </c>
      <c r="AY188" s="23">
        <f>AY187*365</f>
        <v>67.688432835820905</v>
      </c>
      <c r="AZ188" s="23">
        <f>AZ187*365</f>
        <v>62.841055426485234</v>
      </c>
      <c r="BA188" s="23">
        <f>BA187*365</f>
        <v>61.304014598540149</v>
      </c>
      <c r="BB188" s="23">
        <f>BB187*365</f>
        <v>65.019659863945577</v>
      </c>
      <c r="BC188" s="25">
        <f>-AVERAGE(AX110:BC110)/BC11*365</f>
        <v>65.359012867302269</v>
      </c>
      <c r="BD188" s="23">
        <f>BD187*365</f>
        <v>67.688432835820905</v>
      </c>
      <c r="BE188" s="23">
        <f>BE187*365</f>
        <v>62.841055426485234</v>
      </c>
      <c r="BF188" s="23">
        <f>BF187*365</f>
        <v>61.304014598540149</v>
      </c>
      <c r="BG188" s="23">
        <f>BG187*365</f>
        <v>65.019659863945577</v>
      </c>
      <c r="BH188" s="25">
        <f>-AVERAGE(BC110:BH110)/BH11*365</f>
        <v>65.300400884433486</v>
      </c>
    </row>
    <row r="189" spans="1:60">
      <c r="A189" s="19" t="s">
        <v>24</v>
      </c>
      <c r="B189" s="19"/>
      <c r="C189" s="19"/>
      <c r="D189" s="52"/>
      <c r="E189" s="52"/>
      <c r="F189" s="35"/>
      <c r="G189" s="35"/>
      <c r="H189" s="35"/>
      <c r="I189" s="35"/>
      <c r="J189" s="52"/>
      <c r="K189" s="35"/>
      <c r="L189" s="35"/>
      <c r="M189" s="35"/>
      <c r="N189" s="35"/>
      <c r="O189" s="52">
        <f>AVERAGE(J111:O111)/O5</f>
        <v>0.14626975376699741</v>
      </c>
      <c r="P189" s="35"/>
      <c r="Q189" s="35"/>
      <c r="R189" s="35"/>
      <c r="S189" s="35"/>
      <c r="T189" s="52">
        <f>AVERAGE(O111:T111)/T5</f>
        <v>0.15806599800934079</v>
      </c>
      <c r="U189" s="35"/>
      <c r="V189" s="51"/>
      <c r="W189" s="51"/>
      <c r="X189" s="51"/>
      <c r="Y189" s="52">
        <f>AVERAGE(T111:Y111)/Y5</f>
        <v>0.18534963446367356</v>
      </c>
      <c r="Z189" s="427">
        <f>Z111/Z5/4</f>
        <v>0.15163603312462129</v>
      </c>
      <c r="AA189" s="427">
        <f>AA111/AA5/4</f>
        <v>0.14978730366492146</v>
      </c>
      <c r="AB189" s="427">
        <f>AB111/AB5/4</f>
        <v>0.16075027127577118</v>
      </c>
      <c r="AC189" s="427">
        <f>AC111/AC5/4</f>
        <v>0.15206354405502784</v>
      </c>
      <c r="AD189" s="52">
        <f>AVERAGE(Y111:AD111)/AD5</f>
        <v>0.15904600620942705</v>
      </c>
      <c r="AE189" s="427">
        <f>AE111/AE5/4</f>
        <v>0.14092783505154638</v>
      </c>
      <c r="AF189" s="427">
        <f>AF111/AF5/4</f>
        <v>0.12524549918166941</v>
      </c>
      <c r="AG189" s="427">
        <f>AG111/AG5/4</f>
        <v>0.1136078431372549</v>
      </c>
      <c r="AH189" s="427">
        <f>AH111/AH5/4</f>
        <v>0.12453531598513011</v>
      </c>
      <c r="AI189" s="52">
        <f>AVERAGE(AD111:AI111)/AI5</f>
        <v>0.13077213133774218</v>
      </c>
      <c r="AJ189" s="427">
        <f>AJ111/AJ5/4</f>
        <v>0.12038223361093316</v>
      </c>
      <c r="AK189" s="438">
        <f>AF189</f>
        <v>0.12524549918166941</v>
      </c>
      <c r="AL189" s="438">
        <f>AG189</f>
        <v>0.1136078431372549</v>
      </c>
      <c r="AM189" s="438">
        <f>AH189</f>
        <v>0.12453531598513011</v>
      </c>
      <c r="AN189" s="52">
        <f>AVERAGE(AI111:AN111)/AN5</f>
        <v>0.12245221112827319</v>
      </c>
      <c r="AO189" s="438">
        <f>AJ189</f>
        <v>0.12038223361093316</v>
      </c>
      <c r="AP189" s="438">
        <f>AK189</f>
        <v>0.12524549918166941</v>
      </c>
      <c r="AQ189" s="438">
        <f>AL189</f>
        <v>0.1136078431372549</v>
      </c>
      <c r="AR189" s="438">
        <f>AM189</f>
        <v>0.12453531598513011</v>
      </c>
      <c r="AS189" s="52">
        <f>AVERAGE(AN111:AS111)/AS5</f>
        <v>0.12239217645531118</v>
      </c>
      <c r="AT189" s="438">
        <f>AO189</f>
        <v>0.12038223361093316</v>
      </c>
      <c r="AU189" s="438">
        <f>AP189</f>
        <v>0.12524549918166941</v>
      </c>
      <c r="AV189" s="438">
        <f>AQ189</f>
        <v>0.1136078431372549</v>
      </c>
      <c r="AW189" s="438">
        <f>AR189</f>
        <v>0.12453531598513011</v>
      </c>
      <c r="AX189" s="52">
        <f>AVERAGE(AS111:AX111)/AX5</f>
        <v>0.12132497617055654</v>
      </c>
      <c r="AY189" s="438">
        <f>AT189</f>
        <v>0.12038223361093316</v>
      </c>
      <c r="AZ189" s="438">
        <f>AU189</f>
        <v>0.12524549918166941</v>
      </c>
      <c r="BA189" s="438">
        <f>AV189</f>
        <v>0.1136078431372549</v>
      </c>
      <c r="BB189" s="438">
        <f>AW189</f>
        <v>0.12453531598513011</v>
      </c>
      <c r="BC189" s="52">
        <f>AVERAGE(AX111:BC111)/BC5</f>
        <v>0.12120785022870574</v>
      </c>
      <c r="BD189" s="438">
        <f>AY189</f>
        <v>0.12038223361093316</v>
      </c>
      <c r="BE189" s="438">
        <f>AZ189</f>
        <v>0.12524549918166941</v>
      </c>
      <c r="BF189" s="438">
        <f>BA189</f>
        <v>0.1136078431372549</v>
      </c>
      <c r="BG189" s="438">
        <f>BB189</f>
        <v>0.12453531598513011</v>
      </c>
      <c r="BH189" s="52">
        <f>AVERAGE(BC111:BH111)/BH5</f>
        <v>0.12108883048794405</v>
      </c>
    </row>
    <row r="190" spans="1:60">
      <c r="A190" s="19" t="s">
        <v>23</v>
      </c>
      <c r="B190" s="19"/>
      <c r="C190" s="19"/>
      <c r="D190" s="68"/>
      <c r="E190" s="68"/>
      <c r="F190" s="67"/>
      <c r="G190" s="67"/>
      <c r="H190" s="67"/>
      <c r="I190" s="67"/>
      <c r="J190" s="68"/>
      <c r="K190" s="67"/>
      <c r="L190" s="67"/>
      <c r="M190" s="67"/>
      <c r="N190" s="67"/>
      <c r="O190" s="68">
        <f>SUM(K190:N190)</f>
        <v>0</v>
      </c>
      <c r="P190" s="67"/>
      <c r="Q190" s="67"/>
      <c r="R190" s="67"/>
      <c r="S190" s="67"/>
      <c r="T190" s="68">
        <f>SUM(P190:S190)</f>
        <v>0</v>
      </c>
      <c r="U190" s="67"/>
      <c r="V190" s="66"/>
      <c r="W190" s="66"/>
      <c r="X190" s="66"/>
      <c r="Y190" s="68">
        <v>0</v>
      </c>
      <c r="Z190" s="306">
        <f>Y190</f>
        <v>0</v>
      </c>
      <c r="AA190" s="306">
        <f>Z190</f>
        <v>0</v>
      </c>
      <c r="AB190" s="306">
        <f>AA190</f>
        <v>0</v>
      </c>
      <c r="AC190" s="306">
        <f>AB190</f>
        <v>0</v>
      </c>
      <c r="AD190" s="68">
        <v>0</v>
      </c>
      <c r="AE190" s="306">
        <v>0</v>
      </c>
      <c r="AF190" s="306">
        <v>0</v>
      </c>
      <c r="AG190" s="306">
        <v>0</v>
      </c>
      <c r="AH190" s="306">
        <v>0</v>
      </c>
      <c r="AI190" s="68">
        <v>0</v>
      </c>
      <c r="AJ190" s="306">
        <v>0</v>
      </c>
      <c r="AK190" s="437">
        <f>AJ190</f>
        <v>0</v>
      </c>
      <c r="AL190" s="437">
        <f>AK190</f>
        <v>0</v>
      </c>
      <c r="AM190" s="437">
        <f>AL190</f>
        <v>0</v>
      </c>
      <c r="AN190" s="68">
        <f>SUM(AJ190:AM190)</f>
        <v>0</v>
      </c>
      <c r="AO190" s="437">
        <f>AN190</f>
        <v>0</v>
      </c>
      <c r="AP190" s="437">
        <f>AO190</f>
        <v>0</v>
      </c>
      <c r="AQ190" s="437">
        <f>AP190</f>
        <v>0</v>
      </c>
      <c r="AR190" s="437">
        <f>AQ190</f>
        <v>0</v>
      </c>
      <c r="AS190" s="68">
        <f>SUM(AO190:AR190)</f>
        <v>0</v>
      </c>
      <c r="AT190" s="437">
        <f>AS190</f>
        <v>0</v>
      </c>
      <c r="AU190" s="437">
        <f>AT190</f>
        <v>0</v>
      </c>
      <c r="AV190" s="437">
        <f>AU190</f>
        <v>0</v>
      </c>
      <c r="AW190" s="437">
        <f>AV190</f>
        <v>0</v>
      </c>
      <c r="AX190" s="68">
        <f>SUM(AT190:AW190)</f>
        <v>0</v>
      </c>
      <c r="AY190" s="437">
        <f>AX190</f>
        <v>0</v>
      </c>
      <c r="AZ190" s="437">
        <f>AY190</f>
        <v>0</v>
      </c>
      <c r="BA190" s="437">
        <f>AZ190</f>
        <v>0</v>
      </c>
      <c r="BB190" s="437">
        <f>BA190</f>
        <v>0</v>
      </c>
      <c r="BC190" s="68">
        <f>SUM(AY190:BB190)</f>
        <v>0</v>
      </c>
      <c r="BD190" s="437">
        <f>BC190</f>
        <v>0</v>
      </c>
      <c r="BE190" s="437">
        <f>BD190</f>
        <v>0</v>
      </c>
      <c r="BF190" s="437">
        <f>BE190</f>
        <v>0</v>
      </c>
      <c r="BG190" s="437">
        <f>BF190</f>
        <v>0</v>
      </c>
      <c r="BH190" s="68">
        <f>SUM(BD190:BG190)</f>
        <v>0</v>
      </c>
    </row>
    <row r="191" spans="1:60">
      <c r="A191" s="19"/>
      <c r="B191" s="19"/>
      <c r="C191" s="19"/>
      <c r="D191" s="52"/>
      <c r="E191" s="52"/>
      <c r="F191" s="63"/>
      <c r="G191" s="63"/>
      <c r="H191" s="63"/>
      <c r="I191" s="63"/>
      <c r="J191" s="52"/>
      <c r="K191" s="63"/>
      <c r="L191" s="63"/>
      <c r="M191" s="63"/>
      <c r="N191" s="63"/>
      <c r="O191" s="52"/>
      <c r="P191" s="63"/>
      <c r="Q191" s="63"/>
      <c r="R191" s="63"/>
      <c r="S191" s="63"/>
      <c r="T191" s="62"/>
      <c r="U191" s="63"/>
      <c r="V191" s="63"/>
      <c r="W191" s="63"/>
      <c r="X191" s="63"/>
      <c r="Y191" s="62"/>
      <c r="Z191" s="63"/>
      <c r="AA191" s="63"/>
      <c r="AB191" s="63"/>
      <c r="AC191" s="63"/>
      <c r="AD191" s="62"/>
      <c r="AE191" s="63"/>
      <c r="AF191" s="63"/>
      <c r="AG191" s="63"/>
      <c r="AH191" s="63"/>
      <c r="AI191" s="326"/>
      <c r="AJ191" s="64"/>
      <c r="AK191" s="64"/>
      <c r="AL191" s="64"/>
      <c r="AM191" s="64"/>
      <c r="AN191" s="62"/>
      <c r="AO191" s="64"/>
      <c r="AP191" s="64"/>
      <c r="AQ191" s="64"/>
      <c r="AR191" s="64"/>
      <c r="AS191" s="62"/>
      <c r="AT191" s="64"/>
      <c r="AU191" s="64"/>
      <c r="AV191" s="64"/>
      <c r="AW191" s="64"/>
      <c r="AX191" s="62"/>
      <c r="AY191" s="64"/>
      <c r="AZ191" s="64"/>
      <c r="BA191" s="64"/>
      <c r="BB191" s="64"/>
      <c r="BC191" s="62"/>
      <c r="BD191" s="64"/>
      <c r="BE191" s="64"/>
      <c r="BF191" s="64"/>
      <c r="BG191" s="64"/>
      <c r="BH191" s="62"/>
    </row>
    <row r="192" spans="1:60">
      <c r="A192" s="19"/>
      <c r="B192" s="19"/>
      <c r="C192" s="19"/>
      <c r="D192" s="52"/>
      <c r="E192" s="52"/>
      <c r="F192" s="63"/>
      <c r="G192" s="63"/>
      <c r="H192" s="63"/>
      <c r="I192" s="63"/>
      <c r="J192" s="52"/>
      <c r="K192" s="63"/>
      <c r="L192" s="63"/>
      <c r="M192" s="63"/>
      <c r="N192" s="63"/>
      <c r="O192" s="62"/>
      <c r="P192" s="63"/>
      <c r="Q192" s="63"/>
      <c r="R192" s="63"/>
      <c r="S192" s="63"/>
      <c r="T192" s="62"/>
      <c r="U192" s="63"/>
      <c r="V192" s="63"/>
      <c r="W192" s="63"/>
      <c r="X192" s="63"/>
      <c r="Y192" s="52"/>
      <c r="Z192" s="63"/>
      <c r="AA192" s="63"/>
      <c r="AB192" s="63"/>
      <c r="AC192" s="63"/>
      <c r="AD192" s="52"/>
      <c r="AE192" s="63"/>
      <c r="AF192" s="63"/>
      <c r="AG192" s="63"/>
      <c r="AH192" s="63"/>
      <c r="AI192" s="52"/>
      <c r="AJ192" s="64"/>
      <c r="AK192" s="64"/>
      <c r="AL192" s="64"/>
      <c r="AM192" s="64"/>
      <c r="AN192" s="62"/>
      <c r="AO192" s="64"/>
      <c r="AP192" s="64"/>
      <c r="AQ192" s="64"/>
      <c r="AR192" s="64"/>
      <c r="AS192" s="62"/>
      <c r="AT192" s="64"/>
      <c r="AU192" s="64"/>
      <c r="AV192" s="64"/>
      <c r="AW192" s="64"/>
      <c r="AX192" s="62"/>
      <c r="AY192" s="64"/>
      <c r="AZ192" s="64"/>
      <c r="BA192" s="64"/>
      <c r="BB192" s="64"/>
      <c r="BC192" s="62"/>
      <c r="BD192" s="64"/>
      <c r="BE192" s="64"/>
      <c r="BF192" s="64"/>
      <c r="BG192" s="64"/>
      <c r="BH192" s="62"/>
    </row>
    <row r="193" spans="1:60">
      <c r="A193" s="19"/>
      <c r="B193" s="19"/>
      <c r="C193" s="19"/>
      <c r="D193" s="43"/>
      <c r="E193" s="43"/>
      <c r="F193" s="44"/>
      <c r="G193" s="44"/>
      <c r="H193" s="44"/>
      <c r="I193" s="44"/>
      <c r="J193" s="43"/>
      <c r="K193" s="44"/>
      <c r="L193" s="44"/>
      <c r="M193" s="44"/>
      <c r="N193" s="44"/>
      <c r="O193" s="61"/>
      <c r="P193" s="44"/>
      <c r="Q193" s="44"/>
      <c r="R193" s="44"/>
      <c r="S193" s="44"/>
      <c r="T193" s="61"/>
      <c r="U193" s="44"/>
      <c r="V193" s="44"/>
      <c r="W193" s="44"/>
      <c r="X193" s="44"/>
      <c r="Y193" s="61"/>
      <c r="Z193" s="44"/>
      <c r="AA193" s="44"/>
      <c r="AB193" s="44"/>
      <c r="AC193" s="44"/>
      <c r="AD193" s="61"/>
      <c r="AE193" s="44"/>
      <c r="AF193" s="44"/>
      <c r="AG193" s="44"/>
      <c r="AH193" s="44"/>
      <c r="AI193" s="61"/>
      <c r="AJ193" s="44"/>
      <c r="AK193" s="44"/>
      <c r="AL193" s="44"/>
      <c r="AM193" s="44"/>
      <c r="AN193" s="61"/>
      <c r="AO193" s="44"/>
      <c r="AP193" s="44"/>
      <c r="AQ193" s="44"/>
      <c r="AR193" s="44"/>
      <c r="AS193" s="61"/>
      <c r="AT193" s="44"/>
      <c r="AU193" s="44"/>
      <c r="AV193" s="44"/>
      <c r="AW193" s="44"/>
      <c r="AX193" s="61"/>
      <c r="AY193" s="44"/>
      <c r="AZ193" s="44"/>
      <c r="BA193" s="44"/>
      <c r="BB193" s="44"/>
      <c r="BC193" s="61"/>
      <c r="BD193" s="44"/>
      <c r="BE193" s="44"/>
      <c r="BF193" s="44"/>
      <c r="BG193" s="44"/>
      <c r="BH193" s="61"/>
    </row>
    <row r="194" spans="1:60">
      <c r="A194" s="19" t="s">
        <v>22</v>
      </c>
      <c r="B194" s="19"/>
      <c r="C194" s="19"/>
      <c r="D194" s="58"/>
      <c r="E194" s="58"/>
      <c r="F194" s="33"/>
      <c r="G194" s="33"/>
      <c r="H194" s="33"/>
      <c r="I194" s="33"/>
      <c r="J194" s="58"/>
      <c r="K194" s="33"/>
      <c r="L194" s="33"/>
      <c r="M194" s="33"/>
      <c r="N194" s="33"/>
      <c r="O194" s="58"/>
      <c r="P194" s="60"/>
      <c r="Q194" s="59"/>
      <c r="R194" s="59"/>
      <c r="S194" s="59"/>
      <c r="T194" s="58">
        <f>T108+T109+T114</f>
        <v>1268.4000000000001</v>
      </c>
      <c r="U194" s="59"/>
      <c r="V194" s="59"/>
      <c r="W194" s="59"/>
      <c r="X194" s="59"/>
      <c r="Y194" s="58">
        <f t="shared" ref="Y194:AD194" si="140">Y108+Y109+Y114</f>
        <v>1704</v>
      </c>
      <c r="Z194" s="59">
        <f t="shared" si="140"/>
        <v>1841.3</v>
      </c>
      <c r="AA194" s="59">
        <f t="shared" si="140"/>
        <v>1843.4</v>
      </c>
      <c r="AB194" s="59">
        <f t="shared" si="140"/>
        <v>1857.7</v>
      </c>
      <c r="AC194" s="59">
        <f t="shared" si="140"/>
        <v>1844.5</v>
      </c>
      <c r="AD194" s="58">
        <f t="shared" si="140"/>
        <v>1844.5</v>
      </c>
      <c r="AE194" s="59">
        <f t="shared" ref="AE194:AN194" si="141">AE108+AE109+AE114</f>
        <v>1698.8</v>
      </c>
      <c r="AF194" s="59">
        <f t="shared" si="141"/>
        <v>1629.5</v>
      </c>
      <c r="AG194" s="59">
        <f t="shared" si="141"/>
        <v>1597.8</v>
      </c>
      <c r="AH194" s="59">
        <f t="shared" si="141"/>
        <v>1544.8000000000002</v>
      </c>
      <c r="AI194" s="58">
        <f t="shared" si="141"/>
        <v>1544.8000000000002</v>
      </c>
      <c r="AJ194" s="59">
        <f t="shared" si="141"/>
        <v>1699.8</v>
      </c>
      <c r="AK194" s="59">
        <f t="shared" ca="1" si="141"/>
        <v>1678.7</v>
      </c>
      <c r="AL194" s="59">
        <f t="shared" ca="1" si="141"/>
        <v>1678.7</v>
      </c>
      <c r="AM194" s="59">
        <f t="shared" ca="1" si="141"/>
        <v>1678.7</v>
      </c>
      <c r="AN194" s="58">
        <f t="shared" ca="1" si="141"/>
        <v>1678.7</v>
      </c>
      <c r="AO194" s="59">
        <f t="shared" ref="AO194:BH194" ca="1" si="142">AO108+AO109+AO114</f>
        <v>1678.7</v>
      </c>
      <c r="AP194" s="59">
        <f t="shared" ca="1" si="142"/>
        <v>1678.7</v>
      </c>
      <c r="AQ194" s="59">
        <f t="shared" ca="1" si="142"/>
        <v>1678.7</v>
      </c>
      <c r="AR194" s="59">
        <f t="shared" ca="1" si="142"/>
        <v>1678.7</v>
      </c>
      <c r="AS194" s="58">
        <f t="shared" ca="1" si="142"/>
        <v>1678.7</v>
      </c>
      <c r="AT194" s="59">
        <f t="shared" ca="1" si="142"/>
        <v>1678.7</v>
      </c>
      <c r="AU194" s="59">
        <f t="shared" ca="1" si="142"/>
        <v>1678.7</v>
      </c>
      <c r="AV194" s="59">
        <f t="shared" ca="1" si="142"/>
        <v>1678.7</v>
      </c>
      <c r="AW194" s="59">
        <f t="shared" ca="1" si="142"/>
        <v>1678.7</v>
      </c>
      <c r="AX194" s="58">
        <f t="shared" ca="1" si="142"/>
        <v>1678.7</v>
      </c>
      <c r="AY194" s="59">
        <f t="shared" ca="1" si="142"/>
        <v>1678.7</v>
      </c>
      <c r="AZ194" s="59">
        <f t="shared" ca="1" si="142"/>
        <v>1678.7</v>
      </c>
      <c r="BA194" s="59">
        <f t="shared" ca="1" si="142"/>
        <v>1678.7</v>
      </c>
      <c r="BB194" s="59">
        <f t="shared" ca="1" si="142"/>
        <v>1678.7</v>
      </c>
      <c r="BC194" s="58">
        <f t="shared" ca="1" si="142"/>
        <v>1678.7</v>
      </c>
      <c r="BD194" s="59">
        <f t="shared" ca="1" si="142"/>
        <v>1678.7</v>
      </c>
      <c r="BE194" s="59">
        <f t="shared" ca="1" si="142"/>
        <v>1678.7</v>
      </c>
      <c r="BF194" s="59">
        <f t="shared" ca="1" si="142"/>
        <v>1678.7</v>
      </c>
      <c r="BG194" s="59">
        <f t="shared" ca="1" si="142"/>
        <v>1678.7</v>
      </c>
      <c r="BH194" s="58">
        <f t="shared" ca="1" si="142"/>
        <v>1678.7</v>
      </c>
    </row>
    <row r="195" spans="1:60">
      <c r="A195" s="19" t="s">
        <v>21</v>
      </c>
      <c r="B195" s="19"/>
      <c r="C195" s="19"/>
      <c r="D195" s="32"/>
      <c r="E195" s="32"/>
      <c r="F195" s="33"/>
      <c r="G195" s="33"/>
      <c r="H195" s="33"/>
      <c r="I195" s="33"/>
      <c r="J195" s="32"/>
      <c r="K195" s="33"/>
      <c r="L195" s="33"/>
      <c r="M195" s="33"/>
      <c r="N195" s="33"/>
      <c r="O195" s="32"/>
      <c r="P195" s="57"/>
      <c r="Q195" s="56"/>
      <c r="R195" s="56"/>
      <c r="S195" s="56"/>
      <c r="T195" s="32">
        <f>T95+T96</f>
        <v>829</v>
      </c>
      <c r="U195" s="33"/>
      <c r="V195" s="33"/>
      <c r="W195" s="33"/>
      <c r="X195" s="33"/>
      <c r="Y195" s="32">
        <f t="shared" ref="Y195:AD195" si="143">Y95+Y96</f>
        <v>712.1</v>
      </c>
      <c r="Z195" s="33">
        <f t="shared" si="143"/>
        <v>694.2</v>
      </c>
      <c r="AA195" s="33">
        <f t="shared" si="143"/>
        <v>660.5</v>
      </c>
      <c r="AB195" s="33">
        <f t="shared" si="143"/>
        <v>691.5</v>
      </c>
      <c r="AC195" s="33">
        <f t="shared" si="143"/>
        <v>738.9</v>
      </c>
      <c r="AD195" s="32">
        <f t="shared" si="143"/>
        <v>738.9</v>
      </c>
      <c r="AE195" s="33">
        <f t="shared" ref="AE195:AN195" si="144">AE95+AE96</f>
        <v>418.5</v>
      </c>
      <c r="AF195" s="33">
        <f t="shared" si="144"/>
        <v>402.9</v>
      </c>
      <c r="AG195" s="33">
        <f t="shared" si="144"/>
        <v>454.9</v>
      </c>
      <c r="AH195" s="33">
        <f t="shared" ca="1" si="144"/>
        <v>502.9</v>
      </c>
      <c r="AI195" s="32">
        <f t="shared" ca="1" si="144"/>
        <v>502.9</v>
      </c>
      <c r="AJ195" s="33">
        <f t="shared" si="144"/>
        <v>529.9</v>
      </c>
      <c r="AK195" s="33">
        <f t="shared" ca="1" si="144"/>
        <v>442.98204549980619</v>
      </c>
      <c r="AL195" s="33">
        <f t="shared" ca="1" si="144"/>
        <v>470.49760402526766</v>
      </c>
      <c r="AM195" s="33">
        <f t="shared" ca="1" si="144"/>
        <v>580.72226049401752</v>
      </c>
      <c r="AN195" s="32">
        <f t="shared" ca="1" si="144"/>
        <v>580.72226049401752</v>
      </c>
      <c r="AO195" s="33">
        <f t="shared" ref="AO195:BH195" ca="1" si="145">AO95+AO96</f>
        <v>538.57358633059641</v>
      </c>
      <c r="AP195" s="33">
        <f t="shared" ca="1" si="145"/>
        <v>484.67822532022387</v>
      </c>
      <c r="AQ195" s="33">
        <f t="shared" ca="1" si="145"/>
        <v>510.49330462213078</v>
      </c>
      <c r="AR195" s="33">
        <f t="shared" ca="1" si="145"/>
        <v>582.38689051190784</v>
      </c>
      <c r="AS195" s="32">
        <f t="shared" ca="1" si="145"/>
        <v>582.38689051190784</v>
      </c>
      <c r="AT195" s="33">
        <f t="shared" ca="1" si="145"/>
        <v>586.70251568944968</v>
      </c>
      <c r="AU195" s="33">
        <f t="shared" ca="1" si="145"/>
        <v>570.34069934390232</v>
      </c>
      <c r="AV195" s="33">
        <f t="shared" ca="1" si="145"/>
        <v>634.59987098717613</v>
      </c>
      <c r="AW195" s="33">
        <f t="shared" ca="1" si="145"/>
        <v>745.38410406839978</v>
      </c>
      <c r="AX195" s="32">
        <f t="shared" ca="1" si="145"/>
        <v>745.38410406839978</v>
      </c>
      <c r="AY195" s="33">
        <f t="shared" ca="1" si="145"/>
        <v>748.98190670682811</v>
      </c>
      <c r="AZ195" s="33">
        <f t="shared" ca="1" si="145"/>
        <v>731.61227952394677</v>
      </c>
      <c r="BA195" s="33">
        <f t="shared" ca="1" si="145"/>
        <v>794.97621990097628</v>
      </c>
      <c r="BB195" s="33">
        <f t="shared" ca="1" si="145"/>
        <v>904.48511084940105</v>
      </c>
      <c r="BC195" s="32">
        <f t="shared" ca="1" si="145"/>
        <v>904.48511084940105</v>
      </c>
      <c r="BD195" s="33">
        <f t="shared" ca="1" si="145"/>
        <v>907.15288287311762</v>
      </c>
      <c r="BE195" s="33">
        <f t="shared" ca="1" si="145"/>
        <v>888.6793138183225</v>
      </c>
      <c r="BF195" s="33">
        <f t="shared" ca="1" si="145"/>
        <v>951.07602633641557</v>
      </c>
      <c r="BG195" s="33">
        <f t="shared" ca="1" si="145"/>
        <v>1059.2470754880401</v>
      </c>
      <c r="BH195" s="32">
        <f t="shared" ca="1" si="145"/>
        <v>1059.2470754880401</v>
      </c>
    </row>
    <row r="196" spans="1:60">
      <c r="A196" s="42" t="s">
        <v>20</v>
      </c>
      <c r="B196" s="19"/>
      <c r="C196" s="19"/>
      <c r="D196" s="55"/>
      <c r="E196" s="55"/>
      <c r="F196" s="38"/>
      <c r="G196" s="38"/>
      <c r="H196" s="38"/>
      <c r="I196" s="38"/>
      <c r="J196" s="55"/>
      <c r="K196" s="38"/>
      <c r="L196" s="38"/>
      <c r="M196" s="38"/>
      <c r="N196" s="38"/>
      <c r="O196" s="55"/>
      <c r="P196" s="41"/>
      <c r="Q196" s="39"/>
      <c r="R196" s="39"/>
      <c r="S196" s="39"/>
      <c r="T196" s="55">
        <f>T194-T195</f>
        <v>439.40000000000009</v>
      </c>
      <c r="U196" s="38"/>
      <c r="V196" s="38"/>
      <c r="W196" s="38"/>
      <c r="X196" s="38"/>
      <c r="Y196" s="55">
        <f t="shared" ref="Y196:AD196" si="146">Y194-Y195</f>
        <v>991.9</v>
      </c>
      <c r="Z196" s="38">
        <f t="shared" si="146"/>
        <v>1147.0999999999999</v>
      </c>
      <c r="AA196" s="38">
        <f t="shared" si="146"/>
        <v>1182.9000000000001</v>
      </c>
      <c r="AB196" s="38">
        <f t="shared" si="146"/>
        <v>1166.2</v>
      </c>
      <c r="AC196" s="38">
        <f t="shared" si="146"/>
        <v>1105.5999999999999</v>
      </c>
      <c r="AD196" s="55">
        <f t="shared" si="146"/>
        <v>1105.5999999999999</v>
      </c>
      <c r="AE196" s="38">
        <f t="shared" ref="AE196:AN196" si="147">AE194-AE195</f>
        <v>1280.3</v>
      </c>
      <c r="AF196" s="38">
        <f t="shared" si="147"/>
        <v>1226.5999999999999</v>
      </c>
      <c r="AG196" s="38">
        <f t="shared" si="147"/>
        <v>1142.9000000000001</v>
      </c>
      <c r="AH196" s="38">
        <f t="shared" ca="1" si="147"/>
        <v>1041.9000000000001</v>
      </c>
      <c r="AI196" s="55">
        <f t="shared" ca="1" si="147"/>
        <v>1041.9000000000001</v>
      </c>
      <c r="AJ196" s="38">
        <f t="shared" si="147"/>
        <v>1169.9000000000001</v>
      </c>
      <c r="AK196" s="38">
        <f t="shared" ca="1" si="147"/>
        <v>1235.7179545001939</v>
      </c>
      <c r="AL196" s="38">
        <f t="shared" ca="1" si="147"/>
        <v>1208.2023959747323</v>
      </c>
      <c r="AM196" s="38">
        <f ca="1">AM194-AM195</f>
        <v>1097.9777395059825</v>
      </c>
      <c r="AN196" s="55">
        <f t="shared" ca="1" si="147"/>
        <v>1097.9777395059825</v>
      </c>
      <c r="AO196" s="38">
        <f t="shared" ref="AO196:BH196" ca="1" si="148">AO194-AO195</f>
        <v>1140.1264136694035</v>
      </c>
      <c r="AP196" s="38">
        <f t="shared" ca="1" si="148"/>
        <v>1194.0217746797762</v>
      </c>
      <c r="AQ196" s="38">
        <f t="shared" ca="1" si="148"/>
        <v>1168.2066953778692</v>
      </c>
      <c r="AR196" s="38">
        <f t="shared" ca="1" si="148"/>
        <v>1096.3131094880923</v>
      </c>
      <c r="AS196" s="55">
        <f t="shared" ca="1" si="148"/>
        <v>1096.3131094880923</v>
      </c>
      <c r="AT196" s="38">
        <f t="shared" ca="1" si="148"/>
        <v>1091.9974843105504</v>
      </c>
      <c r="AU196" s="38">
        <f t="shared" ca="1" si="148"/>
        <v>1108.3593006560977</v>
      </c>
      <c r="AV196" s="38">
        <f t="shared" ca="1" si="148"/>
        <v>1044.1001290128238</v>
      </c>
      <c r="AW196" s="38">
        <f t="shared" ca="1" si="148"/>
        <v>933.31589593160027</v>
      </c>
      <c r="AX196" s="55">
        <f t="shared" ca="1" si="148"/>
        <v>933.31589593160027</v>
      </c>
      <c r="AY196" s="38">
        <f t="shared" ca="1" si="148"/>
        <v>929.71809329317193</v>
      </c>
      <c r="AZ196" s="38">
        <f t="shared" ca="1" si="148"/>
        <v>947.08772047605328</v>
      </c>
      <c r="BA196" s="38">
        <f t="shared" ca="1" si="148"/>
        <v>883.72378009902377</v>
      </c>
      <c r="BB196" s="38">
        <f t="shared" ca="1" si="148"/>
        <v>774.21488915059899</v>
      </c>
      <c r="BC196" s="55">
        <f t="shared" ca="1" si="148"/>
        <v>774.21488915059899</v>
      </c>
      <c r="BD196" s="38">
        <f t="shared" ca="1" si="148"/>
        <v>771.54711712688243</v>
      </c>
      <c r="BE196" s="38">
        <f t="shared" ca="1" si="148"/>
        <v>790.02068618167755</v>
      </c>
      <c r="BF196" s="38">
        <f t="shared" ca="1" si="148"/>
        <v>727.62397366358448</v>
      </c>
      <c r="BG196" s="38">
        <f t="shared" ca="1" si="148"/>
        <v>619.45292451195996</v>
      </c>
      <c r="BH196" s="55">
        <f t="shared" ca="1" si="148"/>
        <v>619.45292451195996</v>
      </c>
    </row>
    <row r="197" spans="1:60">
      <c r="A197" s="19" t="s">
        <v>19</v>
      </c>
      <c r="B197" s="19"/>
      <c r="C197" s="19"/>
      <c r="D197" s="52"/>
      <c r="E197" s="52"/>
      <c r="F197" s="35"/>
      <c r="G197" s="35"/>
      <c r="H197" s="35"/>
      <c r="I197" s="35"/>
      <c r="J197" s="52"/>
      <c r="K197" s="35"/>
      <c r="L197" s="35"/>
      <c r="M197" s="35"/>
      <c r="N197" s="35"/>
      <c r="O197" s="52"/>
      <c r="P197" s="54"/>
      <c r="Q197" s="53"/>
      <c r="R197" s="53"/>
      <c r="S197" s="53"/>
      <c r="T197" s="52">
        <f>-T52/AVERAGE(T194,O194)</f>
        <v>5.5108798486281918E-2</v>
      </c>
      <c r="U197" s="53"/>
      <c r="V197" s="51"/>
      <c r="W197" s="51"/>
      <c r="X197" s="51"/>
      <c r="Y197" s="52">
        <f ca="1">-Y52/AVERAGE(Y194,T194)</f>
        <v>4.4139415960166843E-2</v>
      </c>
      <c r="Z197" s="431">
        <f>+-Z52*4/AVERAGE(Y194:Z194)</f>
        <v>3.9940202521648378E-2</v>
      </c>
      <c r="AA197" s="431">
        <f>+-AA52*4/AVERAGE(Z194:AA194)</f>
        <v>3.8646294135207752E-2</v>
      </c>
      <c r="AB197" s="431">
        <f>+-AB52*4/AVERAGE(AA194:AB194)</f>
        <v>3.9555807732836179E-2</v>
      </c>
      <c r="AC197" s="431">
        <f>+-AC52*4/AVERAGE(AB194:AC194)</f>
        <v>3.889579169142672E-2</v>
      </c>
      <c r="AD197" s="52">
        <f>-AD52/AVERAGE(AD194,Y194)</f>
        <v>4.0467803297167815E-2</v>
      </c>
      <c r="AE197" s="431">
        <f>+-AE52*4/AVERAGE(AD194:AE194)</f>
        <v>3.9285411904157137E-2</v>
      </c>
      <c r="AF197" s="431">
        <f>+(-AF52*4)/AVERAGE(AE194:AF194)</f>
        <v>4.1582790012919507E-2</v>
      </c>
      <c r="AG197" s="431">
        <f>+(-AG52*4)/AVERAGE(AF194:AG194)</f>
        <v>4.362780032844793E-2</v>
      </c>
      <c r="AH197" s="431">
        <f>+(-AH52*4)/AVERAGE(AG194:AH194)</f>
        <v>4.3021701775599816E-2</v>
      </c>
      <c r="AI197" s="52">
        <f>-AI52/AVERAGE(AI194,AD194)</f>
        <v>4.0834390582126102E-2</v>
      </c>
      <c r="AJ197" s="431">
        <f>+-AJ52*4/AVERAGE(AI194:AJ194)</f>
        <v>4.3888306725020032E-2</v>
      </c>
      <c r="AK197" s="446">
        <f>AN197</f>
        <v>4.3999999999999997E-2</v>
      </c>
      <c r="AL197" s="446">
        <f>AN197</f>
        <v>4.3999999999999997E-2</v>
      </c>
      <c r="AM197" s="446">
        <f>AN197</f>
        <v>4.3999999999999997E-2</v>
      </c>
      <c r="AN197" s="448">
        <v>4.3999999999999997E-2</v>
      </c>
      <c r="AO197" s="446">
        <f>AS197</f>
        <v>4.3999999999999997E-2</v>
      </c>
      <c r="AP197" s="446">
        <f t="shared" ref="AP197:AR198" si="149">AO197</f>
        <v>4.3999999999999997E-2</v>
      </c>
      <c r="AQ197" s="446">
        <f t="shared" si="149"/>
        <v>4.3999999999999997E-2</v>
      </c>
      <c r="AR197" s="446">
        <f t="shared" si="149"/>
        <v>4.3999999999999997E-2</v>
      </c>
      <c r="AS197" s="448">
        <v>4.3999999999999997E-2</v>
      </c>
      <c r="AT197" s="446">
        <f>AX197</f>
        <v>4.3999999999999997E-2</v>
      </c>
      <c r="AU197" s="446">
        <f t="shared" ref="AU197:AW198" si="150">AT197</f>
        <v>4.3999999999999997E-2</v>
      </c>
      <c r="AV197" s="446">
        <f t="shared" si="150"/>
        <v>4.3999999999999997E-2</v>
      </c>
      <c r="AW197" s="446">
        <f t="shared" si="150"/>
        <v>4.3999999999999997E-2</v>
      </c>
      <c r="AX197" s="448">
        <v>4.3999999999999997E-2</v>
      </c>
      <c r="AY197" s="446">
        <f>BC197</f>
        <v>4.3999999999999997E-2</v>
      </c>
      <c r="AZ197" s="446">
        <f t="shared" ref="AZ197:BB198" si="151">AY197</f>
        <v>4.3999999999999997E-2</v>
      </c>
      <c r="BA197" s="446">
        <f t="shared" si="151"/>
        <v>4.3999999999999997E-2</v>
      </c>
      <c r="BB197" s="446">
        <f t="shared" si="151"/>
        <v>4.3999999999999997E-2</v>
      </c>
      <c r="BC197" s="448">
        <v>4.3999999999999997E-2</v>
      </c>
      <c r="BD197" s="446">
        <f>BH197</f>
        <v>4.3999999999999997E-2</v>
      </c>
      <c r="BE197" s="446">
        <f t="shared" ref="BE197:BG198" si="152">BD197</f>
        <v>4.3999999999999997E-2</v>
      </c>
      <c r="BF197" s="446">
        <f t="shared" si="152"/>
        <v>4.3999999999999997E-2</v>
      </c>
      <c r="BG197" s="446">
        <f t="shared" si="152"/>
        <v>4.3999999999999997E-2</v>
      </c>
      <c r="BH197" s="448">
        <v>4.3999999999999997E-2</v>
      </c>
    </row>
    <row r="198" spans="1:60">
      <c r="A198" s="19" t="s">
        <v>18</v>
      </c>
      <c r="B198" s="19"/>
      <c r="C198" s="19"/>
      <c r="D198" s="52"/>
      <c r="E198" s="52"/>
      <c r="F198" s="35"/>
      <c r="G198" s="35"/>
      <c r="H198" s="35"/>
      <c r="I198" s="35"/>
      <c r="J198" s="52"/>
      <c r="K198" s="35"/>
      <c r="L198" s="35"/>
      <c r="M198" s="35"/>
      <c r="N198" s="35"/>
      <c r="O198" s="52"/>
      <c r="P198" s="54"/>
      <c r="Q198" s="53"/>
      <c r="R198" s="53"/>
      <c r="S198" s="53"/>
      <c r="T198" s="52">
        <f>T53/AVERAGE(T195,O195)</f>
        <v>-9.6501809408926426E-4</v>
      </c>
      <c r="U198" s="53"/>
      <c r="V198" s="51"/>
      <c r="W198" s="51"/>
      <c r="X198" s="51"/>
      <c r="Y198" s="52">
        <f>Y53/AVERAGE(Y195,T195)</f>
        <v>1.5313736941145937E-2</v>
      </c>
      <c r="Z198" s="69">
        <f>Z53/AVERAGE(Y96,Z96,Z95,Y95)</f>
        <v>6.8264239493706878E-3</v>
      </c>
      <c r="AA198" s="69">
        <f>AA53/AVERAGE(Z96,AA96,AA95,Z95)</f>
        <v>1.3582342954159591E-2</v>
      </c>
      <c r="AB198" s="69">
        <f>AB53/AVERAGE(AA96,AB96,AB95,AA95)</f>
        <v>-2.4260355029585796E-2</v>
      </c>
      <c r="AC198" s="69">
        <f>AC53/AVERAGE(AB96,AC96,AC95,AB95)</f>
        <v>-5.5928411633109614E-3</v>
      </c>
      <c r="AD198" s="52">
        <f>AD53/AVERAGE(AD195,Y195)</f>
        <v>-4.4107512060647816E-3</v>
      </c>
      <c r="AE198" s="69">
        <f>AE53/AVERAGE(AD96,AE96,AE95,AD95)</f>
        <v>6.5664420252289609E-3</v>
      </c>
      <c r="AF198" s="69">
        <f>AF53/AVERAGE(AE96,AF96,AF95,AE95)</f>
        <v>3.2140248356464569E-2</v>
      </c>
      <c r="AG198" s="69">
        <f>AG53/AVERAGE(AF96,AG96,AG95,AF95)</f>
        <v>7.4609466076008399E-3</v>
      </c>
      <c r="AH198" s="69">
        <f ca="1">AH53/AVERAGE(AG96,AH96,AH95,AG95)</f>
        <v>4.1762372102735441E-4</v>
      </c>
      <c r="AI198" s="52">
        <f ca="1">AI53/AVERAGE(AI195,AD195)</f>
        <v>1.6427766145917216E-2</v>
      </c>
      <c r="AJ198" s="447">
        <f>AN198</f>
        <v>1E-3</v>
      </c>
      <c r="AK198" s="446">
        <f t="shared" ref="AK198:AM198" si="153">AJ198</f>
        <v>1E-3</v>
      </c>
      <c r="AL198" s="446">
        <f t="shared" si="153"/>
        <v>1E-3</v>
      </c>
      <c r="AM198" s="446">
        <f t="shared" si="153"/>
        <v>1E-3</v>
      </c>
      <c r="AN198" s="448">
        <v>1E-3</v>
      </c>
      <c r="AO198" s="447">
        <f>AS198</f>
        <v>1E-3</v>
      </c>
      <c r="AP198" s="446">
        <f t="shared" si="149"/>
        <v>1E-3</v>
      </c>
      <c r="AQ198" s="446">
        <f t="shared" si="149"/>
        <v>1E-3</v>
      </c>
      <c r="AR198" s="446">
        <f t="shared" si="149"/>
        <v>1E-3</v>
      </c>
      <c r="AS198" s="448">
        <v>1E-3</v>
      </c>
      <c r="AT198" s="447">
        <f>AX198</f>
        <v>1E-3</v>
      </c>
      <c r="AU198" s="446">
        <f t="shared" si="150"/>
        <v>1E-3</v>
      </c>
      <c r="AV198" s="446">
        <f t="shared" si="150"/>
        <v>1E-3</v>
      </c>
      <c r="AW198" s="446">
        <f t="shared" si="150"/>
        <v>1E-3</v>
      </c>
      <c r="AX198" s="448">
        <v>1E-3</v>
      </c>
      <c r="AY198" s="447">
        <f>BC198</f>
        <v>1E-3</v>
      </c>
      <c r="AZ198" s="446">
        <f t="shared" si="151"/>
        <v>1E-3</v>
      </c>
      <c r="BA198" s="446">
        <f t="shared" si="151"/>
        <v>1E-3</v>
      </c>
      <c r="BB198" s="446">
        <f t="shared" si="151"/>
        <v>1E-3</v>
      </c>
      <c r="BC198" s="448">
        <v>1E-3</v>
      </c>
      <c r="BD198" s="447">
        <f>BH198</f>
        <v>1E-3</v>
      </c>
      <c r="BE198" s="446">
        <f t="shared" si="152"/>
        <v>1E-3</v>
      </c>
      <c r="BF198" s="446">
        <f t="shared" si="152"/>
        <v>1E-3</v>
      </c>
      <c r="BG198" s="446">
        <f t="shared" si="152"/>
        <v>1E-3</v>
      </c>
      <c r="BH198" s="448">
        <v>1E-3</v>
      </c>
    </row>
    <row r="199" spans="1:60" ht="5.25" customHeight="1">
      <c r="A199" s="19"/>
      <c r="B199" s="19"/>
      <c r="C199" s="19"/>
      <c r="D199" s="43"/>
      <c r="E199" s="43"/>
      <c r="F199" s="44"/>
      <c r="G199" s="44"/>
      <c r="H199" s="44"/>
      <c r="I199" s="44"/>
      <c r="J199" s="43"/>
      <c r="K199" s="44"/>
      <c r="L199" s="44"/>
      <c r="M199" s="44"/>
      <c r="N199" s="44"/>
      <c r="O199" s="43"/>
      <c r="P199" s="45"/>
      <c r="Q199" s="21"/>
      <c r="R199" s="21"/>
      <c r="S199" s="21"/>
      <c r="T199" s="43"/>
      <c r="U199" s="44"/>
      <c r="V199" s="44"/>
      <c r="W199" s="44"/>
      <c r="X199" s="44"/>
      <c r="Y199" s="43"/>
      <c r="Z199" s="44"/>
      <c r="AA199" s="44"/>
      <c r="AB199" s="44"/>
      <c r="AC199" s="44"/>
      <c r="AD199" s="43"/>
      <c r="AE199" s="44"/>
      <c r="AF199" s="44"/>
      <c r="AG199" s="44"/>
      <c r="AH199" s="44"/>
      <c r="AI199" s="43"/>
      <c r="AJ199" s="44"/>
      <c r="AK199" s="44"/>
      <c r="AL199" s="44"/>
      <c r="AM199" s="44"/>
      <c r="AN199" s="43"/>
      <c r="AO199" s="44"/>
      <c r="AP199" s="44"/>
      <c r="AQ199" s="44"/>
      <c r="AR199" s="44"/>
      <c r="AS199" s="43"/>
      <c r="AT199" s="44"/>
      <c r="AU199" s="44"/>
      <c r="AV199" s="44"/>
      <c r="AW199" s="44"/>
      <c r="AX199" s="43"/>
      <c r="AY199" s="44"/>
      <c r="AZ199" s="44"/>
      <c r="BA199" s="44"/>
      <c r="BB199" s="44"/>
      <c r="BC199" s="43"/>
      <c r="BD199" s="44"/>
      <c r="BE199" s="44"/>
      <c r="BF199" s="44"/>
      <c r="BG199" s="44"/>
      <c r="BH199" s="43"/>
    </row>
    <row r="200" spans="1:60">
      <c r="A200" s="42" t="s">
        <v>17</v>
      </c>
      <c r="B200" s="19"/>
      <c r="C200" s="19"/>
      <c r="D200" s="46"/>
      <c r="E200" s="46"/>
      <c r="F200" s="47"/>
      <c r="G200" s="47"/>
      <c r="H200" s="47"/>
      <c r="I200" s="47"/>
      <c r="J200" s="46"/>
      <c r="K200" s="47"/>
      <c r="L200" s="47"/>
      <c r="M200" s="47"/>
      <c r="N200" s="47"/>
      <c r="O200" s="46"/>
      <c r="P200" s="49"/>
      <c r="Q200" s="48"/>
      <c r="R200" s="48"/>
      <c r="S200" s="48"/>
      <c r="T200" s="46">
        <f>+T196/T49</f>
        <v>2.6701104501858048</v>
      </c>
      <c r="U200" s="47"/>
      <c r="V200" s="47"/>
      <c r="W200" s="47"/>
      <c r="X200" s="47"/>
      <c r="Y200" s="46">
        <f>+Y196/Y49</f>
        <v>2.1795209843990331</v>
      </c>
      <c r="Z200" s="47">
        <f>Z196/(Z49+X49+W49+V49)</f>
        <v>2.4638687978960498</v>
      </c>
      <c r="AA200" s="47">
        <f>AA196/(AA49+Z49+X49+W49)</f>
        <v>2.9106791338582685</v>
      </c>
      <c r="AB200" s="47">
        <f>AB196/(AB49+AA49+Z49+X49)</f>
        <v>2.9089548515839367</v>
      </c>
      <c r="AC200" s="47">
        <f>AC196/(AC49+AB49+AA49+Z49)</f>
        <v>2.5121563281072485</v>
      </c>
      <c r="AD200" s="46">
        <f>+AD196/AD49</f>
        <v>2.5121563281072485</v>
      </c>
      <c r="AE200" s="47">
        <f>AE196/(AE49+AC49+AB49+AA49)</f>
        <v>2.92439470077661</v>
      </c>
      <c r="AF200" s="47">
        <f>AF196/(AF49+AE49+AC49+AB49)</f>
        <v>2.9253517767708082</v>
      </c>
      <c r="AG200" s="47">
        <f>AG196/(AG49+AF49+AE49+AC49)</f>
        <v>2.5488403211418378</v>
      </c>
      <c r="AH200" s="47">
        <f ca="1">AH196/(AH49+AG49+AF49+AE49)</f>
        <v>2.3636569872958262</v>
      </c>
      <c r="AI200" s="46">
        <f ca="1">+AI196/AI49</f>
        <v>2.3163628279235207</v>
      </c>
      <c r="AJ200" s="47">
        <f>AJ196/(AJ49+AH49+AG49+AF49)</f>
        <v>2.843013365735116</v>
      </c>
      <c r="AK200" s="47">
        <f ca="1">AK196/(AK49+AJ49+AH49+AG49)</f>
        <v>3.0410075358270365</v>
      </c>
      <c r="AL200" s="47">
        <f ca="1">AL196/(AL49+AK49+AJ49+AH49)</f>
        <v>2.9690066967901156</v>
      </c>
      <c r="AM200" s="47">
        <f ca="1">AM196/(AM49+AL49+AK49+AJ49)</f>
        <v>2.5626718749199657</v>
      </c>
      <c r="AN200" s="46">
        <f ca="1">+AN196/AN49</f>
        <v>2.5626718749199653</v>
      </c>
      <c r="AO200" s="47">
        <f ca="1">AO196/(AO49+AM49+AL49+AK49)</f>
        <v>2.5471004707372744</v>
      </c>
      <c r="AP200" s="47">
        <f ca="1">AP196/(AP49+AO49+AM49+AL49)</f>
        <v>2.6363861388275858</v>
      </c>
      <c r="AQ200" s="47">
        <f ca="1">AQ196/(AQ49+AP49+AO49+AM49)</f>
        <v>2.5677766233152175</v>
      </c>
      <c r="AR200" s="47">
        <f ca="1">AR196/(AR49+AQ49+AP49+AO49)</f>
        <v>2.604946713825766</v>
      </c>
      <c r="AS200" s="46">
        <f ca="1">+AS196/AS49</f>
        <v>2.6049467138257651</v>
      </c>
      <c r="AT200" s="47">
        <f ca="1">AT196/(AT49+AR49+AQ49+AP49)</f>
        <v>2.5986088887062819</v>
      </c>
      <c r="AU200" s="47">
        <f ca="1">AU196/(AU49+AT49+AR49+AQ49)</f>
        <v>2.639578397723557</v>
      </c>
      <c r="AV200" s="47">
        <f ca="1">AV196/(AV49+AU49+AT49+AR49)</f>
        <v>2.4883466158995313</v>
      </c>
      <c r="AW200" s="47">
        <f ca="1">AW196/(AW49+AV49+AU49+AT49)</f>
        <v>2.2287150045282722</v>
      </c>
      <c r="AX200" s="46">
        <f ca="1">+AX196/AX49</f>
        <v>2.2287150045282713</v>
      </c>
      <c r="AY200" s="47">
        <f ca="1">AY196/(AY49+AW49+AV49+AU49)</f>
        <v>2.2208871291675898</v>
      </c>
      <c r="AZ200" s="47">
        <f ca="1">AZ196/(AZ49+AY49+AW49+AV49)</f>
        <v>2.2606431822229802</v>
      </c>
      <c r="BA200" s="47">
        <f ca="1">BA196/(BA49+AZ49+AY49+AW49)</f>
        <v>2.1075807580851271</v>
      </c>
      <c r="BB200" s="47">
        <f ca="1">BB196/(BB49+BA49+AZ49+AY49)</f>
        <v>1.8475227377346191</v>
      </c>
      <c r="BC200" s="46">
        <f ca="1">+BC196/BC49</f>
        <v>1.8475227377346188</v>
      </c>
      <c r="BD200" s="47">
        <f ca="1">BD196/(BD49+BB49+BA49+AZ49)</f>
        <v>1.8417151347631271</v>
      </c>
      <c r="BE200" s="47">
        <f ca="1">BE196/(BE49+BD49+BB49+BA49)</f>
        <v>1.8842145705890305</v>
      </c>
      <c r="BF200" s="47">
        <f ca="1">BF196/(BF49+BE49+BD49+BB49)</f>
        <v>1.7337625647722932</v>
      </c>
      <c r="BG200" s="47">
        <f ca="1">BG196/(BG49+BF49+BE49+BD49)</f>
        <v>1.476834334318236</v>
      </c>
      <c r="BH200" s="46">
        <f ca="1">+BH196/BH49</f>
        <v>1.4768343343182351</v>
      </c>
    </row>
    <row r="201" spans="1:60" ht="13.5" customHeight="1">
      <c r="A201" s="19"/>
      <c r="B201" s="19"/>
      <c r="C201" s="19"/>
      <c r="D201" s="43"/>
      <c r="E201" s="43"/>
      <c r="F201" s="44"/>
      <c r="G201" s="44"/>
      <c r="H201" s="44"/>
      <c r="I201" s="44"/>
      <c r="J201" s="43"/>
      <c r="K201" s="44"/>
      <c r="L201" s="44"/>
      <c r="M201" s="44"/>
      <c r="N201" s="44"/>
      <c r="O201" s="43"/>
      <c r="P201" s="45"/>
      <c r="Q201" s="21"/>
      <c r="R201" s="21"/>
      <c r="S201" s="21"/>
      <c r="T201" s="43"/>
      <c r="U201" s="44"/>
      <c r="V201" s="44"/>
      <c r="W201" s="44"/>
      <c r="X201" s="44"/>
      <c r="Y201" s="43"/>
      <c r="Z201" s="44"/>
      <c r="AA201" s="44"/>
      <c r="AB201" s="44"/>
      <c r="AC201" s="44"/>
      <c r="AD201" s="43"/>
      <c r="AE201" s="44"/>
      <c r="AF201" s="44"/>
      <c r="AG201" s="44"/>
      <c r="AH201" s="44"/>
      <c r="AI201" s="43"/>
      <c r="AJ201" s="44"/>
      <c r="AK201" s="44"/>
      <c r="AL201" s="44"/>
      <c r="AM201" s="44"/>
      <c r="AN201" s="43"/>
      <c r="AO201" s="44"/>
      <c r="AP201" s="44"/>
      <c r="AQ201" s="44"/>
      <c r="AR201" s="44"/>
      <c r="AS201" s="43"/>
      <c r="AT201" s="44"/>
      <c r="AU201" s="44"/>
      <c r="AV201" s="44"/>
      <c r="AW201" s="44"/>
      <c r="AX201" s="43"/>
      <c r="AY201" s="44"/>
      <c r="AZ201" s="44"/>
      <c r="BA201" s="44"/>
      <c r="BB201" s="44"/>
      <c r="BC201" s="43"/>
      <c r="BD201" s="44"/>
      <c r="BE201" s="44"/>
      <c r="BF201" s="44"/>
      <c r="BG201" s="44"/>
      <c r="BH201" s="43"/>
    </row>
    <row r="202" spans="1:60">
      <c r="A202" s="42" t="s">
        <v>16</v>
      </c>
      <c r="B202" s="19"/>
      <c r="C202" s="19"/>
      <c r="D202" s="37"/>
      <c r="E202" s="37"/>
      <c r="F202" s="38"/>
      <c r="G202" s="38"/>
      <c r="H202" s="38"/>
      <c r="I202" s="38"/>
      <c r="J202" s="37"/>
      <c r="K202" s="38"/>
      <c r="L202" s="38"/>
      <c r="M202" s="38"/>
      <c r="N202" s="38"/>
      <c r="O202" s="37"/>
      <c r="P202" s="41"/>
      <c r="Q202" s="40"/>
      <c r="R202" s="39"/>
      <c r="S202" s="39"/>
      <c r="T202" s="37">
        <f>+T105-T95-T96-T110-T111</f>
        <v>4020.8000000000006</v>
      </c>
      <c r="U202" s="38"/>
      <c r="V202" s="38"/>
      <c r="W202" s="38"/>
      <c r="X202" s="38"/>
      <c r="Y202" s="37">
        <f>+Y105-Y95-Y96-Y110-Y111</f>
        <v>3612.7999999999993</v>
      </c>
      <c r="Z202" s="38">
        <f>Z105-Z96-Z95-Z110-Z111</f>
        <v>3681.1</v>
      </c>
      <c r="AA202" s="38">
        <f>AA105-AA96-AA95-AA110-AA111</f>
        <v>3687.5</v>
      </c>
      <c r="AB202" s="38">
        <f>AB105-AB96-AB95-AB110-AB111</f>
        <v>3544.5</v>
      </c>
      <c r="AC202" s="38">
        <f>AC105-AC96-AC95-AC110-AC111</f>
        <v>3464.7</v>
      </c>
      <c r="AD202" s="37">
        <f>+AD105-AD95-AD96-AD110-AD111</f>
        <v>3464.7</v>
      </c>
      <c r="AE202" s="38">
        <f>AE105-AE96-AE95-AE110-AE111</f>
        <v>3581.7</v>
      </c>
      <c r="AF202" s="38">
        <f>AF105-AF96-AF95-AF110-AF111</f>
        <v>3590.0000000000009</v>
      </c>
      <c r="AG202" s="38">
        <f>AG105-AG96-AG95-AG110-AG111</f>
        <v>3574.3000000000006</v>
      </c>
      <c r="AH202" s="38">
        <f ca="1">AH105-AH96-AH95-AH110-AH111</f>
        <v>3180.9</v>
      </c>
      <c r="AI202" s="37">
        <f ca="1">+AI105-AI95-AI96-AI110-AI111</f>
        <v>3180.9</v>
      </c>
      <c r="AJ202" s="38">
        <f>AJ105-AJ96-AJ95-AJ110-AJ111</f>
        <v>3218.2999999999997</v>
      </c>
      <c r="AK202" s="38">
        <f ca="1">AK105-AK96-AK95-AK110-AK111</f>
        <v>3275.993772888723</v>
      </c>
      <c r="AL202" s="38">
        <f ca="1">AL105-AL96-AL95-AL110-AL111</f>
        <v>3258.963341308383</v>
      </c>
      <c r="AM202" s="38">
        <f ca="1">AM105-AM96-AM95-AM110-AM111</f>
        <v>3168.5594140945313</v>
      </c>
      <c r="AN202" s="37">
        <f ca="1">+AN105-AN95-AN96-AN110-AN111</f>
        <v>3168.5594140945313</v>
      </c>
      <c r="AO202" s="38">
        <f ca="1">AO105-AO96-AO95-AO110-AO111</f>
        <v>3191.4633670771409</v>
      </c>
      <c r="AP202" s="38">
        <f ca="1">AP105-AP96-AP95-AP110-AP111</f>
        <v>3260.8536562625272</v>
      </c>
      <c r="AQ202" s="38">
        <f ca="1">AQ105-AQ96-AQ95-AQ110-AQ111</f>
        <v>3242.7521564629697</v>
      </c>
      <c r="AR202" s="38">
        <f ca="1">AR105-AR96-AR95-AR110-AR111</f>
        <v>3159.8019111555104</v>
      </c>
      <c r="AS202" s="37">
        <f ca="1">+AS105-AS95-AS96-AS110-AS111</f>
        <v>3159.8019111555104</v>
      </c>
      <c r="AT202" s="38">
        <f ca="1">AT105-AT96-AT95-AT110-AT111</f>
        <v>3173.1062182159835</v>
      </c>
      <c r="AU202" s="38">
        <f ca="1">AU105-AU96-AU95-AU110-AU111</f>
        <v>3242.6807175091171</v>
      </c>
      <c r="AV202" s="38">
        <f ca="1">AV105-AV96-AV95-AV110-AV111</f>
        <v>3224.6631734965777</v>
      </c>
      <c r="AW202" s="38">
        <f ca="1">AW105-AW96-AW95-AW110-AW111</f>
        <v>3141.8244251417209</v>
      </c>
      <c r="AX202" s="37">
        <f ca="1">+AX105-AX95-AX96-AX110-AX111</f>
        <v>3141.8244251417209</v>
      </c>
      <c r="AY202" s="38">
        <f ca="1">AY105-AY96-AY95-AY110-AY111</f>
        <v>3154.8072205888025</v>
      </c>
      <c r="AZ202" s="38">
        <f ca="1">AZ105-AZ96-AZ95-AZ110-AZ111</f>
        <v>3224.5597446978863</v>
      </c>
      <c r="BA202" s="38">
        <f ca="1">BA105-BA96-BA95-BA110-BA111</f>
        <v>3206.6495254040501</v>
      </c>
      <c r="BB202" s="38">
        <f ca="1">BB105-BB96-BB95-BB110-BB111</f>
        <v>3123.9062586206155</v>
      </c>
      <c r="BC202" s="37">
        <f ca="1">+BC105-BC95-BC96-BC110-BC111</f>
        <v>3123.9062586206155</v>
      </c>
      <c r="BD202" s="38">
        <f ca="1">BD105-BD96-BD95-BD110-BD111</f>
        <v>3136.6917917962701</v>
      </c>
      <c r="BE202" s="38">
        <f ca="1">BE105-BE96-BE95-BE110-BE111</f>
        <v>3206.644493851084</v>
      </c>
      <c r="BF202" s="38">
        <f ca="1">BF105-BF96-BF95-BF110-BF111</f>
        <v>3188.8354230798614</v>
      </c>
      <c r="BG202" s="38">
        <f ca="1">BG105-BG96-BG95-BG110-BG111</f>
        <v>3106.1577829443172</v>
      </c>
      <c r="BH202" s="37">
        <f ca="1">+BH105-BH95-BH96-BH110-BH111</f>
        <v>3106.1577829443172</v>
      </c>
    </row>
    <row r="203" spans="1:60">
      <c r="A203" s="21"/>
      <c r="B203" s="21"/>
      <c r="C203" s="21"/>
      <c r="D203" s="20"/>
      <c r="E203" s="20"/>
      <c r="F203" s="20"/>
      <c r="G203" s="20"/>
      <c r="H203" s="20"/>
      <c r="I203" s="20"/>
      <c r="J203" s="20"/>
      <c r="K203" s="20"/>
      <c r="L203" s="20"/>
      <c r="M203" s="20"/>
      <c r="N203" s="20"/>
      <c r="O203" s="36"/>
      <c r="P203" s="20"/>
      <c r="Q203" s="20"/>
      <c r="R203" s="20"/>
      <c r="S203" s="20"/>
      <c r="T203" s="36"/>
      <c r="U203" s="20"/>
      <c r="V203" s="20"/>
      <c r="W203" s="20"/>
      <c r="X203" s="20"/>
      <c r="Y203" s="36"/>
      <c r="Z203" s="20"/>
      <c r="AA203" s="20"/>
      <c r="AB203" s="20"/>
      <c r="AC203" s="20"/>
      <c r="AD203" s="36"/>
      <c r="AE203" s="20"/>
      <c r="AF203" s="20"/>
      <c r="AG203" s="20"/>
      <c r="AH203" s="20"/>
      <c r="AI203" s="36"/>
      <c r="AJ203" s="20"/>
      <c r="AK203" s="20"/>
      <c r="AL203" s="20"/>
      <c r="AM203" s="20"/>
      <c r="AN203" s="36"/>
      <c r="AO203" s="20"/>
      <c r="AP203" s="20"/>
      <c r="AQ203" s="20"/>
      <c r="AR203" s="20"/>
      <c r="AS203" s="36"/>
      <c r="AT203" s="20"/>
      <c r="AU203" s="20"/>
      <c r="AV203" s="20"/>
      <c r="AW203" s="20"/>
      <c r="AX203" s="36"/>
      <c r="AY203" s="20"/>
      <c r="AZ203" s="20"/>
      <c r="BA203" s="20"/>
      <c r="BB203" s="20"/>
      <c r="BC203" s="36"/>
      <c r="BD203" s="20"/>
      <c r="BE203" s="20"/>
      <c r="BF203" s="20"/>
      <c r="BG203" s="20"/>
      <c r="BH203" s="36"/>
    </row>
    <row r="204" spans="1:60">
      <c r="A204" s="29" t="s">
        <v>12</v>
      </c>
      <c r="B204" s="28"/>
      <c r="C204" s="28"/>
      <c r="D204" s="26"/>
      <c r="E204" s="26"/>
      <c r="F204" s="27"/>
      <c r="G204" s="27"/>
      <c r="H204" s="27"/>
      <c r="I204" s="27"/>
      <c r="J204" s="26"/>
      <c r="K204" s="27"/>
      <c r="L204" s="27"/>
      <c r="M204" s="27"/>
      <c r="N204" s="27"/>
      <c r="O204" s="26"/>
      <c r="P204" s="27"/>
      <c r="Q204" s="27"/>
      <c r="R204" s="27"/>
      <c r="S204" s="27"/>
      <c r="T204" s="26" t="str">
        <f>T4</f>
        <v>FY2014</v>
      </c>
      <c r="U204" s="27"/>
      <c r="V204" s="27"/>
      <c r="W204" s="27"/>
      <c r="X204" s="27"/>
      <c r="Y204" s="26" t="str">
        <f>Y4</f>
        <v>FY2015</v>
      </c>
      <c r="Z204" s="27">
        <f>Z171</f>
        <v>42353</v>
      </c>
      <c r="AA204" s="27">
        <f>AA171</f>
        <v>42445</v>
      </c>
      <c r="AB204" s="27">
        <f>AB171</f>
        <v>42537</v>
      </c>
      <c r="AC204" s="27">
        <f>AC171</f>
        <v>42629</v>
      </c>
      <c r="AD204" s="26" t="str">
        <f>AD4</f>
        <v>FY2016</v>
      </c>
      <c r="AE204" s="27">
        <f>AE171</f>
        <v>42720</v>
      </c>
      <c r="AF204" s="27">
        <f>AF171</f>
        <v>42811</v>
      </c>
      <c r="AG204" s="27">
        <f>AG171</f>
        <v>42903</v>
      </c>
      <c r="AH204" s="27">
        <f>AH171</f>
        <v>42995</v>
      </c>
      <c r="AI204" s="26" t="str">
        <f>AI4</f>
        <v>FY2017</v>
      </c>
      <c r="AJ204" s="27">
        <f>AJ171</f>
        <v>43086</v>
      </c>
      <c r="AK204" s="27" t="str">
        <f>AK171</f>
        <v>Mar-18 E</v>
      </c>
      <c r="AL204" s="27" t="str">
        <f>AL171</f>
        <v>Jun-18 E</v>
      </c>
      <c r="AM204" s="27" t="str">
        <f>AM171</f>
        <v>Sep-18 E</v>
      </c>
      <c r="AN204" s="26" t="str">
        <f>AN4</f>
        <v>FY2018E</v>
      </c>
      <c r="AO204" s="27" t="str">
        <f>AO171</f>
        <v>Dec-18 E</v>
      </c>
      <c r="AP204" s="27" t="str">
        <f>AP171</f>
        <v>Mar-19 E</v>
      </c>
      <c r="AQ204" s="27" t="str">
        <f>AQ171</f>
        <v>Jun-19 E</v>
      </c>
      <c r="AR204" s="27" t="str">
        <f>AR171</f>
        <v>Sep-19 E</v>
      </c>
      <c r="AS204" s="26" t="str">
        <f>AS4</f>
        <v>FY2019E</v>
      </c>
      <c r="AT204" s="27"/>
      <c r="AU204" s="27"/>
      <c r="AV204" s="27"/>
      <c r="AW204" s="27"/>
      <c r="AX204" s="26" t="str">
        <f>AX4</f>
        <v>FY2020E</v>
      </c>
      <c r="AY204" s="27"/>
      <c r="AZ204" s="27"/>
      <c r="BA204" s="27"/>
      <c r="BB204" s="27"/>
      <c r="BC204" s="26" t="str">
        <f>BC4</f>
        <v>FY2021E</v>
      </c>
      <c r="BD204" s="27"/>
      <c r="BE204" s="27"/>
      <c r="BF204" s="27"/>
      <c r="BG204" s="27"/>
      <c r="BH204" s="26" t="str">
        <f>BH4</f>
        <v>FY2022E</v>
      </c>
    </row>
    <row r="205" spans="1:60">
      <c r="A205" s="19"/>
      <c r="B205" s="19" t="s">
        <v>15</v>
      </c>
      <c r="C205" s="19"/>
      <c r="D205" s="32"/>
      <c r="E205" s="32"/>
      <c r="F205" s="33"/>
      <c r="G205" s="33"/>
      <c r="H205" s="33"/>
      <c r="I205" s="33"/>
      <c r="J205" s="32"/>
      <c r="K205" s="33"/>
      <c r="L205" s="33"/>
      <c r="M205" s="33"/>
      <c r="N205" s="33"/>
      <c r="O205" s="32"/>
      <c r="P205" s="33">
        <f t="shared" ref="P205:AN205" si="154">P43</f>
        <v>5.8259493670886968</v>
      </c>
      <c r="Q205" s="33">
        <f t="shared" si="154"/>
        <v>62.971558650241036</v>
      </c>
      <c r="R205" s="33">
        <f t="shared" si="154"/>
        <v>0.11077185814912127</v>
      </c>
      <c r="S205" s="33">
        <f t="shared" si="154"/>
        <v>-5.7457989603451551</v>
      </c>
      <c r="T205" s="32">
        <f t="shared" si="154"/>
        <v>63.162480915133528</v>
      </c>
      <c r="U205" s="33">
        <f t="shared" si="154"/>
        <v>58.731378416118105</v>
      </c>
      <c r="V205" s="33">
        <f t="shared" si="154"/>
        <v>173.86862158388192</v>
      </c>
      <c r="W205" s="33">
        <f t="shared" si="154"/>
        <v>73.499999999999972</v>
      </c>
      <c r="X205" s="33">
        <f t="shared" si="154"/>
        <v>57.899999999999977</v>
      </c>
      <c r="Y205" s="32">
        <f t="shared" si="154"/>
        <v>364</v>
      </c>
      <c r="Z205" s="33">
        <f t="shared" si="154"/>
        <v>71.999999999999972</v>
      </c>
      <c r="AA205" s="33">
        <f t="shared" si="154"/>
        <v>111.5</v>
      </c>
      <c r="AB205" s="33">
        <f t="shared" si="154"/>
        <v>69.199999999999989</v>
      </c>
      <c r="AC205" s="33">
        <f t="shared" si="154"/>
        <v>99.700000000000045</v>
      </c>
      <c r="AD205" s="32">
        <f t="shared" si="154"/>
        <v>352.39999999999986</v>
      </c>
      <c r="AE205" s="33">
        <f t="shared" si="154"/>
        <v>67.599999999999994</v>
      </c>
      <c r="AF205" s="33">
        <f t="shared" si="154"/>
        <v>105.79999999999998</v>
      </c>
      <c r="AG205" s="33">
        <f t="shared" si="154"/>
        <v>94.299999999999983</v>
      </c>
      <c r="AH205" s="33">
        <f t="shared" si="154"/>
        <v>87.69999999999996</v>
      </c>
      <c r="AI205" s="32">
        <f t="shared" si="154"/>
        <v>355.4000000000002</v>
      </c>
      <c r="AJ205" s="33">
        <f t="shared" si="154"/>
        <v>38.000000000000028</v>
      </c>
      <c r="AK205" s="33">
        <f t="shared" si="154"/>
        <v>100.85832542151684</v>
      </c>
      <c r="AL205" s="33">
        <f t="shared" si="154"/>
        <v>95.207618181389222</v>
      </c>
      <c r="AM205" s="33">
        <f t="shared" si="154"/>
        <v>108.19422367978177</v>
      </c>
      <c r="AN205" s="32">
        <f t="shared" si="154"/>
        <v>342.26016728268792</v>
      </c>
      <c r="AO205" s="33">
        <f t="shared" ref="AO205:BH205" si="155">AO43</f>
        <v>59.480392939484972</v>
      </c>
      <c r="AP205" s="33">
        <f t="shared" si="155"/>
        <v>105.91988519380499</v>
      </c>
      <c r="AQ205" s="33">
        <f t="shared" si="155"/>
        <v>97.163763376837835</v>
      </c>
      <c r="AR205" s="33">
        <f t="shared" si="155"/>
        <v>74.163346040526676</v>
      </c>
      <c r="AS205" s="32">
        <f t="shared" si="155"/>
        <v>336.72738755065461</v>
      </c>
      <c r="AT205" s="33">
        <f t="shared" si="155"/>
        <v>59.084352326724513</v>
      </c>
      <c r="AU205" s="33">
        <f t="shared" si="155"/>
        <v>105.66673579400666</v>
      </c>
      <c r="AV205" s="33">
        <f t="shared" si="155"/>
        <v>96.978609735030659</v>
      </c>
      <c r="AW205" s="33">
        <f t="shared" si="155"/>
        <v>73.589881568929627</v>
      </c>
      <c r="AX205" s="32">
        <f t="shared" si="155"/>
        <v>335.3195794246916</v>
      </c>
      <c r="AY205" s="33">
        <f t="shared" si="155"/>
        <v>59.169972564038602</v>
      </c>
      <c r="AZ205" s="33">
        <f t="shared" si="155"/>
        <v>106.0540098039192</v>
      </c>
      <c r="BA205" s="33">
        <f t="shared" si="155"/>
        <v>97.450376281432739</v>
      </c>
      <c r="BB205" s="33">
        <f t="shared" si="155"/>
        <v>73.583322610140385</v>
      </c>
      <c r="BC205" s="32">
        <f t="shared" si="155"/>
        <v>336.25768125953095</v>
      </c>
      <c r="BD205" s="33">
        <f t="shared" si="155"/>
        <v>59.264032514708788</v>
      </c>
      <c r="BE205" s="33">
        <f t="shared" si="155"/>
        <v>106.47031329632546</v>
      </c>
      <c r="BF205" s="33">
        <f t="shared" si="155"/>
        <v>97.948205914604102</v>
      </c>
      <c r="BG205" s="33">
        <f t="shared" si="155"/>
        <v>73.586939953325242</v>
      </c>
      <c r="BH205" s="32">
        <f t="shared" si="155"/>
        <v>337.26949167896385</v>
      </c>
    </row>
    <row r="206" spans="1:60">
      <c r="A206" s="19"/>
      <c r="B206" s="19" t="s">
        <v>14</v>
      </c>
      <c r="C206" s="19"/>
      <c r="D206" s="34"/>
      <c r="E206" s="34"/>
      <c r="F206" s="35"/>
      <c r="G206" s="35"/>
      <c r="H206" s="35"/>
      <c r="I206" s="35"/>
      <c r="J206" s="34"/>
      <c r="K206" s="35"/>
      <c r="L206" s="35"/>
      <c r="M206" s="35"/>
      <c r="N206" s="35"/>
      <c r="O206" s="34"/>
      <c r="P206" s="35"/>
      <c r="Q206" s="35"/>
      <c r="R206" s="35"/>
      <c r="S206" s="35"/>
      <c r="T206" s="34">
        <f t="shared" ref="T206:AN206" si="156">T58</f>
        <v>-13.62517279806257</v>
      </c>
      <c r="U206" s="35">
        <f t="shared" si="156"/>
        <v>0.31</v>
      </c>
      <c r="V206" s="35">
        <f t="shared" si="156"/>
        <v>0.31</v>
      </c>
      <c r="W206" s="35">
        <f t="shared" si="156"/>
        <v>0.31</v>
      </c>
      <c r="X206" s="35">
        <f t="shared" si="156"/>
        <v>0.1222222222222218</v>
      </c>
      <c r="Y206" s="34">
        <f t="shared" ca="1" si="156"/>
        <v>0.28275950999355248</v>
      </c>
      <c r="Z206" s="35">
        <f t="shared" si="156"/>
        <v>0.27689594356260983</v>
      </c>
      <c r="AA206" s="35">
        <f t="shared" si="156"/>
        <v>0.28331637843336721</v>
      </c>
      <c r="AB206" s="35">
        <f t="shared" si="156"/>
        <v>8.1967213114753787E-2</v>
      </c>
      <c r="AC206" s="35">
        <f t="shared" si="156"/>
        <v>0.21580928481806821</v>
      </c>
      <c r="AD206" s="34">
        <f t="shared" si="156"/>
        <v>0.23161499639509744</v>
      </c>
      <c r="AE206" s="35">
        <f t="shared" si="156"/>
        <v>0.26295585412667943</v>
      </c>
      <c r="AF206" s="35">
        <f t="shared" si="156"/>
        <v>0.26813880126182971</v>
      </c>
      <c r="AG206" s="35">
        <f t="shared" si="156"/>
        <v>0.18646232439335891</v>
      </c>
      <c r="AH206" s="35">
        <f t="shared" si="156"/>
        <v>0.20028208744710879</v>
      </c>
      <c r="AI206" s="34">
        <f t="shared" si="156"/>
        <v>0.22941970310391346</v>
      </c>
      <c r="AJ206" s="35">
        <f t="shared" si="156"/>
        <v>0.34302325581395288</v>
      </c>
      <c r="AK206" s="35">
        <f t="shared" si="156"/>
        <v>0.222</v>
      </c>
      <c r="AL206" s="35">
        <f t="shared" si="156"/>
        <v>0.222</v>
      </c>
      <c r="AM206" s="35">
        <f t="shared" ca="1" si="156"/>
        <v>0.2224623302891223</v>
      </c>
      <c r="AN206" s="34">
        <f t="shared" si="156"/>
        <v>0.23</v>
      </c>
      <c r="AO206" s="35">
        <f t="shared" ref="AO206:BH206" si="157">AO58</f>
        <v>0.23</v>
      </c>
      <c r="AP206" s="35">
        <f t="shared" si="157"/>
        <v>0.23</v>
      </c>
      <c r="AQ206" s="35">
        <f t="shared" si="157"/>
        <v>0.23</v>
      </c>
      <c r="AR206" s="35">
        <f t="shared" ca="1" si="157"/>
        <v>0.23000000000000057</v>
      </c>
      <c r="AS206" s="34">
        <f t="shared" si="157"/>
        <v>0.23</v>
      </c>
      <c r="AT206" s="35">
        <f t="shared" si="157"/>
        <v>0.23</v>
      </c>
      <c r="AU206" s="35">
        <f t="shared" si="157"/>
        <v>0.23</v>
      </c>
      <c r="AV206" s="35">
        <f t="shared" si="157"/>
        <v>0.23</v>
      </c>
      <c r="AW206" s="35">
        <f t="shared" ca="1" si="157"/>
        <v>0.23000000000000065</v>
      </c>
      <c r="AX206" s="34">
        <f t="shared" si="157"/>
        <v>0.23</v>
      </c>
      <c r="AY206" s="35">
        <f t="shared" si="157"/>
        <v>0.23</v>
      </c>
      <c r="AZ206" s="35">
        <f t="shared" si="157"/>
        <v>0.23</v>
      </c>
      <c r="BA206" s="35">
        <f t="shared" si="157"/>
        <v>0.23</v>
      </c>
      <c r="BB206" s="35">
        <f t="shared" ca="1" si="157"/>
        <v>0.23000000000000007</v>
      </c>
      <c r="BC206" s="34">
        <f t="shared" si="157"/>
        <v>0.23</v>
      </c>
      <c r="BD206" s="35">
        <f t="shared" si="157"/>
        <v>0.23</v>
      </c>
      <c r="BE206" s="35">
        <f t="shared" si="157"/>
        <v>0.23</v>
      </c>
      <c r="BF206" s="35">
        <f t="shared" si="157"/>
        <v>0.23</v>
      </c>
      <c r="BG206" s="35">
        <f t="shared" ca="1" si="157"/>
        <v>0.23000000000000104</v>
      </c>
      <c r="BH206" s="34">
        <f t="shared" si="157"/>
        <v>0.23</v>
      </c>
    </row>
    <row r="207" spans="1:60">
      <c r="A207" s="19"/>
      <c r="B207" s="19" t="s">
        <v>13</v>
      </c>
      <c r="C207" s="19"/>
      <c r="D207" s="32"/>
      <c r="E207" s="32"/>
      <c r="F207" s="33"/>
      <c r="G207" s="33"/>
      <c r="H207" s="33"/>
      <c r="I207" s="33"/>
      <c r="J207" s="32"/>
      <c r="K207" s="33"/>
      <c r="L207" s="33"/>
      <c r="M207" s="33"/>
      <c r="N207" s="33"/>
      <c r="O207" s="32"/>
      <c r="P207" s="33"/>
      <c r="Q207" s="33"/>
      <c r="R207" s="33"/>
      <c r="S207" s="33"/>
      <c r="T207" s="32">
        <f t="shared" ref="T207:AN207" si="158">T205*(1-T206)</f>
        <v>923.76219773815706</v>
      </c>
      <c r="U207" s="33">
        <f t="shared" si="158"/>
        <v>40.524651107121493</v>
      </c>
      <c r="V207" s="33">
        <f t="shared" si="158"/>
        <v>119.96934889287851</v>
      </c>
      <c r="W207" s="33">
        <f t="shared" si="158"/>
        <v>50.714999999999975</v>
      </c>
      <c r="X207" s="33">
        <f t="shared" si="158"/>
        <v>50.823333333333338</v>
      </c>
      <c r="Y207" s="32">
        <f t="shared" ca="1" si="158"/>
        <v>261.07553836234689</v>
      </c>
      <c r="Z207" s="33">
        <f t="shared" si="158"/>
        <v>52.06349206349207</v>
      </c>
      <c r="AA207" s="33">
        <f t="shared" si="158"/>
        <v>79.910223804679561</v>
      </c>
      <c r="AB207" s="33">
        <f t="shared" si="158"/>
        <v>63.527868852459029</v>
      </c>
      <c r="AC207" s="33">
        <f t="shared" si="158"/>
        <v>78.183814303638641</v>
      </c>
      <c r="AD207" s="32">
        <f t="shared" si="158"/>
        <v>270.77887527036756</v>
      </c>
      <c r="AE207" s="33">
        <f t="shared" si="158"/>
        <v>49.824184261036464</v>
      </c>
      <c r="AF207" s="33">
        <f t="shared" si="158"/>
        <v>77.430914826498395</v>
      </c>
      <c r="AG207" s="33">
        <f t="shared" si="158"/>
        <v>76.716602809706231</v>
      </c>
      <c r="AH207" s="33">
        <f t="shared" si="158"/>
        <v>70.135260930888535</v>
      </c>
      <c r="AI207" s="32">
        <f t="shared" si="158"/>
        <v>273.86423751686931</v>
      </c>
      <c r="AJ207" s="33">
        <f t="shared" si="158"/>
        <v>24.965116279069811</v>
      </c>
      <c r="AK207" s="33">
        <f t="shared" si="158"/>
        <v>78.467777177940107</v>
      </c>
      <c r="AL207" s="33">
        <f t="shared" si="158"/>
        <v>74.071526945120823</v>
      </c>
      <c r="AM207" s="33">
        <f t="shared" ca="1" si="158"/>
        <v>84.125084556154974</v>
      </c>
      <c r="AN207" s="32">
        <f t="shared" si="158"/>
        <v>263.54032880766971</v>
      </c>
      <c r="AO207" s="33">
        <f t="shared" ref="AO207:BH207" si="159">AO205*(1-AO206)</f>
        <v>45.799902563403428</v>
      </c>
      <c r="AP207" s="33">
        <f t="shared" si="159"/>
        <v>81.558311599229839</v>
      </c>
      <c r="AQ207" s="33">
        <f t="shared" si="159"/>
        <v>74.816097800165139</v>
      </c>
      <c r="AR207" s="33">
        <f t="shared" ca="1" si="159"/>
        <v>57.1057764512055</v>
      </c>
      <c r="AS207" s="32">
        <f t="shared" si="159"/>
        <v>259.28008841400407</v>
      </c>
      <c r="AT207" s="33">
        <f t="shared" si="159"/>
        <v>45.494951291577877</v>
      </c>
      <c r="AU207" s="33">
        <f t="shared" si="159"/>
        <v>81.363386561385127</v>
      </c>
      <c r="AV207" s="33">
        <f t="shared" si="159"/>
        <v>74.673529495973611</v>
      </c>
      <c r="AW207" s="33">
        <f t="shared" ca="1" si="159"/>
        <v>56.664208808075763</v>
      </c>
      <c r="AX207" s="32">
        <f t="shared" si="159"/>
        <v>258.19607615701256</v>
      </c>
      <c r="AY207" s="33">
        <f t="shared" si="159"/>
        <v>45.560878874309722</v>
      </c>
      <c r="AZ207" s="33">
        <f t="shared" si="159"/>
        <v>81.661587549017781</v>
      </c>
      <c r="BA207" s="33">
        <f t="shared" si="159"/>
        <v>75.036789736703213</v>
      </c>
      <c r="BB207" s="33">
        <f t="shared" ca="1" si="159"/>
        <v>56.659158409808093</v>
      </c>
      <c r="BC207" s="32">
        <f t="shared" si="159"/>
        <v>258.91841456983883</v>
      </c>
      <c r="BD207" s="33">
        <f t="shared" si="159"/>
        <v>45.633305036325766</v>
      </c>
      <c r="BE207" s="33">
        <f t="shared" si="159"/>
        <v>81.982141238170598</v>
      </c>
      <c r="BF207" s="33">
        <f t="shared" si="159"/>
        <v>75.420118554245164</v>
      </c>
      <c r="BG207" s="33">
        <f t="shared" ca="1" si="159"/>
        <v>56.661943764060354</v>
      </c>
      <c r="BH207" s="32">
        <f t="shared" si="159"/>
        <v>259.69750859280219</v>
      </c>
    </row>
    <row r="208" spans="1:60">
      <c r="A208" s="19"/>
      <c r="B208" s="19" t="s">
        <v>12</v>
      </c>
      <c r="C208" s="19"/>
      <c r="D208" s="30"/>
      <c r="E208" s="30"/>
      <c r="F208" s="31"/>
      <c r="G208" s="31"/>
      <c r="H208" s="31"/>
      <c r="I208" s="31"/>
      <c r="J208" s="30"/>
      <c r="K208" s="31"/>
      <c r="L208" s="31"/>
      <c r="M208" s="31"/>
      <c r="N208" s="31"/>
      <c r="O208" s="30"/>
      <c r="P208" s="31"/>
      <c r="Q208" s="31"/>
      <c r="R208" s="31"/>
      <c r="S208" s="31"/>
      <c r="T208" s="30">
        <f>T207/AVERAGE(O202,T202)</f>
        <v>0.22974587090582893</v>
      </c>
      <c r="U208" s="31"/>
      <c r="V208" s="31"/>
      <c r="W208" s="31"/>
      <c r="X208" s="31"/>
      <c r="Y208" s="30">
        <f ca="1">Y207/AVERAGE(T202,Y202)</f>
        <v>6.8401681608244308E-2</v>
      </c>
      <c r="Z208" s="31">
        <f>(W207+X207+V207+Z207)/AVERAGE(W202,X202,V202,Z202)</f>
        <v>7.4317778460162423E-2</v>
      </c>
      <c r="AA208" s="31">
        <f>(X207+Z207+W207+AA207)/AVERAGE(X202,Z202,W202,AA202)</f>
        <v>6.3380302690200285E-2</v>
      </c>
      <c r="AB208" s="31">
        <f>(Z207+AA207+X207+AB207)/AVERAGE(Z202,AA202,X202,AB202)</f>
        <v>6.7714467398071312E-2</v>
      </c>
      <c r="AC208" s="31">
        <f>(Z207+AA207+AB207+AC207)/AVERAGE(Z202,AA202,AB202,AC202)</f>
        <v>7.6141106156510541E-2</v>
      </c>
      <c r="AD208" s="30">
        <f>AD207/AVERAGE(Y202,AD202)</f>
        <v>7.6518226851393173E-2</v>
      </c>
      <c r="AE208" s="31">
        <f>(AB207+AC207+AA207+AE207)/AVERAGE(AB202,AC202,AA202,AE202)</f>
        <v>7.6043839988181788E-2</v>
      </c>
      <c r="AF208" s="31">
        <f>(AC207+AE207+AB207+AF207)/AVERAGE(AC202,AE202,AB202,AF202)</f>
        <v>7.5867337684810562E-2</v>
      </c>
      <c r="AG208" s="31">
        <f>(AE207+AF207+AC207+AG207)/AVERAGE(AE202,AF202,AC202,AG202)</f>
        <v>7.9420582012393381E-2</v>
      </c>
      <c r="AH208" s="31">
        <f ca="1">(AE207+AF207+AG207+AH207)/AVERAGE(AE202,AF202,AG202,AH202)</f>
        <v>7.8727344298624838E-2</v>
      </c>
      <c r="AI208" s="30">
        <f ca="1">AI207/AVERAGE(AD202,AI202)</f>
        <v>8.2419717562558475E-2</v>
      </c>
      <c r="AJ208" s="31">
        <f ca="1">(AG207+AH207+AF207+AJ207)/AVERAGE(AG202,AH202,AF202,AJ202)</f>
        <v>7.3505480103561158E-2</v>
      </c>
      <c r="AK208" s="31">
        <f ca="1">(AH207+AJ207+AG207+AK207)/AVERAGE(AH202,AJ202,AG202,AK202)</f>
        <v>7.5560549402948637E-2</v>
      </c>
      <c r="AL208" s="31">
        <f ca="1">(AJ207+AK207+AH207+AL207)/AVERAGE(AJ202,AK202,AH202,AL202)</f>
        <v>7.6584714147688512E-2</v>
      </c>
      <c r="AM208" s="31">
        <f ca="1">(AJ207+AK207+AL207+AM207)/AVERAGE(AJ202,AK202,AL202,AM202)</f>
        <v>8.0988459907463201E-2</v>
      </c>
      <c r="AN208" s="30">
        <f ca="1">AN207/AVERAGE(AI202,AN202)</f>
        <v>8.3011894909561221E-2</v>
      </c>
      <c r="AO208" s="31">
        <f ca="1">(AL207+AM207+AK207+AO207)/AVERAGE(AL202,AM202,AK202,AO202)</f>
        <v>8.7619924508472058E-2</v>
      </c>
      <c r="AP208" s="31">
        <f ca="1">(AM207+AO207+AL207+AP207)/AVERAGE(AM202,AO202,AL202,AP202)</f>
        <v>8.8682726049185964E-2</v>
      </c>
      <c r="AQ208" s="31">
        <f ca="1">(AO207+AP207+AM207+AQ207)/AVERAGE(AO202,AP202,AM202,AQ202)</f>
        <v>8.902601452743468E-2</v>
      </c>
      <c r="AR208" s="31">
        <f ca="1">(AO207+AP207+AQ207+AR207)/AVERAGE(AO202,AP202,AQ202,AR202)</f>
        <v>8.0679171834364377E-2</v>
      </c>
      <c r="AS208" s="30">
        <f ca="1">AS207/AVERAGE(AN202,AS202)</f>
        <v>8.1942251742005132E-2</v>
      </c>
      <c r="AT208" s="31">
        <f ca="1">(AQ207+AR207+AP207+AT207)/AVERAGE(AQ202,AR202,AP202,AT202)</f>
        <v>8.0699522724117984E-2</v>
      </c>
      <c r="AU208" s="31">
        <f ca="1">(AR207+AT207+AQ207+AU207)/AVERAGE(AR202,AT202,AQ202,AU202)</f>
        <v>8.0753105893136265E-2</v>
      </c>
      <c r="AV208" s="31">
        <f ca="1">(AT207+AU207+AR207+AV207)/AVERAGE(AT202,AU202,AR202,AV202)</f>
        <v>8.0822672362515169E-2</v>
      </c>
      <c r="AW208" s="31">
        <f ca="1">(AT207+AU207+AV207+AW207)/AVERAGE(AT202,AU202,AV202,AW202)</f>
        <v>8.0798163257372546E-2</v>
      </c>
      <c r="AX208" s="30">
        <f ca="1">AX207/AVERAGE(AS202,AX202)</f>
        <v>8.1945854094778281E-2</v>
      </c>
      <c r="AY208" s="31">
        <f ca="1">(AV207+AW207+AU207+AY207)/AVERAGE(AV202,AW202,AU202,AY202)</f>
        <v>8.0934659580453094E-2</v>
      </c>
      <c r="AZ208" s="31">
        <f ca="1">(AW207+AY207+AV207+AZ207)/AVERAGE(AW202,AY202,AV202,AZ202)</f>
        <v>8.1143309279297249E-2</v>
      </c>
      <c r="BA208" s="31">
        <f ca="1">(AY207+AZ207+AW207+BA207)/AVERAGE(AY202,AZ202,AW202,BA202)</f>
        <v>8.1372313397168744E-2</v>
      </c>
      <c r="BB208" s="31">
        <f ca="1">(AY207+AZ207+BA207+BB207)/AVERAGE(AY202,AZ202,BA202,BB202)</f>
        <v>8.1485440840737583E-2</v>
      </c>
      <c r="BC208" s="30">
        <f ca="1">BC207/AVERAGE(AX202,BC202)</f>
        <v>8.2645880468762187E-2</v>
      </c>
      <c r="BD208" s="31">
        <f ca="1">(BA207+BB207+AZ207+BD207)/AVERAGE(BA202,BB202,AZ202,BD202)</f>
        <v>8.1624573771505282E-2</v>
      </c>
      <c r="BE208" s="31">
        <f ca="1">(BB207+BD207+BA207+BE207)/AVERAGE(BB202,BD202,BA202,BE202)</f>
        <v>8.1841124414031158E-2</v>
      </c>
      <c r="BF208" s="31">
        <f ca="1">(BD207+BE207+BB207+BF207)/AVERAGE(BD202,BE202,BB202,BF202)</f>
        <v>8.2077472628898612E-2</v>
      </c>
      <c r="BG208" s="31">
        <f ca="1">(BD207+BE207+BF207+BG207)/AVERAGE(BD202,BE202,BF202,BG202)</f>
        <v>8.2193618630987147E-2</v>
      </c>
      <c r="BH208" s="30">
        <f ca="1">BH207/AVERAGE(BC202,BH202)</f>
        <v>8.3369129710444731E-2</v>
      </c>
    </row>
    <row r="209" spans="1:60">
      <c r="A209" s="21"/>
      <c r="B209" s="21"/>
      <c r="C209" s="21"/>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row>
    <row r="210" spans="1:60">
      <c r="A210" s="29" t="s">
        <v>8</v>
      </c>
      <c r="B210" s="28"/>
      <c r="C210" s="28"/>
      <c r="D210" s="26"/>
      <c r="E210" s="26"/>
      <c r="F210" s="27"/>
      <c r="G210" s="27"/>
      <c r="H210" s="27"/>
      <c r="I210" s="27"/>
      <c r="J210" s="26"/>
      <c r="K210" s="27"/>
      <c r="L210" s="27"/>
      <c r="M210" s="27"/>
      <c r="N210" s="27"/>
      <c r="O210" s="26"/>
      <c r="P210" s="27"/>
      <c r="Q210" s="27"/>
      <c r="R210" s="27"/>
      <c r="S210" s="27"/>
      <c r="T210" s="26" t="str">
        <f>T204</f>
        <v>FY2014</v>
      </c>
      <c r="U210" s="27"/>
      <c r="V210" s="27"/>
      <c r="W210" s="27"/>
      <c r="X210" s="27"/>
      <c r="Y210" s="26" t="str">
        <f t="shared" ref="Y210:AS210" si="160">Y204</f>
        <v>FY2015</v>
      </c>
      <c r="Z210" s="27">
        <f t="shared" si="160"/>
        <v>42353</v>
      </c>
      <c r="AA210" s="27">
        <f t="shared" si="160"/>
        <v>42445</v>
      </c>
      <c r="AB210" s="27">
        <f t="shared" si="160"/>
        <v>42537</v>
      </c>
      <c r="AC210" s="27">
        <f t="shared" si="160"/>
        <v>42629</v>
      </c>
      <c r="AD210" s="26" t="str">
        <f t="shared" si="160"/>
        <v>FY2016</v>
      </c>
      <c r="AE210" s="27">
        <f t="shared" si="160"/>
        <v>42720</v>
      </c>
      <c r="AF210" s="27">
        <f t="shared" si="160"/>
        <v>42811</v>
      </c>
      <c r="AG210" s="27">
        <f t="shared" si="160"/>
        <v>42903</v>
      </c>
      <c r="AH210" s="27">
        <f t="shared" si="160"/>
        <v>42995</v>
      </c>
      <c r="AI210" s="26" t="str">
        <f t="shared" si="160"/>
        <v>FY2017</v>
      </c>
      <c r="AJ210" s="27">
        <f t="shared" si="160"/>
        <v>43086</v>
      </c>
      <c r="AK210" s="27" t="str">
        <f t="shared" si="160"/>
        <v>Mar-18 E</v>
      </c>
      <c r="AL210" s="27" t="str">
        <f t="shared" si="160"/>
        <v>Jun-18 E</v>
      </c>
      <c r="AM210" s="27" t="str">
        <f t="shared" si="160"/>
        <v>Sep-18 E</v>
      </c>
      <c r="AN210" s="26" t="str">
        <f t="shared" si="160"/>
        <v>FY2018E</v>
      </c>
      <c r="AO210" s="27" t="str">
        <f t="shared" si="160"/>
        <v>Dec-18 E</v>
      </c>
      <c r="AP210" s="27" t="str">
        <f t="shared" si="160"/>
        <v>Mar-19 E</v>
      </c>
      <c r="AQ210" s="27" t="str">
        <f t="shared" si="160"/>
        <v>Jun-19 E</v>
      </c>
      <c r="AR210" s="27" t="str">
        <f t="shared" si="160"/>
        <v>Sep-19 E</v>
      </c>
      <c r="AS210" s="26" t="str">
        <f t="shared" si="160"/>
        <v>FY2019E</v>
      </c>
      <c r="AT210" s="27"/>
      <c r="AU210" s="27"/>
      <c r="AV210" s="27"/>
      <c r="AW210" s="27"/>
      <c r="AX210" s="26" t="str">
        <f>AX204</f>
        <v>FY2020E</v>
      </c>
      <c r="AY210" s="27"/>
      <c r="AZ210" s="27"/>
      <c r="BA210" s="27"/>
      <c r="BB210" s="27"/>
      <c r="BC210" s="26" t="str">
        <f>BC204</f>
        <v>FY2021E</v>
      </c>
      <c r="BD210" s="27"/>
      <c r="BE210" s="27"/>
      <c r="BF210" s="27"/>
      <c r="BG210" s="27"/>
      <c r="BH210" s="26" t="str">
        <f>BH204</f>
        <v>FY2022E</v>
      </c>
    </row>
    <row r="211" spans="1:60">
      <c r="A211" s="19"/>
      <c r="B211" s="24" t="s">
        <v>11</v>
      </c>
      <c r="C211" s="19"/>
      <c r="D211" s="25"/>
      <c r="E211" s="25"/>
      <c r="F211" s="23"/>
      <c r="G211" s="23"/>
      <c r="H211" s="23"/>
      <c r="I211" s="23"/>
      <c r="J211" s="25"/>
      <c r="K211" s="23"/>
      <c r="L211" s="23"/>
      <c r="M211" s="23"/>
      <c r="N211" s="23"/>
      <c r="O211" s="25"/>
      <c r="P211" s="23"/>
      <c r="Q211" s="23"/>
      <c r="R211" s="23"/>
      <c r="S211" s="23"/>
      <c r="T211" s="25">
        <f>T179</f>
        <v>85.157403882755986</v>
      </c>
      <c r="U211" s="23"/>
      <c r="V211" s="23"/>
      <c r="W211" s="23"/>
      <c r="X211" s="23"/>
      <c r="Y211" s="25">
        <f t="shared" ref="Y211:AS211" si="161">Y179</f>
        <v>97.281039656151165</v>
      </c>
      <c r="Z211" s="106">
        <f t="shared" si="161"/>
        <v>121.41641735228121</v>
      </c>
      <c r="AA211" s="106">
        <f t="shared" si="161"/>
        <v>116.40458333333329</v>
      </c>
      <c r="AB211" s="106">
        <f t="shared" si="161"/>
        <v>91.16801437556154</v>
      </c>
      <c r="AC211" s="106">
        <f t="shared" si="161"/>
        <v>94.426037483266398</v>
      </c>
      <c r="AD211" s="25">
        <f t="shared" si="161"/>
        <v>102.56152265089021</v>
      </c>
      <c r="AE211" s="106">
        <f t="shared" si="161"/>
        <v>120.505453837164</v>
      </c>
      <c r="AF211" s="106">
        <f t="shared" si="161"/>
        <v>110.96581480252239</v>
      </c>
      <c r="AG211" s="106">
        <f t="shared" si="161"/>
        <v>99.358536972389714</v>
      </c>
      <c r="AH211" s="106">
        <f t="shared" si="161"/>
        <v>103.50977891156464</v>
      </c>
      <c r="AI211" s="25">
        <f t="shared" si="161"/>
        <v>105.53444434924172</v>
      </c>
      <c r="AJ211" s="106">
        <f t="shared" si="161"/>
        <v>118.9314365671642</v>
      </c>
      <c r="AK211" s="106">
        <f t="shared" si="161"/>
        <v>110.96581480252239</v>
      </c>
      <c r="AL211" s="106">
        <f t="shared" si="161"/>
        <v>99.358536972389714</v>
      </c>
      <c r="AM211" s="106">
        <f t="shared" si="161"/>
        <v>103.50977891156464</v>
      </c>
      <c r="AN211" s="25">
        <f t="shared" si="161"/>
        <v>106.38655009130238</v>
      </c>
      <c r="AO211" s="106">
        <f t="shared" si="161"/>
        <v>118.9314365671642</v>
      </c>
      <c r="AP211" s="106">
        <f t="shared" si="161"/>
        <v>110.96581480252239</v>
      </c>
      <c r="AQ211" s="106">
        <f t="shared" si="161"/>
        <v>99.358536972389714</v>
      </c>
      <c r="AR211" s="106">
        <f t="shared" si="161"/>
        <v>103.50977891156464</v>
      </c>
      <c r="AS211" s="25">
        <f t="shared" si="161"/>
        <v>107.05119587242243</v>
      </c>
      <c r="AT211" s="23"/>
      <c r="AU211" s="23"/>
      <c r="AV211" s="23"/>
      <c r="AW211" s="23"/>
      <c r="AX211" s="25">
        <f>AX179</f>
        <v>107.90264595895924</v>
      </c>
      <c r="AY211" s="23"/>
      <c r="AZ211" s="23"/>
      <c r="BA211" s="23"/>
      <c r="BB211" s="23"/>
      <c r="BC211" s="25">
        <f>BC179</f>
        <v>107.82749770155162</v>
      </c>
      <c r="BD211" s="23"/>
      <c r="BE211" s="23"/>
      <c r="BF211" s="23"/>
      <c r="BG211" s="23"/>
      <c r="BH211" s="25">
        <f>BH179</f>
        <v>107.73436864436043</v>
      </c>
    </row>
    <row r="212" spans="1:60">
      <c r="A212" s="19"/>
      <c r="B212" s="24" t="s">
        <v>10</v>
      </c>
      <c r="C212" s="19"/>
      <c r="D212" s="25"/>
      <c r="E212" s="25"/>
      <c r="F212" s="23"/>
      <c r="G212" s="23"/>
      <c r="H212" s="23"/>
      <c r="I212" s="23"/>
      <c r="J212" s="25"/>
      <c r="K212" s="23"/>
      <c r="L212" s="23"/>
      <c r="M212" s="23"/>
      <c r="N212" s="23"/>
      <c r="O212" s="25"/>
      <c r="P212" s="23"/>
      <c r="Q212" s="23"/>
      <c r="R212" s="23"/>
      <c r="S212" s="23"/>
      <c r="T212" s="25">
        <f>T177</f>
        <v>38.537248296455104</v>
      </c>
      <c r="U212" s="23"/>
      <c r="V212" s="23"/>
      <c r="W212" s="23"/>
      <c r="X212" s="23"/>
      <c r="Y212" s="25">
        <f t="shared" ref="Y212:AS212" si="162">Y177</f>
        <v>41.933315435132791</v>
      </c>
      <c r="Z212" s="106">
        <f t="shared" si="162"/>
        <v>44.233488184205214</v>
      </c>
      <c r="AA212" s="106">
        <f t="shared" si="162"/>
        <v>43.519919829842934</v>
      </c>
      <c r="AB212" s="106">
        <f t="shared" si="162"/>
        <v>43.665904510928534</v>
      </c>
      <c r="AC212" s="106">
        <f t="shared" si="162"/>
        <v>38.959834588928921</v>
      </c>
      <c r="AD212" s="25">
        <f t="shared" si="162"/>
        <v>42.27427321478973</v>
      </c>
      <c r="AE212" s="106">
        <f t="shared" si="162"/>
        <v>42.97216494845361</v>
      </c>
      <c r="AF212" s="106">
        <f t="shared" si="162"/>
        <v>46.446399345335514</v>
      </c>
      <c r="AG212" s="106">
        <f t="shared" si="162"/>
        <v>44.787647058823524</v>
      </c>
      <c r="AH212" s="106">
        <f t="shared" si="162"/>
        <v>36.19954859267127</v>
      </c>
      <c r="AI212" s="25">
        <f t="shared" si="162"/>
        <v>41.32135398538113</v>
      </c>
      <c r="AJ212" s="106">
        <f t="shared" si="162"/>
        <v>35.677717275250906</v>
      </c>
      <c r="AK212" s="106">
        <f t="shared" si="162"/>
        <v>46.446399345335514</v>
      </c>
      <c r="AL212" s="106">
        <f t="shared" si="162"/>
        <v>44.787647058823524</v>
      </c>
      <c r="AM212" s="106">
        <f t="shared" si="162"/>
        <v>36.19954859267127</v>
      </c>
      <c r="AN212" s="25">
        <f t="shared" si="162"/>
        <v>39.60384523652418</v>
      </c>
      <c r="AO212" s="106">
        <f t="shared" si="162"/>
        <v>35.677717275250906</v>
      </c>
      <c r="AP212" s="106">
        <f t="shared" si="162"/>
        <v>46.446399345335514</v>
      </c>
      <c r="AQ212" s="106">
        <f t="shared" si="162"/>
        <v>44.787647058823524</v>
      </c>
      <c r="AR212" s="106">
        <f t="shared" si="162"/>
        <v>36.19954859267127</v>
      </c>
      <c r="AS212" s="25">
        <f t="shared" si="162"/>
        <v>39.650869184490652</v>
      </c>
      <c r="AT212" s="23"/>
      <c r="AU212" s="23"/>
      <c r="AV212" s="23"/>
      <c r="AW212" s="23"/>
      <c r="AX212" s="25">
        <f>AX177</f>
        <v>39.349734432382824</v>
      </c>
      <c r="AY212" s="23"/>
      <c r="AZ212" s="23"/>
      <c r="BA212" s="23"/>
      <c r="BB212" s="23"/>
      <c r="BC212" s="25">
        <f>BC177</f>
        <v>39.324880254565173</v>
      </c>
      <c r="BD212" s="23"/>
      <c r="BE212" s="23"/>
      <c r="BF212" s="23"/>
      <c r="BG212" s="23"/>
      <c r="BH212" s="25">
        <f>BH177</f>
        <v>39.299590127289591</v>
      </c>
    </row>
    <row r="213" spans="1:60">
      <c r="A213" s="19"/>
      <c r="B213" s="24" t="s">
        <v>9</v>
      </c>
      <c r="C213" s="19"/>
      <c r="D213" s="25"/>
      <c r="E213" s="25"/>
      <c r="F213" s="23"/>
      <c r="G213" s="23"/>
      <c r="H213" s="23"/>
      <c r="I213" s="23"/>
      <c r="J213" s="25"/>
      <c r="K213" s="23"/>
      <c r="L213" s="23"/>
      <c r="M213" s="23"/>
      <c r="N213" s="23"/>
      <c r="O213" s="25"/>
      <c r="P213" s="23"/>
      <c r="Q213" s="23"/>
      <c r="R213" s="23"/>
      <c r="S213" s="23"/>
      <c r="T213" s="25">
        <f>T188</f>
        <v>51.033307955843163</v>
      </c>
      <c r="U213" s="23"/>
      <c r="V213" s="23"/>
      <c r="W213" s="23"/>
      <c r="X213" s="23"/>
      <c r="Y213" s="25">
        <f t="shared" ref="Y213:AS213" si="163">Y188</f>
        <v>65.579231205903838</v>
      </c>
      <c r="Z213" s="106">
        <f t="shared" si="163"/>
        <v>71.969427823485404</v>
      </c>
      <c r="AA213" s="106">
        <f t="shared" si="163"/>
        <v>71.539999999999978</v>
      </c>
      <c r="AB213" s="106">
        <f t="shared" si="163"/>
        <v>55.53159628631326</v>
      </c>
      <c r="AC213" s="106">
        <f t="shared" si="163"/>
        <v>60.008785140562246</v>
      </c>
      <c r="AD213" s="25">
        <f t="shared" si="163"/>
        <v>64.842929755853675</v>
      </c>
      <c r="AE213" s="106">
        <f t="shared" si="163"/>
        <v>64.553954031943903</v>
      </c>
      <c r="AF213" s="106">
        <f t="shared" si="163"/>
        <v>70.141055426485224</v>
      </c>
      <c r="AG213" s="106">
        <f t="shared" si="163"/>
        <v>68.604014598540147</v>
      </c>
      <c r="AH213" s="106">
        <f t="shared" si="163"/>
        <v>69.399659863945573</v>
      </c>
      <c r="AI213" s="25">
        <f t="shared" si="163"/>
        <v>67.437380401565136</v>
      </c>
      <c r="AJ213" s="106">
        <f t="shared" si="163"/>
        <v>67.688432835820905</v>
      </c>
      <c r="AK213" s="106">
        <f t="shared" si="163"/>
        <v>62.841055426485234</v>
      </c>
      <c r="AL213" s="106">
        <f t="shared" si="163"/>
        <v>61.304014598540149</v>
      </c>
      <c r="AM213" s="106">
        <f t="shared" si="163"/>
        <v>65.019659863945577</v>
      </c>
      <c r="AN213" s="25">
        <f t="shared" si="163"/>
        <v>65.127121671296322</v>
      </c>
      <c r="AO213" s="106">
        <f t="shared" si="163"/>
        <v>67.688432835820905</v>
      </c>
      <c r="AP213" s="106">
        <f t="shared" si="163"/>
        <v>62.841055426485234</v>
      </c>
      <c r="AQ213" s="106">
        <f t="shared" si="163"/>
        <v>61.304014598540149</v>
      </c>
      <c r="AR213" s="106">
        <f t="shared" si="163"/>
        <v>65.019659863945577</v>
      </c>
      <c r="AS213" s="25">
        <f t="shared" si="163"/>
        <v>64.871592403624817</v>
      </c>
      <c r="AT213" s="23"/>
      <c r="AU213" s="23"/>
      <c r="AV213" s="23"/>
      <c r="AW213" s="23"/>
      <c r="AX213" s="25">
        <f>AX188</f>
        <v>65.406313869257104</v>
      </c>
      <c r="AY213" s="23"/>
      <c r="AZ213" s="23"/>
      <c r="BA213" s="23"/>
      <c r="BB213" s="23"/>
      <c r="BC213" s="25">
        <f>BC188</f>
        <v>65.359012867302269</v>
      </c>
      <c r="BD213" s="23"/>
      <c r="BE213" s="23"/>
      <c r="BF213" s="23"/>
      <c r="BG213" s="23"/>
      <c r="BH213" s="25">
        <f>BH188</f>
        <v>65.300400884433486</v>
      </c>
    </row>
    <row r="214" spans="1:60">
      <c r="A214" s="19"/>
      <c r="B214" s="24" t="s">
        <v>8</v>
      </c>
      <c r="C214" s="19"/>
      <c r="D214" s="22"/>
      <c r="E214" s="22"/>
      <c r="F214" s="23"/>
      <c r="G214" s="23"/>
      <c r="H214" s="23"/>
      <c r="I214" s="23"/>
      <c r="J214" s="22"/>
      <c r="K214" s="23"/>
      <c r="L214" s="23"/>
      <c r="M214" s="23"/>
      <c r="N214" s="23"/>
      <c r="O214" s="22"/>
      <c r="P214" s="23"/>
      <c r="Q214" s="23"/>
      <c r="R214" s="23"/>
      <c r="S214" s="23"/>
      <c r="T214" s="22">
        <f>T211+T212-T213</f>
        <v>72.661344223367934</v>
      </c>
      <c r="U214" s="23"/>
      <c r="V214" s="23"/>
      <c r="W214" s="23"/>
      <c r="X214" s="23"/>
      <c r="Y214" s="22">
        <f t="shared" ref="Y214:AS214" si="164">Y211+Y212-Y213</f>
        <v>73.635123885380111</v>
      </c>
      <c r="Z214" s="106">
        <f t="shared" si="164"/>
        <v>93.680477713001011</v>
      </c>
      <c r="AA214" s="106">
        <f t="shared" si="164"/>
        <v>88.384503163176234</v>
      </c>
      <c r="AB214" s="106">
        <f t="shared" si="164"/>
        <v>79.302322600176808</v>
      </c>
      <c r="AC214" s="106">
        <f t="shared" si="164"/>
        <v>73.377086931633073</v>
      </c>
      <c r="AD214" s="22">
        <f t="shared" si="164"/>
        <v>79.992866109826252</v>
      </c>
      <c r="AE214" s="106">
        <f t="shared" si="164"/>
        <v>98.923664753673705</v>
      </c>
      <c r="AF214" s="106">
        <f t="shared" si="164"/>
        <v>87.271158721372672</v>
      </c>
      <c r="AG214" s="106">
        <f t="shared" si="164"/>
        <v>75.542169432673091</v>
      </c>
      <c r="AH214" s="106">
        <f t="shared" si="164"/>
        <v>70.309667640290343</v>
      </c>
      <c r="AI214" s="22">
        <f t="shared" si="164"/>
        <v>79.418417933057711</v>
      </c>
      <c r="AJ214" s="106">
        <f t="shared" si="164"/>
        <v>86.920721006594206</v>
      </c>
      <c r="AK214" s="106">
        <f t="shared" si="164"/>
        <v>94.571158721372655</v>
      </c>
      <c r="AL214" s="106">
        <f t="shared" si="164"/>
        <v>82.842169432673089</v>
      </c>
      <c r="AM214" s="106">
        <f t="shared" si="164"/>
        <v>74.689667640290338</v>
      </c>
      <c r="AN214" s="22">
        <f t="shared" si="164"/>
        <v>80.863273656530225</v>
      </c>
      <c r="AO214" s="106">
        <f t="shared" si="164"/>
        <v>86.920721006594206</v>
      </c>
      <c r="AP214" s="106">
        <f t="shared" si="164"/>
        <v>94.571158721372655</v>
      </c>
      <c r="AQ214" s="106">
        <f t="shared" si="164"/>
        <v>82.842169432673089</v>
      </c>
      <c r="AR214" s="106">
        <f t="shared" si="164"/>
        <v>74.689667640290338</v>
      </c>
      <c r="AS214" s="22">
        <f t="shared" si="164"/>
        <v>81.830472653288268</v>
      </c>
      <c r="AT214" s="23"/>
      <c r="AU214" s="23"/>
      <c r="AV214" s="23"/>
      <c r="AW214" s="23"/>
      <c r="AX214" s="22">
        <f>AX211+AX212-AX213</f>
        <v>81.846066522084953</v>
      </c>
      <c r="AY214" s="23"/>
      <c r="AZ214" s="23"/>
      <c r="BA214" s="23"/>
      <c r="BB214" s="23"/>
      <c r="BC214" s="22">
        <f>BC211+BC212-BC213</f>
        <v>81.793365088814525</v>
      </c>
      <c r="BD214" s="23"/>
      <c r="BE214" s="23"/>
      <c r="BF214" s="23"/>
      <c r="BG214" s="23"/>
      <c r="BH214" s="22">
        <f>BH211+BH212-BH213</f>
        <v>81.733557887216534</v>
      </c>
    </row>
    <row r="215" spans="1:60">
      <c r="A215" s="21"/>
      <c r="B215" s="21"/>
      <c r="C215" s="21"/>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20"/>
      <c r="BG215" s="20"/>
      <c r="BH215" s="20"/>
    </row>
    <row r="216" spans="1:60">
      <c r="A216" s="19"/>
      <c r="B216" s="19"/>
      <c r="C216" s="19"/>
      <c r="D216" s="17"/>
      <c r="E216" s="17"/>
      <c r="F216" s="17"/>
      <c r="G216" s="17"/>
      <c r="H216" s="17"/>
      <c r="I216" s="17"/>
      <c r="J216" s="17"/>
      <c r="K216" s="17"/>
      <c r="L216" s="17"/>
      <c r="M216" s="17"/>
      <c r="N216" s="17"/>
      <c r="O216" s="17"/>
      <c r="P216" s="18"/>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row>
    <row r="217" spans="1:60">
      <c r="A217" s="19"/>
      <c r="B217" s="19"/>
      <c r="C217" s="19"/>
      <c r="D217" s="17"/>
      <c r="E217" s="17"/>
      <c r="F217" s="17"/>
      <c r="G217" s="17"/>
      <c r="H217" s="17"/>
      <c r="I217" s="17"/>
      <c r="J217" s="17"/>
      <c r="K217" s="17"/>
      <c r="L217" s="17"/>
      <c r="M217" s="17"/>
      <c r="N217" s="17"/>
      <c r="O217" s="17"/>
      <c r="P217" s="18"/>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row>
    <row r="218" spans="1:60">
      <c r="A218" s="19"/>
      <c r="B218" s="19"/>
      <c r="C218" s="19"/>
      <c r="D218" s="17"/>
      <c r="E218" s="17"/>
      <c r="F218" s="17"/>
      <c r="G218" s="17"/>
      <c r="H218" s="17"/>
      <c r="I218" s="17"/>
      <c r="J218" s="17"/>
      <c r="K218" s="17"/>
      <c r="L218" s="17"/>
      <c r="M218" s="17"/>
      <c r="N218" s="17"/>
      <c r="O218" s="17"/>
      <c r="P218" s="18"/>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row>
    <row r="226" spans="1:50" hidden="1"/>
    <row r="227" spans="1:50" hidden="1"/>
    <row r="228" spans="1:50" hidden="1"/>
    <row r="229" spans="1:50" hidden="1"/>
    <row r="230" spans="1:50" hidden="1"/>
    <row r="231" spans="1:50" hidden="1"/>
    <row r="232" spans="1:50" hidden="1">
      <c r="A232" s="268" t="s">
        <v>185</v>
      </c>
      <c r="O232" s="269" t="s">
        <v>186</v>
      </c>
      <c r="P232" s="269" t="s">
        <v>186</v>
      </c>
      <c r="Q232" s="269" t="s">
        <v>186</v>
      </c>
      <c r="R232" s="269" t="s">
        <v>186</v>
      </c>
      <c r="S232" s="269" t="s">
        <v>186</v>
      </c>
      <c r="T232" s="269" t="s">
        <v>186</v>
      </c>
      <c r="U232" s="269" t="s">
        <v>186</v>
      </c>
      <c r="V232" s="269" t="s">
        <v>186</v>
      </c>
      <c r="W232" s="269" t="s">
        <v>186</v>
      </c>
      <c r="X232" s="269" t="s">
        <v>186</v>
      </c>
      <c r="Y232" s="269" t="s">
        <v>186</v>
      </c>
      <c r="Z232" s="269" t="s">
        <v>186</v>
      </c>
      <c r="AA232" s="269" t="s">
        <v>186</v>
      </c>
      <c r="AB232" s="269" t="s">
        <v>186</v>
      </c>
      <c r="AC232" s="269" t="s">
        <v>186</v>
      </c>
      <c r="AD232" s="269" t="s">
        <v>186</v>
      </c>
      <c r="AE232" s="269" t="s">
        <v>186</v>
      </c>
      <c r="AF232" s="269" t="s">
        <v>186</v>
      </c>
      <c r="AG232" s="269" t="s">
        <v>186</v>
      </c>
      <c r="AH232" s="269" t="s">
        <v>186</v>
      </c>
      <c r="AI232" s="269" t="s">
        <v>186</v>
      </c>
      <c r="AJ232" s="269" t="s">
        <v>186</v>
      </c>
      <c r="AK232" s="269" t="s">
        <v>186</v>
      </c>
      <c r="AL232" s="269" t="s">
        <v>186</v>
      </c>
      <c r="AM232" s="269" t="s">
        <v>186</v>
      </c>
      <c r="AN232" s="269" t="s">
        <v>186</v>
      </c>
      <c r="AO232" s="269" t="s">
        <v>186</v>
      </c>
      <c r="AP232" s="269" t="s">
        <v>186</v>
      </c>
      <c r="AQ232" s="269" t="s">
        <v>186</v>
      </c>
      <c r="AR232" s="269" t="s">
        <v>186</v>
      </c>
      <c r="AS232" s="269" t="s">
        <v>186</v>
      </c>
      <c r="AT232" s="269" t="s">
        <v>186</v>
      </c>
      <c r="AU232" s="269" t="s">
        <v>186</v>
      </c>
      <c r="AV232" s="269" t="s">
        <v>186</v>
      </c>
      <c r="AW232" s="269" t="s">
        <v>186</v>
      </c>
      <c r="AX232" s="269" t="s">
        <v>186</v>
      </c>
    </row>
    <row r="233" spans="1:50" hidden="1">
      <c r="A233" s="268" t="s">
        <v>187</v>
      </c>
      <c r="O233" s="270">
        <f>O58</f>
        <v>-0.36088770222911176</v>
      </c>
      <c r="P233" s="270">
        <f t="shared" ref="P233:AX233" si="165">P58</f>
        <v>-13.62517279806257</v>
      </c>
      <c r="Q233" s="270">
        <f t="shared" si="165"/>
        <v>-13.62517279806257</v>
      </c>
      <c r="R233" s="270">
        <f t="shared" si="165"/>
        <v>-13.62517279806257</v>
      </c>
      <c r="S233" s="270">
        <f t="shared" si="165"/>
        <v>-13.625172798062696</v>
      </c>
      <c r="T233" s="270">
        <f t="shared" si="165"/>
        <v>-13.62517279806257</v>
      </c>
      <c r="U233" s="270">
        <f t="shared" si="165"/>
        <v>0.31</v>
      </c>
      <c r="V233" s="270">
        <f t="shared" si="165"/>
        <v>0.31</v>
      </c>
      <c r="W233" s="270">
        <f t="shared" si="165"/>
        <v>0.31</v>
      </c>
      <c r="X233" s="270">
        <f t="shared" si="165"/>
        <v>0.1222222222222218</v>
      </c>
      <c r="Y233" s="270">
        <f t="shared" ca="1" si="165"/>
        <v>0.28275950999355248</v>
      </c>
      <c r="Z233" s="270">
        <f t="shared" si="165"/>
        <v>0.27689594356260983</v>
      </c>
      <c r="AA233" s="270">
        <f t="shared" si="165"/>
        <v>0.28331637843336721</v>
      </c>
      <c r="AB233" s="270">
        <f t="shared" si="165"/>
        <v>8.1967213114753787E-2</v>
      </c>
      <c r="AC233" s="270">
        <f t="shared" si="165"/>
        <v>0.21580928481806821</v>
      </c>
      <c r="AD233" s="270">
        <f t="shared" si="165"/>
        <v>0.23161499639509744</v>
      </c>
      <c r="AE233" s="270">
        <f t="shared" si="165"/>
        <v>0.26295585412667943</v>
      </c>
      <c r="AF233" s="270">
        <f t="shared" si="165"/>
        <v>0.26813880126182971</v>
      </c>
      <c r="AG233" s="270">
        <f t="shared" si="165"/>
        <v>0.18646232439335891</v>
      </c>
      <c r="AH233" s="270">
        <f t="shared" si="165"/>
        <v>0.20028208744710879</v>
      </c>
      <c r="AI233" s="270">
        <f t="shared" si="165"/>
        <v>0.22941970310391346</v>
      </c>
      <c r="AJ233" s="270">
        <f t="shared" si="165"/>
        <v>0.34302325581395288</v>
      </c>
      <c r="AK233" s="270">
        <f t="shared" si="165"/>
        <v>0.222</v>
      </c>
      <c r="AL233" s="270">
        <f t="shared" si="165"/>
        <v>0.222</v>
      </c>
      <c r="AM233" s="270">
        <f t="shared" ca="1" si="165"/>
        <v>0.2224623302891223</v>
      </c>
      <c r="AN233" s="270">
        <f t="shared" si="165"/>
        <v>0.23</v>
      </c>
      <c r="AO233" s="270">
        <f t="shared" si="165"/>
        <v>0.23</v>
      </c>
      <c r="AP233" s="270">
        <f t="shared" si="165"/>
        <v>0.23</v>
      </c>
      <c r="AQ233" s="270">
        <f t="shared" si="165"/>
        <v>0.23</v>
      </c>
      <c r="AR233" s="270">
        <f t="shared" ca="1" si="165"/>
        <v>0.23000000000000057</v>
      </c>
      <c r="AS233" s="270">
        <f t="shared" si="165"/>
        <v>0.23</v>
      </c>
      <c r="AT233" s="270">
        <f t="shared" si="165"/>
        <v>0.23</v>
      </c>
      <c r="AU233" s="270">
        <f t="shared" si="165"/>
        <v>0.23</v>
      </c>
      <c r="AV233" s="270">
        <f t="shared" si="165"/>
        <v>0.23</v>
      </c>
      <c r="AW233" s="270">
        <f t="shared" ca="1" si="165"/>
        <v>0.23000000000000065</v>
      </c>
      <c r="AX233" s="270">
        <f t="shared" si="165"/>
        <v>0.23</v>
      </c>
    </row>
    <row r="234" spans="1:50" hidden="1">
      <c r="A234" s="268" t="s">
        <v>188</v>
      </c>
      <c r="O234" s="270">
        <f t="shared" ref="O234:AX234" si="166">O7</f>
        <v>1.6534618247927323E-3</v>
      </c>
      <c r="P234" s="270">
        <f t="shared" si="166"/>
        <v>-6.0977809850261591E-2</v>
      </c>
      <c r="Q234" s="270">
        <f t="shared" si="166"/>
        <v>-1.6E-2</v>
      </c>
      <c r="R234" s="270">
        <f t="shared" si="166"/>
        <v>1.9E-2</v>
      </c>
      <c r="S234" s="270">
        <f t="shared" si="166"/>
        <v>-6.0000000000000001E-3</v>
      </c>
      <c r="T234" s="270">
        <f t="shared" si="166"/>
        <v>-1.4E-2</v>
      </c>
      <c r="U234" s="270">
        <f t="shared" si="166"/>
        <v>-2.5000000000000001E-2</v>
      </c>
      <c r="V234" s="270">
        <f t="shared" si="166"/>
        <v>-1.2999999999999999E-2</v>
      </c>
      <c r="W234" s="270">
        <f t="shared" si="166"/>
        <v>7.0000000000000001E-3</v>
      </c>
      <c r="X234" s="270">
        <f t="shared" si="166"/>
        <v>-4.7E-2</v>
      </c>
      <c r="Y234" s="270">
        <f t="shared" si="166"/>
        <v>-1.8549421943189651E-2</v>
      </c>
      <c r="Z234" s="270">
        <f t="shared" si="166"/>
        <v>2.9000000000000001E-2</v>
      </c>
      <c r="AA234" s="270">
        <f t="shared" si="166"/>
        <v>0.01</v>
      </c>
      <c r="AB234" s="270">
        <f t="shared" si="166"/>
        <v>-7.0000000000000001E-3</v>
      </c>
      <c r="AC234" s="270">
        <f t="shared" si="166"/>
        <v>9.1999999999999998E-2</v>
      </c>
      <c r="AD234" s="270">
        <f t="shared" si="166"/>
        <v>2.8460823592581883E-2</v>
      </c>
      <c r="AE234" s="270">
        <f t="shared" si="166"/>
        <v>-2.1000000000000001E-2</v>
      </c>
      <c r="AF234" s="270">
        <f t="shared" si="166"/>
        <v>1E-3</v>
      </c>
      <c r="AG234" s="270">
        <f t="shared" si="166"/>
        <v>-6.0000000000000001E-3</v>
      </c>
      <c r="AH234" s="270">
        <f t="shared" si="166"/>
        <v>-8.4000000000000005E-2</v>
      </c>
      <c r="AI234" s="270">
        <f t="shared" si="166"/>
        <v>-2.8000000000000001E-2</v>
      </c>
      <c r="AJ234" s="270">
        <f t="shared" si="166"/>
        <v>-5.1999999999999998E-2</v>
      </c>
      <c r="AK234" s="270">
        <f t="shared" si="166"/>
        <v>-4.572504091653027E-2</v>
      </c>
      <c r="AL234" s="270">
        <f t="shared" si="166"/>
        <v>-3.7637647058823533E-2</v>
      </c>
      <c r="AM234" s="270">
        <f t="shared" si="166"/>
        <v>3.3559922110107977E-2</v>
      </c>
      <c r="AN234" s="270">
        <f t="shared" si="166"/>
        <v>-2.531935259310825E-2</v>
      </c>
      <c r="AO234" s="270">
        <f t="shared" si="166"/>
        <v>-5.6384796070894716E-3</v>
      </c>
      <c r="AP234" s="270">
        <f t="shared" si="166"/>
        <v>1.4462304557954898E-2</v>
      </c>
      <c r="AQ234" s="270">
        <f t="shared" si="166"/>
        <v>3.9703507412293913E-3</v>
      </c>
      <c r="AR234" s="270">
        <f t="shared" si="166"/>
        <v>-5.4198616877111361E-2</v>
      </c>
      <c r="AS234" s="270">
        <f t="shared" si="166"/>
        <v>-1.0209895015565655E-2</v>
      </c>
      <c r="AT234" s="270">
        <f t="shared" si="166"/>
        <v>-1.0319292106524923E-2</v>
      </c>
      <c r="AU234" s="270">
        <f t="shared" si="166"/>
        <v>-4.9299947370952972E-3</v>
      </c>
      <c r="AV234" s="270">
        <f t="shared" si="166"/>
        <v>-4.8023749071215054E-3</v>
      </c>
      <c r="AW234" s="270">
        <f t="shared" si="166"/>
        <v>-9.8757736096587081E-3</v>
      </c>
      <c r="AX234" s="270">
        <f t="shared" si="166"/>
        <v>-7.2284290415347095E-3</v>
      </c>
    </row>
    <row r="235" spans="1:50" hidden="1">
      <c r="A235" s="268" t="s">
        <v>189</v>
      </c>
      <c r="O235" s="270">
        <f t="shared" ref="O235:AX235" si="167">O8</f>
        <v>-1.3993933004953127E-2</v>
      </c>
      <c r="P235" s="270">
        <f t="shared" si="167"/>
        <v>-2.5978711888868845E-2</v>
      </c>
      <c r="Q235" s="270">
        <f t="shared" si="167"/>
        <v>-1.9E-2</v>
      </c>
      <c r="R235" s="270">
        <f t="shared" si="167"/>
        <v>0</v>
      </c>
      <c r="S235" s="270">
        <f t="shared" si="167"/>
        <v>-7.0000000000000001E-3</v>
      </c>
      <c r="T235" s="270">
        <f t="shared" si="167"/>
        <v>-1.2999999999999999E-2</v>
      </c>
      <c r="U235" s="270">
        <f t="shared" si="167"/>
        <v>-3.7999999999999999E-2</v>
      </c>
      <c r="V235" s="270">
        <f t="shared" si="167"/>
        <v>-5.0999999999999997E-2</v>
      </c>
      <c r="W235" s="270">
        <f t="shared" si="167"/>
        <v>-5.8999999999999997E-2</v>
      </c>
      <c r="X235" s="270">
        <f t="shared" si="167"/>
        <v>-5.8999999999999997E-2</v>
      </c>
      <c r="Y235" s="270">
        <f t="shared" si="167"/>
        <v>-5.2999999999999999E-2</v>
      </c>
      <c r="Z235" s="270">
        <f t="shared" si="167"/>
        <v>-4.5999999999999999E-2</v>
      </c>
      <c r="AA235" s="270">
        <f t="shared" si="167"/>
        <v>-1.4999999999999999E-2</v>
      </c>
      <c r="AB235" s="270">
        <f t="shared" si="167"/>
        <v>-1E-3</v>
      </c>
      <c r="AC235" s="270">
        <f t="shared" si="167"/>
        <v>-1.2E-2</v>
      </c>
      <c r="AD235" s="270">
        <f t="shared" si="167"/>
        <v>-5.2999999999999999E-2</v>
      </c>
      <c r="AE235" s="270">
        <f t="shared" si="167"/>
        <v>-5.0000000000000001E-3</v>
      </c>
      <c r="AF235" s="270">
        <f t="shared" si="167"/>
        <v>-6.053664921465968E-3</v>
      </c>
      <c r="AG235" s="270">
        <f t="shared" si="167"/>
        <v>-1.2246163385521624E-2</v>
      </c>
      <c r="AH235" s="270">
        <f t="shared" si="167"/>
        <v>7.0000000000000001E-3</v>
      </c>
      <c r="AI235" s="270">
        <f t="shared" si="167"/>
        <v>-5.0000000000000001E-3</v>
      </c>
      <c r="AJ235" s="270">
        <f t="shared" si="167"/>
        <v>0.02</v>
      </c>
      <c r="AK235" s="270">
        <f t="shared" si="167"/>
        <v>3.8430511943187085E-2</v>
      </c>
      <c r="AL235" s="270">
        <f t="shared" si="167"/>
        <v>3.1225895888355028E-2</v>
      </c>
      <c r="AM235" s="270">
        <f t="shared" si="167"/>
        <v>1.5223969688724175E-2</v>
      </c>
      <c r="AN235" s="270">
        <f t="shared" si="167"/>
        <v>2.6839354291365265E-2</v>
      </c>
      <c r="AO235" s="270">
        <f t="shared" si="167"/>
        <v>1.8075962161778324E-2</v>
      </c>
      <c r="AP235" s="270">
        <f t="shared" si="167"/>
        <v>2.5302930053917264E-3</v>
      </c>
      <c r="AQ235" s="270">
        <f t="shared" si="167"/>
        <v>0</v>
      </c>
      <c r="AR235" s="270">
        <f t="shared" si="167"/>
        <v>0</v>
      </c>
      <c r="AS235" s="270">
        <f t="shared" si="167"/>
        <v>4.3661689627576801E-3</v>
      </c>
      <c r="AT235" s="270">
        <f t="shared" si="167"/>
        <v>0</v>
      </c>
      <c r="AU235" s="270">
        <f t="shared" si="167"/>
        <v>0</v>
      </c>
      <c r="AV235" s="270">
        <f t="shared" si="167"/>
        <v>0</v>
      </c>
      <c r="AW235" s="270">
        <f t="shared" si="167"/>
        <v>0</v>
      </c>
      <c r="AX235" s="270">
        <f t="shared" si="167"/>
        <v>0</v>
      </c>
    </row>
    <row r="236" spans="1:50" hidden="1">
      <c r="A236" s="268" t="s">
        <v>190</v>
      </c>
      <c r="O236" s="270">
        <f t="shared" ref="O236:AX236" si="168">O9</f>
        <v>0</v>
      </c>
      <c r="P236" s="270">
        <f t="shared" si="168"/>
        <v>7.9559805159660837E-2</v>
      </c>
      <c r="Q236" s="270">
        <f t="shared" si="168"/>
        <v>9.0999999999999998E-2</v>
      </c>
      <c r="R236" s="270">
        <f t="shared" si="168"/>
        <v>8.6999999999999994E-2</v>
      </c>
      <c r="S236" s="270">
        <f t="shared" si="168"/>
        <v>0.11799999999999999</v>
      </c>
      <c r="T236" s="270">
        <f t="shared" si="168"/>
        <v>9.3683000530850519E-2</v>
      </c>
      <c r="U236" s="270">
        <f t="shared" si="168"/>
        <v>3.9E-2</v>
      </c>
      <c r="V236" s="270">
        <f t="shared" si="168"/>
        <v>8.9999999999999993E-3</v>
      </c>
      <c r="W236" s="270">
        <f t="shared" si="168"/>
        <v>-1.0999999999999999E-2</v>
      </c>
      <c r="X236" s="270">
        <f t="shared" si="168"/>
        <v>-3.8493661218878858E-2</v>
      </c>
      <c r="Y236" s="270">
        <f t="shared" si="168"/>
        <v>-1.6073041880407188E-3</v>
      </c>
      <c r="Z236" s="270">
        <f t="shared" si="168"/>
        <v>-6.1197728542170884E-2</v>
      </c>
      <c r="AA236" s="270">
        <f t="shared" si="168"/>
        <v>-5.6280909230532861E-2</v>
      </c>
      <c r="AB236" s="270">
        <f t="shared" si="168"/>
        <v>-3.3171224732461264E-2</v>
      </c>
      <c r="AC236" s="270">
        <f t="shared" si="168"/>
        <v>1.0162470987323664E-2</v>
      </c>
      <c r="AD236" s="270">
        <f t="shared" si="168"/>
        <v>1.2878443682631108E-4</v>
      </c>
      <c r="AE236" s="270">
        <f t="shared" si="168"/>
        <v>5.6000807917591993E-3</v>
      </c>
      <c r="AF236" s="270">
        <f t="shared" si="168"/>
        <v>4.744764397905759E-3</v>
      </c>
      <c r="AG236" s="270">
        <f t="shared" si="168"/>
        <v>6.2005890559603156E-3</v>
      </c>
      <c r="AH236" s="270">
        <f t="shared" si="168"/>
        <v>2E-3</v>
      </c>
      <c r="AI236" s="270">
        <f t="shared" si="168"/>
        <v>6.0000000000000001E-3</v>
      </c>
      <c r="AJ236" s="270">
        <f t="shared" si="168"/>
        <v>-2E-3</v>
      </c>
      <c r="AK236" s="270">
        <f t="shared" si="168"/>
        <v>-5.2373158756137475E-3</v>
      </c>
      <c r="AL236" s="270">
        <f t="shared" si="168"/>
        <v>-5.0196078431372559E-3</v>
      </c>
      <c r="AM236" s="270">
        <f t="shared" si="168"/>
        <v>-5.66471941936626E-3</v>
      </c>
      <c r="AN236" s="270">
        <f t="shared" si="168"/>
        <v>-4.5988513748694742E-3</v>
      </c>
      <c r="AO236" s="270">
        <f t="shared" si="168"/>
        <v>0</v>
      </c>
      <c r="AP236" s="270">
        <f t="shared" si="168"/>
        <v>0</v>
      </c>
      <c r="AQ236" s="270">
        <f t="shared" si="168"/>
        <v>0</v>
      </c>
      <c r="AR236" s="270">
        <f t="shared" si="168"/>
        <v>0</v>
      </c>
      <c r="AS236" s="270">
        <f t="shared" si="168"/>
        <v>0</v>
      </c>
      <c r="AT236" s="270">
        <f t="shared" si="168"/>
        <v>0</v>
      </c>
      <c r="AU236" s="270">
        <f t="shared" si="168"/>
        <v>0</v>
      </c>
      <c r="AV236" s="270">
        <f t="shared" si="168"/>
        <v>0</v>
      </c>
      <c r="AW236" s="270">
        <f t="shared" si="168"/>
        <v>0</v>
      </c>
      <c r="AX236" s="270">
        <f t="shared" si="168"/>
        <v>0</v>
      </c>
    </row>
    <row r="237" spans="1:50" hidden="1">
      <c r="A237" s="268" t="s">
        <v>191</v>
      </c>
      <c r="O237" s="271" t="s">
        <v>186</v>
      </c>
      <c r="P237" s="271" t="s">
        <v>186</v>
      </c>
      <c r="Q237" s="271" t="s">
        <v>186</v>
      </c>
      <c r="R237" s="271" t="s">
        <v>186</v>
      </c>
      <c r="S237" s="271" t="s">
        <v>186</v>
      </c>
      <c r="T237" s="271" t="s">
        <v>186</v>
      </c>
      <c r="U237" s="271" t="s">
        <v>186</v>
      </c>
      <c r="V237" s="271" t="s">
        <v>186</v>
      </c>
      <c r="W237" s="271" t="s">
        <v>186</v>
      </c>
      <c r="X237" s="271" t="s">
        <v>186</v>
      </c>
      <c r="Y237" s="271" t="s">
        <v>186</v>
      </c>
      <c r="Z237" s="271" t="s">
        <v>186</v>
      </c>
      <c r="AA237" s="271" t="s">
        <v>186</v>
      </c>
      <c r="AB237" s="271" t="s">
        <v>186</v>
      </c>
      <c r="AC237" s="271" t="s">
        <v>186</v>
      </c>
      <c r="AD237" s="271" t="s">
        <v>186</v>
      </c>
      <c r="AE237" s="271" t="s">
        <v>186</v>
      </c>
      <c r="AF237" s="271" t="s">
        <v>186</v>
      </c>
      <c r="AG237" s="271" t="s">
        <v>186</v>
      </c>
      <c r="AH237" s="271" t="s">
        <v>186</v>
      </c>
      <c r="AI237" s="271" t="s">
        <v>186</v>
      </c>
      <c r="AJ237" s="271" t="s">
        <v>186</v>
      </c>
      <c r="AK237" s="271" t="s">
        <v>186</v>
      </c>
      <c r="AL237" s="271" t="s">
        <v>186</v>
      </c>
      <c r="AM237" s="271" t="s">
        <v>186</v>
      </c>
      <c r="AN237" s="271" t="s">
        <v>186</v>
      </c>
      <c r="AO237" s="271" t="s">
        <v>186</v>
      </c>
      <c r="AP237" s="271" t="s">
        <v>186</v>
      </c>
      <c r="AQ237" s="271" t="s">
        <v>186</v>
      </c>
      <c r="AR237" s="271" t="s">
        <v>186</v>
      </c>
      <c r="AS237" s="271" t="s">
        <v>186</v>
      </c>
      <c r="AT237" s="271" t="s">
        <v>186</v>
      </c>
      <c r="AU237" s="271" t="s">
        <v>186</v>
      </c>
      <c r="AV237" s="271" t="s">
        <v>186</v>
      </c>
      <c r="AW237" s="271" t="s">
        <v>186</v>
      </c>
      <c r="AX237" s="271" t="s">
        <v>186</v>
      </c>
    </row>
    <row r="238" spans="1:50" hidden="1">
      <c r="A238" s="268" t="s">
        <v>192</v>
      </c>
      <c r="O238" s="271" t="s">
        <v>186</v>
      </c>
      <c r="P238" s="271" t="s">
        <v>186</v>
      </c>
      <c r="Q238" s="271" t="s">
        <v>186</v>
      </c>
      <c r="R238" s="271" t="s">
        <v>186</v>
      </c>
      <c r="S238" s="271" t="s">
        <v>186</v>
      </c>
      <c r="T238" s="271" t="s">
        <v>186</v>
      </c>
      <c r="U238" s="271" t="s">
        <v>186</v>
      </c>
      <c r="V238" s="271" t="s">
        <v>186</v>
      </c>
      <c r="W238" s="271" t="s">
        <v>186</v>
      </c>
      <c r="X238" s="271" t="s">
        <v>186</v>
      </c>
      <c r="Y238" s="271" t="s">
        <v>186</v>
      </c>
      <c r="Z238" s="271" t="s">
        <v>186</v>
      </c>
      <c r="AA238" s="271" t="s">
        <v>186</v>
      </c>
      <c r="AB238" s="271" t="s">
        <v>186</v>
      </c>
      <c r="AC238" s="271" t="s">
        <v>186</v>
      </c>
      <c r="AD238" s="271" t="s">
        <v>186</v>
      </c>
      <c r="AE238" s="271" t="s">
        <v>186</v>
      </c>
      <c r="AF238" s="271" t="s">
        <v>186</v>
      </c>
      <c r="AG238" s="271" t="s">
        <v>186</v>
      </c>
      <c r="AH238" s="271" t="s">
        <v>186</v>
      </c>
      <c r="AI238" s="271" t="s">
        <v>186</v>
      </c>
      <c r="AJ238" s="271" t="s">
        <v>186</v>
      </c>
      <c r="AK238" s="271" t="s">
        <v>186</v>
      </c>
      <c r="AL238" s="271" t="s">
        <v>186</v>
      </c>
      <c r="AM238" s="271" t="s">
        <v>186</v>
      </c>
      <c r="AN238" s="271" t="s">
        <v>186</v>
      </c>
      <c r="AO238" s="271" t="s">
        <v>186</v>
      </c>
      <c r="AP238" s="271" t="s">
        <v>186</v>
      </c>
      <c r="AQ238" s="271" t="s">
        <v>186</v>
      </c>
      <c r="AR238" s="271" t="s">
        <v>186</v>
      </c>
      <c r="AS238" s="271" t="s">
        <v>186</v>
      </c>
      <c r="AT238" s="271" t="s">
        <v>186</v>
      </c>
      <c r="AU238" s="271" t="s">
        <v>186</v>
      </c>
      <c r="AV238" s="271" t="s">
        <v>186</v>
      </c>
      <c r="AW238" s="271" t="s">
        <v>186</v>
      </c>
      <c r="AX238" s="271" t="s">
        <v>186</v>
      </c>
    </row>
    <row r="239" spans="1:50" hidden="1">
      <c r="A239" s="268"/>
    </row>
    <row r="240" spans="1:50" hidden="1">
      <c r="A240" s="268" t="s">
        <v>193</v>
      </c>
    </row>
    <row r="241" spans="1:50" hidden="1">
      <c r="A241" s="268" t="s">
        <v>105</v>
      </c>
    </row>
    <row r="242" spans="1:50" hidden="1">
      <c r="A242" s="268" t="s">
        <v>194</v>
      </c>
    </row>
    <row r="243" spans="1:50" hidden="1">
      <c r="A243" s="268" t="s">
        <v>195</v>
      </c>
      <c r="O243" s="228">
        <f>SUM(O80:O81)</f>
        <v>0</v>
      </c>
      <c r="P243" s="228">
        <f t="shared" ref="P243:AX243" si="169">SUM(P80:P81)</f>
        <v>0</v>
      </c>
      <c r="Q243" s="228">
        <f t="shared" si="169"/>
        <v>0</v>
      </c>
      <c r="R243" s="228">
        <f t="shared" si="169"/>
        <v>0</v>
      </c>
      <c r="S243" s="228">
        <f t="shared" si="169"/>
        <v>0</v>
      </c>
      <c r="T243" s="228">
        <f t="shared" si="169"/>
        <v>0</v>
      </c>
      <c r="U243" s="228">
        <f t="shared" si="169"/>
        <v>0</v>
      </c>
      <c r="V243" s="228">
        <f t="shared" si="169"/>
        <v>-1.2849999999999999E-3</v>
      </c>
      <c r="W243" s="228">
        <f t="shared" si="169"/>
        <v>0</v>
      </c>
      <c r="X243" s="228">
        <f t="shared" si="169"/>
        <v>-2.1556619999999969</v>
      </c>
      <c r="Y243" s="228">
        <f t="shared" si="169"/>
        <v>-2.1066110000000009</v>
      </c>
      <c r="Z243" s="228">
        <f t="shared" si="169"/>
        <v>-0.72005800000000875</v>
      </c>
      <c r="AA243" s="228">
        <f t="shared" si="169"/>
        <v>0.1</v>
      </c>
      <c r="AB243" s="228">
        <f t="shared" si="169"/>
        <v>-0.35249999999999981</v>
      </c>
      <c r="AC243" s="228">
        <f t="shared" si="169"/>
        <v>-0.65</v>
      </c>
      <c r="AD243" s="228">
        <f t="shared" si="169"/>
        <v>-1.6225580000000051</v>
      </c>
      <c r="AE243" s="228">
        <f t="shared" si="169"/>
        <v>-0.70000000000000007</v>
      </c>
      <c r="AF243" s="228">
        <f t="shared" si="169"/>
        <v>4.2999999999999997E-2</v>
      </c>
      <c r="AG243" s="228">
        <f t="shared" si="169"/>
        <v>-0.39300000000000013</v>
      </c>
      <c r="AH243" s="228">
        <f t="shared" si="169"/>
        <v>-0.89999999999999991</v>
      </c>
      <c r="AI243" s="228">
        <f t="shared" si="169"/>
        <v>-1.9499999999999957</v>
      </c>
      <c r="AJ243" s="228">
        <f t="shared" si="169"/>
        <v>-1.9</v>
      </c>
      <c r="AK243" s="228">
        <f t="shared" si="169"/>
        <v>-1.4</v>
      </c>
      <c r="AL243" s="228">
        <f t="shared" si="169"/>
        <v>-0.9</v>
      </c>
      <c r="AM243" s="228">
        <f t="shared" si="169"/>
        <v>-0.9</v>
      </c>
      <c r="AN243" s="228">
        <f t="shared" si="169"/>
        <v>-5.0999999999999943</v>
      </c>
      <c r="AO243" s="228">
        <f t="shared" si="169"/>
        <v>-0.9</v>
      </c>
      <c r="AP243" s="228">
        <f t="shared" si="169"/>
        <v>-0.9</v>
      </c>
      <c r="AQ243" s="228">
        <f t="shared" si="169"/>
        <v>-0.9</v>
      </c>
      <c r="AR243" s="228">
        <f t="shared" si="169"/>
        <v>-0.9</v>
      </c>
      <c r="AS243" s="228">
        <f t="shared" si="169"/>
        <v>-3.5999999999999943</v>
      </c>
      <c r="AT243" s="228">
        <f t="shared" si="169"/>
        <v>-0.15</v>
      </c>
      <c r="AU243" s="228">
        <f t="shared" si="169"/>
        <v>-0.15</v>
      </c>
      <c r="AV243" s="228">
        <f t="shared" si="169"/>
        <v>-0.15</v>
      </c>
      <c r="AW243" s="228">
        <f t="shared" si="169"/>
        <v>-0.15</v>
      </c>
      <c r="AX243" s="228">
        <f t="shared" si="169"/>
        <v>-0.59999999999999432</v>
      </c>
    </row>
    <row r="244" spans="1:50" hidden="1"/>
    <row r="245" spans="1:50" hidden="1"/>
    <row r="246" spans="1:50" hidden="1"/>
    <row r="247" spans="1:50">
      <c r="T247" s="26" t="s">
        <v>155</v>
      </c>
      <c r="U247" s="27">
        <v>41987</v>
      </c>
      <c r="V247" s="27">
        <v>42078</v>
      </c>
      <c r="W247" s="27">
        <v>42170</v>
      </c>
      <c r="X247" s="27">
        <v>42262</v>
      </c>
      <c r="Y247" s="26" t="s">
        <v>218</v>
      </c>
      <c r="Z247" s="27">
        <v>42353</v>
      </c>
      <c r="AA247" s="27">
        <v>42445</v>
      </c>
      <c r="AB247" s="27">
        <v>42537</v>
      </c>
      <c r="AC247" s="27">
        <v>42629</v>
      </c>
      <c r="AD247" s="26" t="s">
        <v>154</v>
      </c>
      <c r="AE247" s="27">
        <v>42720</v>
      </c>
      <c r="AF247" s="27" t="s">
        <v>161</v>
      </c>
      <c r="AG247" s="27" t="s">
        <v>162</v>
      </c>
      <c r="AH247" s="27" t="s">
        <v>163</v>
      </c>
      <c r="AI247" s="26" t="s">
        <v>153</v>
      </c>
      <c r="AJ247" s="27" t="s">
        <v>164</v>
      </c>
      <c r="AK247" s="27" t="s">
        <v>165</v>
      </c>
      <c r="AL247" s="27" t="s">
        <v>166</v>
      </c>
      <c r="AM247" s="27" t="s">
        <v>167</v>
      </c>
      <c r="AN247" s="26" t="s">
        <v>152</v>
      </c>
    </row>
    <row r="248" spans="1:50">
      <c r="O248" s="249" t="s">
        <v>233</v>
      </c>
    </row>
    <row r="250" spans="1:50">
      <c r="O250" t="s">
        <v>234</v>
      </c>
      <c r="AI250" t="s">
        <v>237</v>
      </c>
    </row>
    <row r="251" spans="1:50">
      <c r="T251" t="s">
        <v>147</v>
      </c>
      <c r="Z251">
        <v>4.8000000000000007</v>
      </c>
      <c r="AA251">
        <v>4.8000000000000007</v>
      </c>
      <c r="AB251">
        <v>4.8000000000000007</v>
      </c>
      <c r="AC251">
        <v>4.8000000000000007</v>
      </c>
      <c r="AE251">
        <f>AE253*3/2</f>
        <v>4.8000000000000007</v>
      </c>
      <c r="AF251" s="228">
        <f>AE251*0.7</f>
        <v>3.3600000000000003</v>
      </c>
      <c r="AG251" s="228">
        <f>AF251*1.1</f>
        <v>3.6960000000000006</v>
      </c>
      <c r="AH251" s="228">
        <f>AG251</f>
        <v>3.6960000000000006</v>
      </c>
      <c r="AJ251" s="228">
        <f>AH251</f>
        <v>3.6960000000000006</v>
      </c>
    </row>
    <row r="252" spans="1:50">
      <c r="T252" t="s">
        <v>235</v>
      </c>
      <c r="AF252" s="424"/>
    </row>
    <row r="253" spans="1:50">
      <c r="T253" t="s">
        <v>236</v>
      </c>
      <c r="AE253">
        <v>3.2</v>
      </c>
      <c r="AF253" s="228">
        <f>AF251</f>
        <v>3.3600000000000003</v>
      </c>
      <c r="AG253" s="228">
        <f>AG251</f>
        <v>3.6960000000000006</v>
      </c>
      <c r="AH253" s="228">
        <f>AH251</f>
        <v>3.6960000000000006</v>
      </c>
      <c r="AJ253">
        <f>AJ251*1/3</f>
        <v>1.2320000000000002</v>
      </c>
    </row>
    <row r="254" spans="1:50">
      <c r="AE254" s="347">
        <f>AE253/Z5</f>
        <v>6.4633407392445975E-3</v>
      </c>
      <c r="AF254" s="347">
        <f>AF253/AA5</f>
        <v>5.4973821989528797E-3</v>
      </c>
      <c r="AG254" s="347">
        <f>AG253/AB5</f>
        <v>5.7293442877073327E-3</v>
      </c>
      <c r="AH254" s="347">
        <f>AH253/AC5</f>
        <v>6.0530625614150027E-3</v>
      </c>
      <c r="AI254" s="270">
        <f>AI9</f>
        <v>6.0000000000000001E-3</v>
      </c>
      <c r="AJ254" s="347">
        <f>AJ253/AE5</f>
        <v>2.5402061855670107E-3</v>
      </c>
    </row>
    <row r="258" spans="24:26">
      <c r="X258" s="271"/>
      <c r="Y258" s="228"/>
      <c r="Z258" s="271"/>
    </row>
    <row r="259" spans="24:26">
      <c r="X259" s="309"/>
      <c r="Y259" s="310"/>
    </row>
    <row r="260" spans="24:26">
      <c r="X260" s="249"/>
      <c r="Y260" s="311"/>
    </row>
    <row r="261" spans="24:26">
      <c r="X261" s="312"/>
      <c r="Y261" s="311"/>
    </row>
    <row r="262" spans="24:26">
      <c r="X262" s="271"/>
      <c r="Y262" s="228"/>
    </row>
    <row r="263" spans="24:26">
      <c r="X263" s="271"/>
      <c r="Y263" s="228"/>
    </row>
  </sheetData>
  <pageMargins left="0" right="0" top="0" bottom="0" header="0" footer="0"/>
  <pageSetup scale="68"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2"/>
  <sheetViews>
    <sheetView workbookViewId="0"/>
  </sheetViews>
  <sheetFormatPr defaultRowHeight="12.75"/>
  <sheetData>
    <row r="1" spans="1:12">
      <c r="A1" t="s">
        <v>210</v>
      </c>
    </row>
    <row r="2" spans="1:12">
      <c r="A2" s="273" t="s">
        <v>208</v>
      </c>
      <c r="B2" s="273" t="s">
        <v>211</v>
      </c>
      <c r="C2" s="273" t="s">
        <v>201</v>
      </c>
      <c r="D2" s="273" t="s">
        <v>184</v>
      </c>
      <c r="E2" s="273" t="s">
        <v>207</v>
      </c>
      <c r="F2" s="273" t="s">
        <v>249</v>
      </c>
      <c r="G2" s="273" t="s">
        <v>209</v>
      </c>
      <c r="H2" s="273" t="s">
        <v>184</v>
      </c>
      <c r="I2" s="273" t="s">
        <v>200</v>
      </c>
      <c r="J2" s="273" t="s">
        <v>203</v>
      </c>
      <c r="K2" s="273" t="s">
        <v>199</v>
      </c>
      <c r="L2" s="273" t="s">
        <v>202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I106"/>
  <sheetViews>
    <sheetView showGridLines="0" zoomScale="85" zoomScaleNormal="85" workbookViewId="0">
      <pane xSplit="3" ySplit="3" topLeftCell="T4" activePane="bottomRight" state="frozen"/>
      <selection pane="topRight" activeCell="D1" sqref="D1"/>
      <selection pane="bottomLeft" activeCell="A4" sqref="A4"/>
      <selection pane="bottomRight" activeCell="T4" sqref="T4"/>
    </sheetView>
  </sheetViews>
  <sheetFormatPr defaultRowHeight="12.75" outlineLevelRow="1" outlineLevelCol="2"/>
  <cols>
    <col min="1" max="1" width="38.85546875" customWidth="1"/>
    <col min="4" max="5" width="9.140625" hidden="1" customWidth="1"/>
    <col min="6" max="9" width="9.140625" hidden="1" customWidth="1" outlineLevel="1"/>
    <col min="10" max="10" width="9.140625" hidden="1" customWidth="1" collapsed="1"/>
    <col min="11" max="14" width="9.140625" hidden="1" customWidth="1" outlineLevel="1"/>
    <col min="15" max="15" width="9.140625" hidden="1" customWidth="1" collapsed="1"/>
    <col min="16" max="19" width="9.140625" hidden="1" customWidth="1" outlineLevel="1"/>
    <col min="20" max="20" width="10.28515625" customWidth="1" collapsed="1"/>
    <col min="21" max="21" width="9.28515625" hidden="1" customWidth="1" outlineLevel="1" collapsed="1"/>
    <col min="22" max="24" width="9.28515625" hidden="1" customWidth="1" outlineLevel="1"/>
    <col min="25" max="25" width="9.85546875" customWidth="1" collapsed="1"/>
    <col min="26" max="26" width="9.28515625" hidden="1" customWidth="1" outlineLevel="1"/>
    <col min="27" max="27" width="10.7109375" hidden="1" customWidth="1" outlineLevel="1"/>
    <col min="28" max="29" width="9.28515625" hidden="1" customWidth="1" outlineLevel="1"/>
    <col min="30" max="30" width="10.7109375" bestFit="1" customWidth="1" collapsed="1"/>
    <col min="31" max="34" width="9.28515625" customWidth="1" outlineLevel="1"/>
    <col min="35" max="35" width="9.85546875" bestFit="1" customWidth="1"/>
    <col min="36" max="39" width="9.28515625" customWidth="1" outlineLevel="1"/>
    <col min="40" max="40" width="9.85546875" bestFit="1" customWidth="1"/>
    <col min="41" max="44" width="9.28515625" hidden="1" customWidth="1" outlineLevel="1"/>
    <col min="45" max="45" width="9.85546875" bestFit="1" customWidth="1" collapsed="1"/>
    <col min="46" max="49" width="9.28515625" hidden="1" customWidth="1" outlineLevel="2"/>
    <col min="50" max="50" width="9.85546875" hidden="1" customWidth="1" outlineLevel="1" collapsed="1"/>
    <col min="51" max="54" width="9.28515625" hidden="1" customWidth="1" outlineLevel="2"/>
    <col min="55" max="55" width="9.85546875" hidden="1" customWidth="1" outlineLevel="1" collapsed="1"/>
    <col min="56" max="59" width="9.28515625" hidden="1" customWidth="1" outlineLevel="2"/>
    <col min="60" max="60" width="9.85546875" hidden="1" customWidth="1" outlineLevel="1" collapsed="1"/>
    <col min="61" max="61" width="9.140625" collapsed="1"/>
  </cols>
  <sheetData>
    <row r="1" spans="1:61">
      <c r="X1" s="271"/>
    </row>
    <row r="3" spans="1:61">
      <c r="A3" s="449"/>
      <c r="B3" s="449"/>
      <c r="C3" s="449"/>
      <c r="D3" s="450" t="str">
        <f>'Financial Statements'!D4</f>
        <v>FY2010</v>
      </c>
      <c r="E3" s="450" t="str">
        <f>'Financial Statements'!E4</f>
        <v>FY2011</v>
      </c>
      <c r="F3" s="449">
        <f>'Financial Statements'!F4</f>
        <v>40888</v>
      </c>
      <c r="G3" s="449">
        <f>'Financial Statements'!G4</f>
        <v>40980</v>
      </c>
      <c r="H3" s="449">
        <f>'Financial Statements'!H4</f>
        <v>41072</v>
      </c>
      <c r="I3" s="449">
        <f>'Financial Statements'!I4</f>
        <v>41164</v>
      </c>
      <c r="J3" s="450" t="str">
        <f>'Financial Statements'!J4</f>
        <v>FY2012</v>
      </c>
      <c r="K3" s="449">
        <f>'Financial Statements'!K4</f>
        <v>41274</v>
      </c>
      <c r="L3" s="449">
        <f>'Financial Statements'!L4</f>
        <v>41346</v>
      </c>
      <c r="M3" s="449">
        <f>'Financial Statements'!M4</f>
        <v>41438</v>
      </c>
      <c r="N3" s="449">
        <f>'Financial Statements'!N4</f>
        <v>41530</v>
      </c>
      <c r="O3" s="450" t="str">
        <f>'Financial Statements'!O4</f>
        <v>FY2013</v>
      </c>
      <c r="P3" s="449">
        <f>'Financial Statements'!P4</f>
        <v>41621</v>
      </c>
      <c r="Q3" s="449">
        <f>'Financial Statements'!Q4</f>
        <v>41712</v>
      </c>
      <c r="R3" s="449">
        <f>'Financial Statements'!R4</f>
        <v>41804</v>
      </c>
      <c r="S3" s="449">
        <f>'Financial Statements'!S4</f>
        <v>41896</v>
      </c>
      <c r="T3" s="450" t="str">
        <f>'Financial Statements'!T4</f>
        <v>FY2014</v>
      </c>
      <c r="U3" s="449">
        <f>'Financial Statements'!U4</f>
        <v>41987</v>
      </c>
      <c r="V3" s="449">
        <f>'Financial Statements'!V4</f>
        <v>42078</v>
      </c>
      <c r="W3" s="449">
        <f>'Financial Statements'!W4</f>
        <v>42170</v>
      </c>
      <c r="X3" s="449">
        <f>'Financial Statements'!X4</f>
        <v>42262</v>
      </c>
      <c r="Y3" s="450" t="str">
        <f>'Financial Statements'!Y4</f>
        <v>FY2015</v>
      </c>
      <c r="Z3" s="449">
        <f>'Financial Statements'!Z4</f>
        <v>42353</v>
      </c>
      <c r="AA3" s="449">
        <f>'Financial Statements'!AA4</f>
        <v>42445</v>
      </c>
      <c r="AB3" s="449">
        <f>'Financial Statements'!AB4</f>
        <v>42537</v>
      </c>
      <c r="AC3" s="449">
        <f>'Financial Statements'!AC4</f>
        <v>42629</v>
      </c>
      <c r="AD3" s="450" t="str">
        <f>'Financial Statements'!AD4</f>
        <v>FY2016</v>
      </c>
      <c r="AE3" s="449">
        <f>'Financial Statements'!AE4</f>
        <v>42720</v>
      </c>
      <c r="AF3" s="449">
        <f>'Financial Statements'!AF4</f>
        <v>42811</v>
      </c>
      <c r="AG3" s="449">
        <f>'Financial Statements'!AG4</f>
        <v>42903</v>
      </c>
      <c r="AH3" s="449">
        <f>'Financial Statements'!AH4</f>
        <v>42995</v>
      </c>
      <c r="AI3" s="450" t="str">
        <f>'Financial Statements'!AI4</f>
        <v>FY2017</v>
      </c>
      <c r="AJ3" s="449">
        <f>'Financial Statements'!AJ4</f>
        <v>43086</v>
      </c>
      <c r="AK3" s="449" t="str">
        <f>'Financial Statements'!AK4</f>
        <v>Mar-18 E</v>
      </c>
      <c r="AL3" s="449" t="str">
        <f>'Financial Statements'!AL4</f>
        <v>Jun-18 E</v>
      </c>
      <c r="AM3" s="449" t="str">
        <f>'Financial Statements'!AM4</f>
        <v>Sep-18 E</v>
      </c>
      <c r="AN3" s="450" t="str">
        <f>'Financial Statements'!AN4</f>
        <v>FY2018E</v>
      </c>
      <c r="AO3" s="449" t="str">
        <f>'Financial Statements'!AO4</f>
        <v>Dec-18 E</v>
      </c>
      <c r="AP3" s="449" t="str">
        <f>'Financial Statements'!AP4</f>
        <v>Mar-19 E</v>
      </c>
      <c r="AQ3" s="449" t="str">
        <f>'Financial Statements'!AQ4</f>
        <v>Jun-19 E</v>
      </c>
      <c r="AR3" s="449" t="str">
        <f>'Financial Statements'!AR4</f>
        <v>Sep-19 E</v>
      </c>
      <c r="AS3" s="450" t="str">
        <f>'Financial Statements'!AS4</f>
        <v>FY2019E</v>
      </c>
      <c r="AT3" s="449" t="str">
        <f>'Financial Statements'!AT4</f>
        <v>Dec-19 E</v>
      </c>
      <c r="AU3" s="449" t="str">
        <f>'Financial Statements'!AU4</f>
        <v>Mar-20 E</v>
      </c>
      <c r="AV3" s="449" t="str">
        <f>'Financial Statements'!AV4</f>
        <v>Jun-20 E</v>
      </c>
      <c r="AW3" s="449" t="str">
        <f>'Financial Statements'!AW4</f>
        <v>Sep-20 E</v>
      </c>
      <c r="AX3" s="450" t="str">
        <f>'Financial Statements'!AX4</f>
        <v>FY2020E</v>
      </c>
      <c r="AY3" s="449" t="str">
        <f>'Financial Statements'!AY4</f>
        <v>Dec-20 E</v>
      </c>
      <c r="AZ3" s="449" t="str">
        <f>'Financial Statements'!AZ4</f>
        <v>Mar-21 E</v>
      </c>
      <c r="BA3" s="449" t="str">
        <f>'Financial Statements'!BA4</f>
        <v>Jun-21 E</v>
      </c>
      <c r="BB3" s="449" t="str">
        <f>'Financial Statements'!BB4</f>
        <v>Sep-21 E</v>
      </c>
      <c r="BC3" s="450" t="str">
        <f>'Financial Statements'!BC4</f>
        <v>FY2021E</v>
      </c>
      <c r="BD3" s="449" t="str">
        <f>'Financial Statements'!BD4</f>
        <v>Dec-21 E</v>
      </c>
      <c r="BE3" s="449" t="str">
        <f>'Financial Statements'!BE4</f>
        <v>Mar-22 E</v>
      </c>
      <c r="BF3" s="449" t="str">
        <f>'Financial Statements'!BF4</f>
        <v>Jun-22 E</v>
      </c>
      <c r="BG3" s="449" t="str">
        <f>'Financial Statements'!BG4</f>
        <v>Sep-22 E</v>
      </c>
      <c r="BH3" s="450" t="str">
        <f>'Financial Statements'!BH4</f>
        <v>FY2022E</v>
      </c>
      <c r="BI3" s="363"/>
    </row>
    <row r="4" spans="1:61" s="477" customFormat="1">
      <c r="A4" s="451" t="s">
        <v>214</v>
      </c>
      <c r="B4" s="451"/>
      <c r="C4" s="451"/>
      <c r="D4" s="367"/>
      <c r="E4" s="367"/>
      <c r="F4" s="363"/>
      <c r="G4" s="363"/>
      <c r="H4" s="363"/>
      <c r="I4" s="363"/>
      <c r="J4" s="367"/>
      <c r="K4" s="363"/>
      <c r="L4" s="363"/>
      <c r="M4" s="363"/>
      <c r="N4" s="363"/>
      <c r="O4" s="367"/>
      <c r="P4" s="501"/>
      <c r="Q4" s="501"/>
      <c r="R4" s="501"/>
      <c r="S4" s="502">
        <f>SUM(S11+S18+S25+S32)</f>
        <v>654.69999999999993</v>
      </c>
      <c r="T4" s="452">
        <v>2612</v>
      </c>
      <c r="U4" s="502">
        <f>SUM(U11+U18+U25+U32)</f>
        <v>537.1</v>
      </c>
      <c r="V4" s="502">
        <f>SUM(V11+V18+V25+V32)</f>
        <v>651.1</v>
      </c>
      <c r="W4" s="502">
        <f>SUM(W11+W18+W25+W32)</f>
        <v>672.90000000000009</v>
      </c>
      <c r="X4" s="502">
        <f>SUM(X11+X18+X25+X32)</f>
        <v>560.1</v>
      </c>
      <c r="Y4" s="452">
        <f>SUM(U4:X4)</f>
        <v>2421.2000000000003</v>
      </c>
      <c r="Z4" s="502">
        <f>SUM(Z11+Z18+Z25+Z32)</f>
        <v>495.1</v>
      </c>
      <c r="AA4" s="502">
        <f>SUM(AA11+AA18+AA25+AA32)</f>
        <v>611.20000000000005</v>
      </c>
      <c r="AB4" s="502">
        <f>SUM(AB11+AB18+AB25+AB32)</f>
        <v>645.10000000000014</v>
      </c>
      <c r="AC4" s="502">
        <f>SUM(AC11+AC18+AC25+AC32)</f>
        <v>610.6</v>
      </c>
      <c r="AD4" s="452">
        <f>SUM(Z4:AC4)</f>
        <v>2362.0000000000005</v>
      </c>
      <c r="AE4" s="502">
        <f>SUM(AE11+AE18+AE25+AE32)</f>
        <v>485</v>
      </c>
      <c r="AF4" s="502">
        <f>SUM(AF11+AF18+AF25+AF32)</f>
        <v>611.00000000000011</v>
      </c>
      <c r="AG4" s="502">
        <f>SUM(AG11+AG18+AG25+AG32)</f>
        <v>637.5</v>
      </c>
      <c r="AH4" s="502">
        <f>SUM(AH11+AH18+AH25+AH32)</f>
        <v>564.9</v>
      </c>
      <c r="AI4" s="452">
        <f>SUM(AE4:AH4)</f>
        <v>2298.4</v>
      </c>
      <c r="AJ4" s="502">
        <f>SUM(AJ11+AJ18+AJ25+AJ32)</f>
        <v>468.30000000000007</v>
      </c>
      <c r="AK4" s="502">
        <f>SUM(AK11+AK18+AK25+AK32)</f>
        <v>601.56909036598984</v>
      </c>
      <c r="AL4" s="502">
        <f>SUM(AL11+AL18+AL25+AL32)</f>
        <v>628.75863091626456</v>
      </c>
      <c r="AM4" s="502">
        <f>SUM(AM11+AM18+AM25+AM32)</f>
        <v>588.75951158970304</v>
      </c>
      <c r="AN4" s="452">
        <f>SUM(AJ4:AM4)</f>
        <v>2287.3872328719576</v>
      </c>
      <c r="AO4" s="502">
        <f>SUM(AO11+AO18+AO25+AO32)</f>
        <v>473.40203475328678</v>
      </c>
      <c r="AP4" s="502">
        <f>SUM(AP11+AP18+AP25+AP32)</f>
        <v>611.69234265987609</v>
      </c>
      <c r="AQ4" s="502">
        <f>SUM(AQ11+AQ18+AQ25+AQ32)</f>
        <v>631.25502321257727</v>
      </c>
      <c r="AR4" s="502">
        <f>SUM(AR11+AR18+AR25+AR32)</f>
        <v>556.84956038829739</v>
      </c>
      <c r="AS4" s="452">
        <f>SUM(AO4:AR4)</f>
        <v>2273.1989610140376</v>
      </c>
      <c r="AT4" s="502">
        <f>SUM(AT11+AT18+AT25+AT32)</f>
        <v>468.3860308701037</v>
      </c>
      <c r="AU4" s="502">
        <f>SUM(AU11+AU18+AU25+AU32)</f>
        <v>608.4734115586665</v>
      </c>
      <c r="AV4" s="502">
        <f>SUM(AV11+AV18+AV25+AV32)</f>
        <v>628.0120749776604</v>
      </c>
      <c r="AW4" s="502">
        <f>SUM(AW11+AW18+AW25+AW32)</f>
        <v>551.20829226434557</v>
      </c>
      <c r="AX4" s="452">
        <f>SUM(AT4:AW4)</f>
        <v>2256.0798096707763</v>
      </c>
      <c r="AY4" s="502">
        <f>SUM(AY11+AY18+AY25+AY32)</f>
        <v>463.55261859893926</v>
      </c>
      <c r="AZ4" s="502">
        <f>SUM(AZ11+AZ18+AZ25+AZ32)</f>
        <v>605.4736408420199</v>
      </c>
      <c r="BA4" s="502">
        <f>SUM(BA11+BA18+BA25+BA32)</f>
        <v>624.9961255474185</v>
      </c>
      <c r="BB4" s="502">
        <f>SUM(BB11+BB18+BB25+BB32)</f>
        <v>545.76468395817631</v>
      </c>
      <c r="BC4" s="452">
        <f>SUM(AY4:BB4)</f>
        <v>2239.787068946554</v>
      </c>
      <c r="BD4" s="502">
        <f>SUM(BD11+BD18+BD25+BD32)</f>
        <v>458.89683633558616</v>
      </c>
      <c r="BE4" s="502">
        <f>SUM(BE11+BE18+BE25+BE32)</f>
        <v>602.6891370924634</v>
      </c>
      <c r="BF4" s="502">
        <f>SUM(BF11+BF18+BF25+BF32)</f>
        <v>622.20321375659353</v>
      </c>
      <c r="BG4" s="502">
        <f>SUM(BG11+BG18+BG25+BG32)</f>
        <v>540.51360484269571</v>
      </c>
      <c r="BH4" s="452">
        <f>SUM(BD4:BG4)</f>
        <v>2224.3027920273389</v>
      </c>
      <c r="BI4" s="390"/>
    </row>
    <row r="5" spans="1:61">
      <c r="A5" s="364" t="s">
        <v>219</v>
      </c>
      <c r="B5" s="363"/>
      <c r="C5" s="363"/>
      <c r="D5" s="367"/>
      <c r="E5" s="367"/>
      <c r="F5" s="363"/>
      <c r="G5" s="363"/>
      <c r="H5" s="363"/>
      <c r="I5" s="363"/>
      <c r="J5" s="367"/>
      <c r="K5" s="363"/>
      <c r="L5" s="363"/>
      <c r="M5" s="363"/>
      <c r="N5" s="363"/>
      <c r="O5" s="367"/>
      <c r="P5" s="348"/>
      <c r="Q5" s="348"/>
      <c r="R5" s="348"/>
      <c r="S5" s="348"/>
      <c r="T5" s="375"/>
      <c r="U5" s="348"/>
      <c r="V5" s="348"/>
      <c r="W5" s="348"/>
      <c r="X5" s="464"/>
      <c r="Y5" s="375"/>
      <c r="Z5" s="464">
        <v>5.0000000000000001E-3</v>
      </c>
      <c r="AA5" s="348">
        <v>-7.0000000000000001E-3</v>
      </c>
      <c r="AB5" s="464">
        <f>-15/672.9</f>
        <v>-2.229157378510923E-2</v>
      </c>
      <c r="AC5" s="402">
        <v>9.1999999999999998E-2</v>
      </c>
      <c r="AD5" s="375">
        <v>1.4E-2</v>
      </c>
      <c r="AE5" s="348">
        <v>-2.1000000000000001E-2</v>
      </c>
      <c r="AF5" s="348">
        <v>1E-3</v>
      </c>
      <c r="AG5" s="348">
        <v>-6.0000000000000001E-3</v>
      </c>
      <c r="AH5" s="348">
        <v>-8.4000000000000005E-2</v>
      </c>
      <c r="AI5" s="375">
        <v>-2.8000000000000001E-2</v>
      </c>
      <c r="AJ5" s="348">
        <v>-5.1999999999999998E-2</v>
      </c>
      <c r="AK5" s="348">
        <f t="shared" ref="AK5" si="0">AK12*AF11/AF4+AK19*AF18/AF4+AK26*AF25/AF4+AK33*AF32/AF4</f>
        <v>-4.572504091653027E-2</v>
      </c>
      <c r="AL5" s="348">
        <f t="shared" ref="AL5" si="1">AL12*AG11/AG4+AL19*AG18/AG4+AL26*AG25/AG4+AL33*AG32/AG4</f>
        <v>-3.7637647058823533E-2</v>
      </c>
      <c r="AM5" s="348">
        <f t="shared" ref="AM5:AN5" si="2">AM12*AH11/AH4+AM19*AH18/AH4+AM26*AH25/AH4+AM33*AH32/AH4</f>
        <v>3.3559922110107977E-2</v>
      </c>
      <c r="AN5" s="375">
        <f t="shared" si="2"/>
        <v>-2.5167420814479636E-2</v>
      </c>
      <c r="AO5" s="348">
        <f t="shared" ref="AO5" si="3">AO12*AJ11/AJ4+AO19*AJ18/AJ4+AO26*AJ25/AJ4+AO33*AJ32/AJ4</f>
        <v>-5.6384796070894716E-3</v>
      </c>
      <c r="AP5" s="348">
        <f t="shared" ref="AP5" si="4">AP12*AK11/AK4+AP19*AK18/AK4+AP26*AK25/AK4+AP33*AK32/AK4</f>
        <v>1.4462304557954898E-2</v>
      </c>
      <c r="AQ5" s="348">
        <f t="shared" ref="AQ5" si="5">AQ12*AL11/AL4+AQ19*AL18/AL4+AQ26*AL25/AL4+AQ33*AL32/AL4</f>
        <v>3.9703507412293913E-3</v>
      </c>
      <c r="AR5" s="348">
        <f t="shared" ref="AR5" si="6">AR12*AM11/AM4+AR19*AM18/AM4+AR26*AM25/AM4+AR33*AM32/AM4</f>
        <v>-5.4198616877111361E-2</v>
      </c>
      <c r="AS5" s="375">
        <f t="shared" ref="AS5" si="7">AS12*AN11/AN4+AS19*AN18/AN4+AS26*AN25/AN4+AS33*AN32/AN4</f>
        <v>-1.0209895015565656E-2</v>
      </c>
      <c r="AT5" s="348">
        <f>AT12*AT11/AT4+AT19*AT18/AT4+AT26*AT25/AT4+AT33*AT32/AT4</f>
        <v>-1.0319292106524923E-2</v>
      </c>
      <c r="AU5" s="348">
        <f>AU12*AU11/AU4+AU19*AU18/AU4+AU26*AU25/AU4+AU33*AU32/AU4</f>
        <v>-4.9299947370952972E-3</v>
      </c>
      <c r="AV5" s="348">
        <f>AV12*AV11/AV4+AV19*AV18/AV4+AV26*AV25/AV4+AV33*AV32/AV4</f>
        <v>-4.8023749071215054E-3</v>
      </c>
      <c r="AW5" s="348">
        <f>AW12*AW11/AW4+AW19*AW18/AW4+AW26*AW25/AW4+AW33*AW32/AW4</f>
        <v>-9.8757736096587081E-3</v>
      </c>
      <c r="AX5" s="375">
        <f t="shared" ref="AX5" si="8">AX12*AS11/AS4+AX19*AS18/AS4+AX26*AS25/AS4+AX33*AS32/AS4</f>
        <v>-7.5308636141663398E-3</v>
      </c>
      <c r="AY5" s="348">
        <f>AY12*AY11/AY4+AY19*AY18/AY4+AY26*AY25/AY4+AY33*AY32/AY4</f>
        <v>-1.0043697471551325E-2</v>
      </c>
      <c r="AZ5" s="348">
        <f>AZ12*AZ11/AZ4+AZ19*AZ18/AZ4+AZ26*AZ25/AZ4+AZ33*AZ32/AZ4</f>
        <v>-4.5988851730756749E-3</v>
      </c>
      <c r="BA5" s="348">
        <f>BA12*BA11/BA4+BA19*BA18/BA4+BA26*BA25/BA4+BA33*BA32/BA4</f>
        <v>-4.4686865672626834E-3</v>
      </c>
      <c r="BB5" s="348">
        <f>BB12*BB11/BB4+BB19*BB18/BB4+BB26*BB25/BB4+BB33*BB32/BB4</f>
        <v>-9.6215077117064868E-3</v>
      </c>
      <c r="BC5" s="375">
        <f t="shared" ref="BC5" si="9">BC12*AX11/AX4+BC19*AX18/AX4+BC26*AX25/AX4+BC33*AX32/AX4</f>
        <v>-7.221704061346969E-3</v>
      </c>
      <c r="BD5" s="348">
        <f>BD12*BD11/BD4+BD19*BD18/BD4+BD26*BD25/BD4+BD33*BD32/BD4</f>
        <v>-9.7688526695544481E-3</v>
      </c>
      <c r="BE5" s="348">
        <f>BE12*BE11/BE4+BE19*BE18/BE4+BE26*BE25/BE4+BE33*BE32/BE4</f>
        <v>-4.2690460044550217E-3</v>
      </c>
      <c r="BF5" s="348">
        <f>BF12*BF11/BF4+BF19*BF18/BF4+BF26*BF25/BF4+BF33*BF32/BF4</f>
        <v>-4.1362792237485688E-3</v>
      </c>
      <c r="BG5" s="348">
        <f>BG12*BG11/BG4+BG19*BG18/BG4+BG26*BG25/BG4+BG33*BG32/BG4</f>
        <v>-9.3678551695311509E-3</v>
      </c>
      <c r="BH5" s="375">
        <f t="shared" ref="BH5" si="10">BH12*BC11/BC4+BH19*BC18/BC4+BH26*BC25/BC4+BH33*BC32/BC4</f>
        <v>-6.9132807907932338E-3</v>
      </c>
    </row>
    <row r="6" spans="1:61">
      <c r="A6" s="503" t="s">
        <v>215</v>
      </c>
      <c r="B6" s="363"/>
      <c r="C6" s="363"/>
      <c r="D6" s="367"/>
      <c r="E6" s="367"/>
      <c r="F6" s="363"/>
      <c r="G6" s="363"/>
      <c r="H6" s="363"/>
      <c r="I6" s="363"/>
      <c r="J6" s="367"/>
      <c r="K6" s="363"/>
      <c r="L6" s="363"/>
      <c r="M6" s="363"/>
      <c r="N6" s="363"/>
      <c r="O6" s="367"/>
      <c r="P6" s="348"/>
      <c r="Q6" s="348"/>
      <c r="R6" s="348"/>
      <c r="S6" s="348"/>
      <c r="T6" s="375"/>
      <c r="U6" s="348"/>
      <c r="V6" s="348"/>
      <c r="W6" s="348"/>
      <c r="X6" s="464"/>
      <c r="Y6" s="375"/>
      <c r="Z6" s="464">
        <v>-4.5999999999999999E-2</v>
      </c>
      <c r="AA6" s="348">
        <v>-1.4999999999999999E-2</v>
      </c>
      <c r="AB6" s="464">
        <f>-0.4/672.9</f>
        <v>-5.9444196760291286E-4</v>
      </c>
      <c r="AC6" s="402">
        <v>1.2E-2</v>
      </c>
      <c r="AD6" s="375">
        <v>-1.0999999999999999E-2</v>
      </c>
      <c r="AE6" s="348">
        <v>-5.0000000000000001E-3</v>
      </c>
      <c r="AF6" s="348">
        <v>-6.0000000000000001E-3</v>
      </c>
      <c r="AG6" s="348">
        <v>-1.2E-2</v>
      </c>
      <c r="AH6" s="348">
        <v>2E-3</v>
      </c>
      <c r="AI6" s="375">
        <v>-5.0000000000000001E-3</v>
      </c>
      <c r="AJ6" s="348">
        <v>0.02</v>
      </c>
      <c r="AK6" s="495">
        <v>3.8430511943187085E-2</v>
      </c>
      <c r="AL6" s="495">
        <v>3.1225895888355028E-2</v>
      </c>
      <c r="AM6" s="495">
        <v>1.5223969688724175E-2</v>
      </c>
      <c r="AN6" s="375">
        <f>SUMPRODUCT(AJ6:AM6,AE$4:AH$4)/AI$4</f>
        <v>2.6839354291365265E-2</v>
      </c>
      <c r="AO6" s="495">
        <v>1.8075962161778324E-2</v>
      </c>
      <c r="AP6" s="495">
        <v>2.5302930053917264E-3</v>
      </c>
      <c r="AQ6" s="459">
        <v>0</v>
      </c>
      <c r="AR6" s="459">
        <v>0</v>
      </c>
      <c r="AS6" s="375">
        <f>SUMPRODUCT(AO6:AR6,AJ$4:AM$4)/AN$4</f>
        <v>4.366168962757681E-3</v>
      </c>
      <c r="AT6" s="459">
        <v>0</v>
      </c>
      <c r="AU6" s="459">
        <v>0</v>
      </c>
      <c r="AV6" s="459">
        <v>0</v>
      </c>
      <c r="AW6" s="459">
        <v>0</v>
      </c>
      <c r="AX6" s="461">
        <v>0</v>
      </c>
      <c r="AY6" s="459">
        <v>0</v>
      </c>
      <c r="AZ6" s="459">
        <v>0</v>
      </c>
      <c r="BA6" s="459">
        <v>0</v>
      </c>
      <c r="BB6" s="459">
        <v>0</v>
      </c>
      <c r="BC6" s="461">
        <v>0</v>
      </c>
      <c r="BD6" s="459">
        <v>0</v>
      </c>
      <c r="BE6" s="459">
        <v>0</v>
      </c>
      <c r="BF6" s="459">
        <v>0</v>
      </c>
      <c r="BG6" s="459">
        <v>0</v>
      </c>
      <c r="BH6" s="461">
        <v>0</v>
      </c>
      <c r="BI6" s="463"/>
    </row>
    <row r="7" spans="1:61">
      <c r="A7" s="503" t="s">
        <v>248</v>
      </c>
      <c r="B7" s="363"/>
      <c r="C7" s="363"/>
      <c r="D7" s="367"/>
      <c r="E7" s="367"/>
      <c r="F7" s="363"/>
      <c r="G7" s="363"/>
      <c r="H7" s="363"/>
      <c r="I7" s="363"/>
      <c r="J7" s="367"/>
      <c r="K7" s="363"/>
      <c r="L7" s="363"/>
      <c r="M7" s="363"/>
      <c r="N7" s="363"/>
      <c r="O7" s="367"/>
      <c r="P7" s="270"/>
      <c r="Q7" s="270"/>
      <c r="R7" s="270"/>
      <c r="S7" s="270"/>
      <c r="T7" s="375"/>
      <c r="U7" s="270"/>
      <c r="V7" s="270"/>
      <c r="W7" s="270"/>
      <c r="X7" s="464"/>
      <c r="Y7" s="375"/>
      <c r="Z7" s="464">
        <v>-3.7999999999999999E-2</v>
      </c>
      <c r="AA7" s="270">
        <v>-3.9E-2</v>
      </c>
      <c r="AB7" s="464">
        <f>-12.4/672.9</f>
        <v>-1.8427700995690296E-2</v>
      </c>
      <c r="AC7" s="402">
        <v>-1.4E-2</v>
      </c>
      <c r="AD7" s="375">
        <v>-2.7E-2</v>
      </c>
      <c r="AE7" s="348">
        <v>6.0000000000000001E-3</v>
      </c>
      <c r="AF7" s="348">
        <v>5.0000000000000001E-3</v>
      </c>
      <c r="AG7" s="348">
        <v>6.0000000000000001E-3</v>
      </c>
      <c r="AH7" s="348">
        <v>7.0000000000000001E-3</v>
      </c>
      <c r="AI7" s="375">
        <v>6.0000000000000001E-3</v>
      </c>
      <c r="AJ7" s="348">
        <f>0.005-0.007</f>
        <v>-2E-3</v>
      </c>
      <c r="AK7" s="348">
        <f t="shared" ref="AK7" si="11">AK14*AF11/AF4+AK21*AF18/AF4+AK28*AF25/AF4+AK35*AF32/AF4</f>
        <v>-5.2373158756137475E-3</v>
      </c>
      <c r="AL7" s="348">
        <f t="shared" ref="AL7" si="12">AL14*AG11/AG4+AL21*AG18/AG4+AL28*AG25/AG4+AL35*AG32/AG4</f>
        <v>-5.0196078431372559E-3</v>
      </c>
      <c r="AM7" s="348">
        <f t="shared" ref="AM7:AN7" si="13">AM14*AH11/AH4+AM21*AH18/AH4+AM28*AH25/AH4+AM35*AH32/AH4</f>
        <v>-5.66471941936626E-3</v>
      </c>
      <c r="AN7" s="375">
        <f t="shared" si="13"/>
        <v>-4.5777932474765047E-3</v>
      </c>
      <c r="AO7" s="348">
        <f t="shared" ref="AO7" si="14">AO14*AJ11/AJ4+AO21*AJ18/AJ4+AO28*AJ25/AJ4+AO35*AJ32/AJ4</f>
        <v>0</v>
      </c>
      <c r="AP7" s="348">
        <f t="shared" ref="AP7" si="15">AP14*AK11/AK4+AP21*AK18/AK4+AP28*AK25/AK4+AP35*AK32/AK4</f>
        <v>0</v>
      </c>
      <c r="AQ7" s="348">
        <f t="shared" ref="AQ7" si="16">AQ14*AL11/AL4+AQ21*AL18/AL4+AQ28*AL25/AL4+AQ35*AL32/AL4</f>
        <v>0</v>
      </c>
      <c r="AR7" s="348">
        <f t="shared" ref="AR7" si="17">AR14*AM11/AM4+AR21*AM18/AM4+AR28*AM25/AM4+AR35*AM32/AM4</f>
        <v>0</v>
      </c>
      <c r="AS7" s="375">
        <f t="shared" ref="AS7" si="18">AS14*AN11/AN4+AS21*AN18/AN4+AS28*AN25/AN4+AS35*AN32/AN4</f>
        <v>0</v>
      </c>
      <c r="AT7" s="348">
        <f>AT14*AT11/AT4+AT21*AT18/AT4+AT28*AT25/AT4+AT35*AT32/AT4</f>
        <v>0</v>
      </c>
      <c r="AU7" s="348">
        <f>AU14*AU11/AU4+AU21*AU18/AU4+AU28*AU25/AU4+AU35*AU32/AU4</f>
        <v>0</v>
      </c>
      <c r="AV7" s="348">
        <f>AV14*AV11/AV4+AV21*AV18/AV4+AV28*AV25/AV4+AV35*AV32/AV4</f>
        <v>0</v>
      </c>
      <c r="AW7" s="348">
        <f>AW14*AW11/AW4+AW21*AW18/AW4+AW28*AW25/AW4+AW35*AW32/AW4</f>
        <v>0</v>
      </c>
      <c r="AX7" s="375">
        <f t="shared" ref="AX7" si="19">AX14*AS11/AS4+AX21*AS18/AS4+AX28*AS25/AS4+AX35*AS32/AS4</f>
        <v>0</v>
      </c>
      <c r="AY7" s="348">
        <f>AY14*AY11/AY4+AY21*AY18/AY4+AY28*AY25/AY4+AY35*AY32/AY4</f>
        <v>0</v>
      </c>
      <c r="AZ7" s="348">
        <f>AZ14*AZ11/AZ4+AZ21*AZ18/AZ4+AZ28*AZ25/AZ4+AZ35*AZ32/AZ4</f>
        <v>0</v>
      </c>
      <c r="BA7" s="348">
        <f>BA14*BA11/BA4+BA21*BA18/BA4+BA28*BA25/BA4+BA35*BA32/BA4</f>
        <v>0</v>
      </c>
      <c r="BB7" s="348">
        <f>BB14*BB11/BB4+BB21*BB18/BB4+BB28*BB25/BB4+BB35*BB32/BB4</f>
        <v>0</v>
      </c>
      <c r="BC7" s="375">
        <f t="shared" ref="BC7" si="20">BC14*AX11/AX4+BC21*AX18/AX4+BC28*AX25/AX4+BC35*AX32/AX4</f>
        <v>0</v>
      </c>
      <c r="BD7" s="348">
        <f>BD14*BD11/BD4+BD21*BD18/BD4+BD28*BD25/BD4+BD35*BD32/BD4</f>
        <v>0</v>
      </c>
      <c r="BE7" s="348">
        <f>BE14*BE11/BE4+BE21*BE18/BE4+BE28*BE25/BE4+BE35*BE32/BE4</f>
        <v>0</v>
      </c>
      <c r="BF7" s="348">
        <f>BF14*BF11/BF4+BF21*BF18/BF4+BF28*BF25/BF4+BF35*BF32/BF4</f>
        <v>0</v>
      </c>
      <c r="BG7" s="348">
        <f>BG14*BG11/BG4+BG21*BG18/BG4+BG28*BG25/BG4+BG35*BG32/BG4</f>
        <v>0</v>
      </c>
      <c r="BH7" s="375">
        <f t="shared" ref="BH7" si="21">BH14*BC11/BC4+BH21*BC18/BC4+BH28*BC25/BC4+BH35*BC32/BC4</f>
        <v>0</v>
      </c>
    </row>
    <row r="8" spans="1:61">
      <c r="A8" s="364" t="s">
        <v>222</v>
      </c>
      <c r="B8" s="363"/>
      <c r="C8" s="363"/>
      <c r="D8" s="367"/>
      <c r="E8" s="367"/>
      <c r="F8" s="363"/>
      <c r="G8" s="363"/>
      <c r="H8" s="363"/>
      <c r="I8" s="363"/>
      <c r="J8" s="367"/>
      <c r="K8" s="363"/>
      <c r="L8" s="363"/>
      <c r="M8" s="363"/>
      <c r="N8" s="363"/>
      <c r="O8" s="367"/>
      <c r="P8" s="348"/>
      <c r="Q8" s="348"/>
      <c r="R8" s="348"/>
      <c r="S8" s="348"/>
      <c r="T8" s="375"/>
      <c r="U8" s="348"/>
      <c r="V8" s="348"/>
      <c r="W8" s="348"/>
      <c r="X8" s="464">
        <f t="shared" ref="X8:BG8" si="22">X4/S4-1</f>
        <v>-0.14449366121887874</v>
      </c>
      <c r="Y8" s="375">
        <f t="shared" si="22"/>
        <v>-7.3047473200612445E-2</v>
      </c>
      <c r="Z8" s="464">
        <f t="shared" si="22"/>
        <v>-7.8197728542170886E-2</v>
      </c>
      <c r="AA8" s="348">
        <f t="shared" si="22"/>
        <v>-6.1280909230532865E-2</v>
      </c>
      <c r="AB8" s="464">
        <f t="shared" si="22"/>
        <v>-4.131371674840234E-2</v>
      </c>
      <c r="AC8" s="402">
        <f t="shared" si="22"/>
        <v>9.0162470987323662E-2</v>
      </c>
      <c r="AD8" s="375">
        <f t="shared" si="22"/>
        <v>-2.4450685610441059E-2</v>
      </c>
      <c r="AE8" s="402">
        <f t="shared" si="22"/>
        <v>-2.0399919208240802E-2</v>
      </c>
      <c r="AF8" s="348">
        <f t="shared" si="22"/>
        <v>-3.2722513088989658E-4</v>
      </c>
      <c r="AG8" s="348">
        <f t="shared" si="22"/>
        <v>-1.1781119206324853E-2</v>
      </c>
      <c r="AH8" s="348">
        <f t="shared" si="22"/>
        <v>-7.484441532918451E-2</v>
      </c>
      <c r="AI8" s="375">
        <f>AI4/AD4-1</f>
        <v>-2.6926333615580167E-2</v>
      </c>
      <c r="AJ8" s="348">
        <f t="shared" si="22"/>
        <v>-3.4432989690721505E-2</v>
      </c>
      <c r="AK8" s="348">
        <f t="shared" si="22"/>
        <v>-1.543520398365017E-2</v>
      </c>
      <c r="AL8" s="348">
        <f t="shared" si="22"/>
        <v>-1.3711951503898701E-2</v>
      </c>
      <c r="AM8" s="348">
        <f t="shared" si="22"/>
        <v>4.2236699574620395E-2</v>
      </c>
      <c r="AN8" s="375">
        <f>AN4/AI4-1</f>
        <v>-4.7914928332938311E-3</v>
      </c>
      <c r="AO8" s="348">
        <f t="shared" si="22"/>
        <v>1.0894799814833878E-2</v>
      </c>
      <c r="AP8" s="348">
        <f t="shared" si="22"/>
        <v>1.6828079194905587E-2</v>
      </c>
      <c r="AQ8" s="348">
        <f t="shared" si="22"/>
        <v>3.9703507412292005E-3</v>
      </c>
      <c r="AR8" s="348">
        <f t="shared" si="22"/>
        <v>-5.4198616877111583E-2</v>
      </c>
      <c r="AS8" s="375">
        <f>AS4/AN4-1</f>
        <v>-6.2028289980904372E-3</v>
      </c>
      <c r="AT8" s="348">
        <f t="shared" si="22"/>
        <v>-1.0595653408623784E-2</v>
      </c>
      <c r="AU8" s="348">
        <f t="shared" si="22"/>
        <v>-5.2623367610136196E-3</v>
      </c>
      <c r="AV8" s="348">
        <f t="shared" si="22"/>
        <v>-5.1373028580634639E-3</v>
      </c>
      <c r="AW8" s="348">
        <f t="shared" si="22"/>
        <v>-1.0130686140827905E-2</v>
      </c>
      <c r="AX8" s="375">
        <f>AX4/AS4-1</f>
        <v>-7.5308636141663277E-3</v>
      </c>
      <c r="AY8" s="348">
        <f t="shared" si="22"/>
        <v>-1.0319292106525046E-2</v>
      </c>
      <c r="AZ8" s="348">
        <f t="shared" si="22"/>
        <v>-4.9299947370952113E-3</v>
      </c>
      <c r="BA8" s="348">
        <f t="shared" si="22"/>
        <v>-4.8023749071213206E-3</v>
      </c>
      <c r="BB8" s="348">
        <f t="shared" si="22"/>
        <v>-9.8757736096587445E-3</v>
      </c>
      <c r="BC8" s="375">
        <f>BC4/AX4-1</f>
        <v>-7.221704061346923E-3</v>
      </c>
      <c r="BD8" s="348">
        <f t="shared" si="22"/>
        <v>-1.0043697471551205E-2</v>
      </c>
      <c r="BE8" s="348">
        <f t="shared" si="22"/>
        <v>-4.5988851730757174E-3</v>
      </c>
      <c r="BF8" s="348">
        <f t="shared" si="22"/>
        <v>-4.4686865672627363E-3</v>
      </c>
      <c r="BG8" s="348">
        <f t="shared" si="22"/>
        <v>-9.6215077117063341E-3</v>
      </c>
      <c r="BH8" s="375">
        <f>BH4/BC4-1</f>
        <v>-6.9132807907931193E-3</v>
      </c>
    </row>
    <row r="9" spans="1:61">
      <c r="A9" s="468" t="s">
        <v>247</v>
      </c>
      <c r="B9" s="369"/>
      <c r="C9" s="369"/>
      <c r="D9" s="370"/>
      <c r="E9" s="370"/>
      <c r="F9" s="369"/>
      <c r="G9" s="369"/>
      <c r="H9" s="369"/>
      <c r="I9" s="369"/>
      <c r="J9" s="370"/>
      <c r="K9" s="369"/>
      <c r="L9" s="369"/>
      <c r="M9" s="369"/>
      <c r="N9" s="369"/>
      <c r="O9" s="370"/>
      <c r="P9" s="372"/>
      <c r="Q9" s="372"/>
      <c r="R9" s="372"/>
      <c r="S9" s="372"/>
      <c r="T9" s="374"/>
      <c r="U9" s="372"/>
      <c r="V9" s="372"/>
      <c r="W9" s="372"/>
      <c r="X9" s="372"/>
      <c r="Y9" s="376"/>
      <c r="Z9" s="372"/>
      <c r="AA9" s="372"/>
      <c r="AB9" s="372"/>
      <c r="AC9" s="469">
        <f>AVERAGE(AC5,X5)</f>
        <v>9.1999999999999998E-2</v>
      </c>
      <c r="AD9" s="470">
        <f t="shared" ref="AD9:BH9" si="23">AVERAGE(AD5,Y5)</f>
        <v>1.4E-2</v>
      </c>
      <c r="AE9" s="469">
        <f t="shared" si="23"/>
        <v>-8.0000000000000002E-3</v>
      </c>
      <c r="AF9" s="471">
        <f t="shared" si="23"/>
        <v>-3.0000000000000001E-3</v>
      </c>
      <c r="AG9" s="471">
        <f t="shared" si="23"/>
        <v>-1.4145786892554614E-2</v>
      </c>
      <c r="AH9" s="471">
        <f t="shared" si="23"/>
        <v>3.9999999999999966E-3</v>
      </c>
      <c r="AI9" s="470">
        <f t="shared" si="23"/>
        <v>-7.0000000000000001E-3</v>
      </c>
      <c r="AJ9" s="471">
        <f t="shared" si="23"/>
        <v>-3.6499999999999998E-2</v>
      </c>
      <c r="AK9" s="471">
        <f t="shared" si="23"/>
        <v>-2.2362520458265134E-2</v>
      </c>
      <c r="AL9" s="471">
        <f t="shared" si="23"/>
        <v>-2.1818823529411766E-2</v>
      </c>
      <c r="AM9" s="471">
        <f t="shared" si="23"/>
        <v>-2.5220038944946014E-2</v>
      </c>
      <c r="AN9" s="470">
        <f t="shared" si="23"/>
        <v>-2.6583710407239818E-2</v>
      </c>
      <c r="AO9" s="471">
        <f t="shared" si="23"/>
        <v>-2.8819239803544734E-2</v>
      </c>
      <c r="AP9" s="471">
        <f t="shared" si="23"/>
        <v>-1.5631368179287685E-2</v>
      </c>
      <c r="AQ9" s="471">
        <f t="shared" si="23"/>
        <v>-1.6833648158797072E-2</v>
      </c>
      <c r="AR9" s="471">
        <f t="shared" si="23"/>
        <v>-1.0319347383501692E-2</v>
      </c>
      <c r="AS9" s="470">
        <f t="shared" si="23"/>
        <v>-1.7688657915022644E-2</v>
      </c>
      <c r="AT9" s="471">
        <f t="shared" si="23"/>
        <v>-7.9788858568071979E-3</v>
      </c>
      <c r="AU9" s="471">
        <f t="shared" si="23"/>
        <v>4.7661549104298009E-3</v>
      </c>
      <c r="AV9" s="471">
        <f t="shared" si="23"/>
        <v>-4.1601208294605703E-4</v>
      </c>
      <c r="AW9" s="471">
        <f t="shared" si="23"/>
        <v>-3.2037195243385032E-2</v>
      </c>
      <c r="AX9" s="470">
        <f t="shared" si="23"/>
        <v>-8.870379314865999E-3</v>
      </c>
      <c r="AY9" s="471">
        <f t="shared" si="23"/>
        <v>-1.0181494789038124E-2</v>
      </c>
      <c r="AZ9" s="471">
        <f t="shared" si="23"/>
        <v>-4.764439955085486E-3</v>
      </c>
      <c r="BA9" s="471">
        <f t="shared" si="23"/>
        <v>-4.6355307371920944E-3</v>
      </c>
      <c r="BB9" s="471">
        <f t="shared" si="23"/>
        <v>-9.7486406606825983E-3</v>
      </c>
      <c r="BC9" s="470">
        <f t="shared" si="23"/>
        <v>-7.3762838377566548E-3</v>
      </c>
      <c r="BD9" s="471">
        <f t="shared" si="23"/>
        <v>-9.9062750705528856E-3</v>
      </c>
      <c r="BE9" s="471">
        <f t="shared" si="23"/>
        <v>-4.4339655887653488E-3</v>
      </c>
      <c r="BF9" s="471">
        <f t="shared" si="23"/>
        <v>-4.3024828955056261E-3</v>
      </c>
      <c r="BG9" s="471">
        <f t="shared" si="23"/>
        <v>-9.4946814406188188E-3</v>
      </c>
      <c r="BH9" s="470">
        <f t="shared" si="23"/>
        <v>-7.0674924260701009E-3</v>
      </c>
    </row>
    <row r="10" spans="1:61">
      <c r="A10" s="249" t="s">
        <v>216</v>
      </c>
      <c r="B10" s="363"/>
      <c r="C10" s="363"/>
      <c r="D10" s="367"/>
      <c r="E10" s="367"/>
      <c r="F10" s="363"/>
      <c r="G10" s="363"/>
      <c r="H10" s="363"/>
      <c r="I10" s="363"/>
      <c r="J10" s="367"/>
      <c r="K10" s="363"/>
      <c r="L10" s="363"/>
      <c r="M10" s="363"/>
      <c r="N10" s="363"/>
      <c r="O10" s="367"/>
      <c r="P10" s="363"/>
      <c r="T10" s="367"/>
      <c r="U10" s="363"/>
      <c r="Y10" s="367"/>
      <c r="Z10" s="363"/>
      <c r="AC10" s="167"/>
      <c r="AD10" s="367"/>
      <c r="AE10" s="167"/>
      <c r="AI10" s="367"/>
      <c r="AN10" s="367"/>
      <c r="AS10" s="367"/>
      <c r="AX10" s="367"/>
      <c r="BC10" s="367"/>
      <c r="BH10" s="367"/>
    </row>
    <row r="11" spans="1:61" s="391" customFormat="1">
      <c r="A11" s="392" t="s">
        <v>214</v>
      </c>
      <c r="B11" s="390"/>
      <c r="C11" s="390"/>
      <c r="D11" s="393"/>
      <c r="E11" s="393"/>
      <c r="F11" s="390"/>
      <c r="G11" s="390"/>
      <c r="H11" s="390"/>
      <c r="I11" s="390"/>
      <c r="J11" s="393"/>
      <c r="K11" s="390"/>
      <c r="L11" s="390"/>
      <c r="M11" s="390"/>
      <c r="N11" s="390"/>
      <c r="O11" s="393"/>
      <c r="P11" s="394"/>
      <c r="Q11" s="395"/>
      <c r="R11" s="395"/>
      <c r="S11" s="462">
        <v>419.3</v>
      </c>
      <c r="T11" s="452">
        <v>1585</v>
      </c>
      <c r="U11" s="472">
        <v>341.4</v>
      </c>
      <c r="V11" s="473">
        <v>372.2</v>
      </c>
      <c r="W11" s="473">
        <v>369.3</v>
      </c>
      <c r="X11" s="473">
        <v>358.4</v>
      </c>
      <c r="Y11" s="452">
        <f>SUM(U11:X11)</f>
        <v>1441.2999999999997</v>
      </c>
      <c r="Z11" s="472">
        <v>316.3</v>
      </c>
      <c r="AA11" s="473">
        <v>353.4</v>
      </c>
      <c r="AB11" s="473">
        <v>364.6</v>
      </c>
      <c r="AC11" s="474">
        <v>391.5</v>
      </c>
      <c r="AD11" s="452">
        <f>SUM(Z11:AC11)</f>
        <v>1425.8000000000002</v>
      </c>
      <c r="AE11" s="474">
        <v>306.2</v>
      </c>
      <c r="AF11" s="474">
        <v>342.6</v>
      </c>
      <c r="AG11" s="473">
        <v>358.5</v>
      </c>
      <c r="AH11" s="473">
        <v>368</v>
      </c>
      <c r="AI11" s="452">
        <f>SUM(AE11:AH11)</f>
        <v>1375.3</v>
      </c>
      <c r="AJ11" s="473">
        <v>294.10000000000002</v>
      </c>
      <c r="AK11" s="473">
        <f>AF11*(1+AK15)</f>
        <v>344.69555207008312</v>
      </c>
      <c r="AL11" s="473">
        <f>AG11*(1+AL15)</f>
        <v>352.57438041117035</v>
      </c>
      <c r="AM11" s="473">
        <f>AH11*(1+AM15)</f>
        <v>382.08290501454059</v>
      </c>
      <c r="AN11" s="452">
        <f>SUM(AJ11:AM11)</f>
        <v>1373.452837495794</v>
      </c>
      <c r="AO11" s="473">
        <f>AJ11*(1+AO15)</f>
        <v>300.33679327702987</v>
      </c>
      <c r="AP11" s="473">
        <f>AK11*(1+AP15)</f>
        <v>340.54834438509334</v>
      </c>
      <c r="AQ11" s="473">
        <f>AL11*(1+AQ15)</f>
        <v>352.57438041117035</v>
      </c>
      <c r="AR11" s="473">
        <f>AM11*(1+AR15)</f>
        <v>370.62041786410435</v>
      </c>
      <c r="AS11" s="452">
        <f>SUM(AO11:AR11)</f>
        <v>1364.079935937398</v>
      </c>
      <c r="AT11" s="473">
        <f>AO11*(1+AT15)</f>
        <v>297.33342534425958</v>
      </c>
      <c r="AU11" s="473">
        <f>AP11*(1+AU15)</f>
        <v>337.14286094124242</v>
      </c>
      <c r="AV11" s="473">
        <f>AQ11*(1+AV15)</f>
        <v>349.04863660705865</v>
      </c>
      <c r="AW11" s="473">
        <f>AR11*(1+AW15)</f>
        <v>366.91421368546332</v>
      </c>
      <c r="AX11" s="452">
        <f>SUM(AT11:AW11)</f>
        <v>1350.4391365780239</v>
      </c>
      <c r="AY11" s="473">
        <f>AT11*(1+AY15)</f>
        <v>294.36009109081698</v>
      </c>
      <c r="AZ11" s="473">
        <f>AU11*(1+AZ15)</f>
        <v>333.77143233183</v>
      </c>
      <c r="BA11" s="473">
        <f>AV11*(1+BA15)</f>
        <v>345.55815024098808</v>
      </c>
      <c r="BB11" s="473">
        <f>AW11*(1+BB15)</f>
        <v>363.24507154860868</v>
      </c>
      <c r="BC11" s="452">
        <f>SUM(AY11:BB11)</f>
        <v>1336.9347452122438</v>
      </c>
      <c r="BD11" s="473">
        <f>AY11*(1+BD15)</f>
        <v>291.41649017990881</v>
      </c>
      <c r="BE11" s="473">
        <f>AZ11*(1+BE15)</f>
        <v>330.43371800851168</v>
      </c>
      <c r="BF11" s="473">
        <f>BA11*(1+BF15)</f>
        <v>342.10256873857821</v>
      </c>
      <c r="BG11" s="473">
        <f>BB11*(1+BG15)</f>
        <v>359.61262083312261</v>
      </c>
      <c r="BH11" s="452">
        <f>SUM(BD11:BG11)</f>
        <v>1323.5653977601214</v>
      </c>
    </row>
    <row r="12" spans="1:61">
      <c r="A12" s="364" t="s">
        <v>219</v>
      </c>
      <c r="B12" s="363"/>
      <c r="C12" s="363"/>
      <c r="D12" s="367"/>
      <c r="E12" s="367"/>
      <c r="F12" s="363"/>
      <c r="G12" s="363"/>
      <c r="H12" s="363"/>
      <c r="I12" s="363"/>
      <c r="J12" s="367"/>
      <c r="K12" s="363"/>
      <c r="L12" s="363"/>
      <c r="M12" s="363"/>
      <c r="N12" s="363"/>
      <c r="O12" s="367"/>
      <c r="P12" s="348"/>
      <c r="Q12" s="348"/>
      <c r="R12" s="348"/>
      <c r="S12" s="348"/>
      <c r="T12" s="373"/>
      <c r="U12" s="348"/>
      <c r="V12" s="348"/>
      <c r="W12" s="348"/>
      <c r="X12" s="348">
        <v>-5.1999999999999998E-2</v>
      </c>
      <c r="Y12" s="375"/>
      <c r="Z12" s="348">
        <v>1.0999999999999999E-2</v>
      </c>
      <c r="AA12" s="348">
        <v>4.0000000000000001E-3</v>
      </c>
      <c r="AB12" s="348">
        <v>-1.7000000000000001E-2</v>
      </c>
      <c r="AC12" s="403">
        <v>7.3999999999999996E-2</v>
      </c>
      <c r="AD12" s="375">
        <v>1.7999999999999999E-2</v>
      </c>
      <c r="AE12" s="403">
        <v>-2.4E-2</v>
      </c>
      <c r="AF12" s="403">
        <v>-2.1999999999999999E-2</v>
      </c>
      <c r="AG12" s="403">
        <v>-1E-3</v>
      </c>
      <c r="AH12" s="403">
        <v>-0.06</v>
      </c>
      <c r="AI12" s="375">
        <v>-2.7E-2</v>
      </c>
      <c r="AJ12" s="387">
        <v>-6.4000000000000001E-2</v>
      </c>
      <c r="AK12" s="459">
        <v>-0.04</v>
      </c>
      <c r="AL12" s="459">
        <v>-5.3999999999999999E-2</v>
      </c>
      <c r="AM12" s="459">
        <v>0.02</v>
      </c>
      <c r="AN12" s="375">
        <f>SUMPRODUCT(AJ12:AM12,AE$11:AH$11)/AI$11</f>
        <v>-3.2938122591434589E-2</v>
      </c>
      <c r="AO12" s="459">
        <v>0</v>
      </c>
      <c r="AP12" s="459">
        <v>-1.4999999999999999E-2</v>
      </c>
      <c r="AQ12" s="459">
        <v>0</v>
      </c>
      <c r="AR12" s="459">
        <v>-0.03</v>
      </c>
      <c r="AS12" s="375">
        <f>SUMPRODUCT(AO12:AR12,AJ$11:AM$11)/AN$11</f>
        <v>-1.2110296019930425E-2</v>
      </c>
      <c r="AT12" s="388">
        <f t="shared" ref="AT12:AT13" si="24">AX12</f>
        <v>-0.01</v>
      </c>
      <c r="AU12" s="388">
        <f t="shared" ref="AU12:AU13" si="25">AX12</f>
        <v>-0.01</v>
      </c>
      <c r="AV12" s="388">
        <f t="shared" ref="AV12:AV13" si="26">AX12</f>
        <v>-0.01</v>
      </c>
      <c r="AW12" s="388">
        <f t="shared" ref="AW12:AW13" si="27">AX12</f>
        <v>-0.01</v>
      </c>
      <c r="AX12" s="461">
        <v>-0.01</v>
      </c>
      <c r="AY12" s="388">
        <f t="shared" ref="AY12:AY13" si="28">BC12</f>
        <v>-0.01</v>
      </c>
      <c r="AZ12" s="388">
        <f t="shared" ref="AZ12:AZ13" si="29">BC12</f>
        <v>-0.01</v>
      </c>
      <c r="BA12" s="388">
        <f t="shared" ref="BA12:BA13" si="30">BC12</f>
        <v>-0.01</v>
      </c>
      <c r="BB12" s="388">
        <f t="shared" ref="BB12:BB13" si="31">BC12</f>
        <v>-0.01</v>
      </c>
      <c r="BC12" s="461">
        <v>-0.01</v>
      </c>
      <c r="BD12" s="388">
        <f t="shared" ref="BD12:BD13" si="32">BH12</f>
        <v>-0.01</v>
      </c>
      <c r="BE12" s="388">
        <f t="shared" ref="BE12:BE13" si="33">BH12</f>
        <v>-0.01</v>
      </c>
      <c r="BF12" s="388">
        <f t="shared" ref="BF12:BF13" si="34">BH12</f>
        <v>-0.01</v>
      </c>
      <c r="BG12" s="388">
        <f t="shared" ref="BG12:BG13" si="35">BH12</f>
        <v>-0.01</v>
      </c>
      <c r="BH12" s="461">
        <v>-0.01</v>
      </c>
    </row>
    <row r="13" spans="1:61">
      <c r="A13" s="503" t="s">
        <v>215</v>
      </c>
      <c r="B13" s="363"/>
      <c r="C13" s="363"/>
      <c r="D13" s="367"/>
      <c r="E13" s="367"/>
      <c r="F13" s="363"/>
      <c r="G13" s="363"/>
      <c r="H13" s="363"/>
      <c r="I13" s="363"/>
      <c r="J13" s="367"/>
      <c r="K13" s="363"/>
      <c r="L13" s="363"/>
      <c r="M13" s="363"/>
      <c r="N13" s="363"/>
      <c r="O13" s="367"/>
      <c r="P13" s="348"/>
      <c r="Q13" s="348"/>
      <c r="R13" s="348"/>
      <c r="S13" s="348"/>
      <c r="T13" s="373"/>
      <c r="U13" s="348"/>
      <c r="V13" s="348"/>
      <c r="W13" s="348"/>
      <c r="X13" s="348">
        <v>-7.9000000000000001E-2</v>
      </c>
      <c r="Y13" s="375"/>
      <c r="Z13" s="348">
        <v>-5.6000000000000001E-2</v>
      </c>
      <c r="AA13" s="348">
        <v>-1.6E-2</v>
      </c>
      <c r="AB13" s="348">
        <v>4.0000000000000001E-3</v>
      </c>
      <c r="AC13" s="403">
        <v>1.7999999999999999E-2</v>
      </c>
      <c r="AD13" s="375">
        <v>-1.2E-2</v>
      </c>
      <c r="AE13" s="403">
        <v>-8.0000000000000002E-3</v>
      </c>
      <c r="AF13" s="403">
        <v>-8.9999999999999993E-3</v>
      </c>
      <c r="AG13" s="403">
        <v>-1.6E-2</v>
      </c>
      <c r="AH13" s="403">
        <v>0</v>
      </c>
      <c r="AI13" s="375">
        <v>-8.0000000000000002E-3</v>
      </c>
      <c r="AJ13" s="387">
        <v>2.4E-2</v>
      </c>
      <c r="AK13" s="387">
        <f>AK$6*$AJ$13/$AJ$6</f>
        <v>4.6116614331824499E-2</v>
      </c>
      <c r="AL13" s="387">
        <f>AL$6*$AJ$13/$AJ$6</f>
        <v>3.7471075066026031E-2</v>
      </c>
      <c r="AM13" s="387">
        <f>AM$6*$AJ$13/$AJ$6</f>
        <v>1.8268763626469012E-2</v>
      </c>
      <c r="AN13" s="375">
        <f>SUMPRODUCT(AJ13:AM13,AE$11:AH$11)/AI$11</f>
        <v>3.1487411834359054E-2</v>
      </c>
      <c r="AO13" s="387">
        <f>AO$6*$AN$13/$AN$6</f>
        <v>2.1206369524072965E-2</v>
      </c>
      <c r="AP13" s="387">
        <f t="shared" ref="AP13:AR13" si="36">AP$6*$AN$13/$AN$6</f>
        <v>2.9684908607506819E-3</v>
      </c>
      <c r="AQ13" s="387">
        <f t="shared" si="36"/>
        <v>0</v>
      </c>
      <c r="AR13" s="387">
        <f t="shared" si="36"/>
        <v>0</v>
      </c>
      <c r="AS13" s="375">
        <f>SUMPRODUCT(AO13:AR13,AJ$11:AM$11)/AN$11</f>
        <v>5.2859615378773751E-3</v>
      </c>
      <c r="AT13" s="388">
        <f t="shared" si="24"/>
        <v>0</v>
      </c>
      <c r="AU13" s="388">
        <f t="shared" si="25"/>
        <v>0</v>
      </c>
      <c r="AV13" s="388">
        <f t="shared" si="26"/>
        <v>0</v>
      </c>
      <c r="AW13" s="388">
        <f t="shared" si="27"/>
        <v>0</v>
      </c>
      <c r="AX13" s="461">
        <v>0</v>
      </c>
      <c r="AY13" s="388">
        <f t="shared" si="28"/>
        <v>0</v>
      </c>
      <c r="AZ13" s="388">
        <f t="shared" si="29"/>
        <v>0</v>
      </c>
      <c r="BA13" s="388">
        <f t="shared" si="30"/>
        <v>0</v>
      </c>
      <c r="BB13" s="388">
        <f t="shared" si="31"/>
        <v>0</v>
      </c>
      <c r="BC13" s="461">
        <v>0</v>
      </c>
      <c r="BD13" s="388">
        <f t="shared" si="32"/>
        <v>0</v>
      </c>
      <c r="BE13" s="388">
        <f t="shared" si="33"/>
        <v>0</v>
      </c>
      <c r="BF13" s="388">
        <f t="shared" si="34"/>
        <v>0</v>
      </c>
      <c r="BG13" s="388">
        <f t="shared" si="35"/>
        <v>0</v>
      </c>
      <c r="BH13" s="461">
        <v>0</v>
      </c>
    </row>
    <row r="14" spans="1:61">
      <c r="A14" s="503" t="s">
        <v>248</v>
      </c>
      <c r="B14" s="363"/>
      <c r="C14" s="363"/>
      <c r="D14" s="367"/>
      <c r="E14" s="367"/>
      <c r="F14" s="363"/>
      <c r="G14" s="363"/>
      <c r="H14" s="363"/>
      <c r="I14" s="363"/>
      <c r="J14" s="367"/>
      <c r="K14" s="363"/>
      <c r="L14" s="363"/>
      <c r="M14" s="363"/>
      <c r="N14" s="363"/>
      <c r="O14" s="367"/>
      <c r="P14" s="270"/>
      <c r="Q14" s="270"/>
      <c r="R14" s="270"/>
      <c r="S14" s="270"/>
      <c r="T14" s="373"/>
      <c r="U14" s="270"/>
      <c r="V14" s="270"/>
      <c r="W14" s="270"/>
      <c r="X14" s="270">
        <f t="shared" ref="X14" si="37">X15-X13-X12</f>
        <v>-1.4242070116861523E-2</v>
      </c>
      <c r="Y14" s="375"/>
      <c r="Z14" s="270">
        <v>-2.8000000000000001E-2</v>
      </c>
      <c r="AA14" s="270">
        <v>-3.9E-2</v>
      </c>
      <c r="AB14" s="270">
        <v>0</v>
      </c>
      <c r="AC14" s="404">
        <v>0</v>
      </c>
      <c r="AD14" s="375">
        <v>-1.7000000000000001E-2</v>
      </c>
      <c r="AE14" s="404">
        <v>0</v>
      </c>
      <c r="AF14" s="404">
        <v>0</v>
      </c>
      <c r="AG14" s="404">
        <v>0</v>
      </c>
      <c r="AH14" s="404">
        <v>0</v>
      </c>
      <c r="AI14" s="375">
        <v>0</v>
      </c>
      <c r="AJ14" s="388">
        <v>0</v>
      </c>
      <c r="AK14" s="459">
        <v>0</v>
      </c>
      <c r="AL14" s="459">
        <v>0</v>
      </c>
      <c r="AM14" s="459">
        <v>0</v>
      </c>
      <c r="AN14" s="375">
        <f>SUMPRODUCT(AJ14:AM14,AE$11:AH$11)/AI$11</f>
        <v>0</v>
      </c>
      <c r="AO14" s="459">
        <v>0</v>
      </c>
      <c r="AP14" s="459">
        <v>0</v>
      </c>
      <c r="AQ14" s="459">
        <v>0</v>
      </c>
      <c r="AR14" s="459">
        <v>0</v>
      </c>
      <c r="AS14" s="375">
        <f>SUMPRODUCT(AO14:AR14,AJ$11:AM$11)/AN$11</f>
        <v>0</v>
      </c>
      <c r="AT14" s="388">
        <f>AX14</f>
        <v>0</v>
      </c>
      <c r="AU14" s="388">
        <f>AX14</f>
        <v>0</v>
      </c>
      <c r="AV14" s="388">
        <f>AX14</f>
        <v>0</v>
      </c>
      <c r="AW14" s="388">
        <f>AX14</f>
        <v>0</v>
      </c>
      <c r="AX14" s="461">
        <v>0</v>
      </c>
      <c r="AY14" s="388">
        <f>BC14</f>
        <v>0</v>
      </c>
      <c r="AZ14" s="388">
        <f>BC14</f>
        <v>0</v>
      </c>
      <c r="BA14" s="388">
        <f>BC14</f>
        <v>0</v>
      </c>
      <c r="BB14" s="388">
        <f>BC14</f>
        <v>0</v>
      </c>
      <c r="BC14" s="461">
        <v>0</v>
      </c>
      <c r="BD14" s="388">
        <f>BH14</f>
        <v>0</v>
      </c>
      <c r="BE14" s="388">
        <f>BH14</f>
        <v>0</v>
      </c>
      <c r="BF14" s="388">
        <f>BH14</f>
        <v>0</v>
      </c>
      <c r="BG14" s="388">
        <f>BH14</f>
        <v>0</v>
      </c>
      <c r="BH14" s="461">
        <v>0</v>
      </c>
    </row>
    <row r="15" spans="1:61">
      <c r="A15" s="364" t="s">
        <v>222</v>
      </c>
      <c r="B15" s="363"/>
      <c r="C15" s="363"/>
      <c r="D15" s="367"/>
      <c r="E15" s="367"/>
      <c r="F15" s="363"/>
      <c r="G15" s="363"/>
      <c r="H15" s="363"/>
      <c r="I15" s="363"/>
      <c r="J15" s="367"/>
      <c r="K15" s="363"/>
      <c r="L15" s="363"/>
      <c r="M15" s="363"/>
      <c r="N15" s="363"/>
      <c r="O15" s="367"/>
      <c r="P15" s="348"/>
      <c r="Q15" s="348"/>
      <c r="R15" s="348"/>
      <c r="S15" s="348"/>
      <c r="T15" s="373"/>
      <c r="U15" s="348"/>
      <c r="V15" s="348"/>
      <c r="W15" s="348"/>
      <c r="X15" s="348">
        <f t="shared" ref="X15:AJ15" si="38">X11/S11-1</f>
        <v>-0.14524207011686152</v>
      </c>
      <c r="Y15" s="375">
        <f t="shared" si="38"/>
        <v>-9.0662460567823566E-2</v>
      </c>
      <c r="Z15" s="348">
        <f t="shared" si="38"/>
        <v>-7.3520796719390602E-2</v>
      </c>
      <c r="AA15" s="348">
        <f t="shared" si="38"/>
        <v>-5.0510478237506762E-2</v>
      </c>
      <c r="AB15" s="348">
        <f t="shared" si="38"/>
        <v>-1.2726780395342474E-2</v>
      </c>
      <c r="AC15" s="403">
        <f t="shared" si="38"/>
        <v>9.2354910714285809E-2</v>
      </c>
      <c r="AD15" s="375">
        <f t="shared" si="38"/>
        <v>-1.0754180253937151E-2</v>
      </c>
      <c r="AE15" s="403">
        <f t="shared" si="38"/>
        <v>-3.1931710401517654E-2</v>
      </c>
      <c r="AF15" s="403">
        <f t="shared" si="38"/>
        <v>-3.0560271646858927E-2</v>
      </c>
      <c r="AG15" s="403">
        <f t="shared" si="38"/>
        <v>-1.6730663741086227E-2</v>
      </c>
      <c r="AH15" s="403">
        <f t="shared" si="38"/>
        <v>-6.0025542784163499E-2</v>
      </c>
      <c r="AI15" s="375">
        <f>AI11/AD11-1</f>
        <v>-3.5418712301865773E-2</v>
      </c>
      <c r="AJ15" s="403">
        <f t="shared" si="38"/>
        <v>-3.9516655780535537E-2</v>
      </c>
      <c r="AK15" s="348">
        <f>SUM(AK12:AK14)</f>
        <v>6.1166143318244978E-3</v>
      </c>
      <c r="AL15" s="348">
        <f>SUM(AL12:AL14)</f>
        <v>-1.6528924933973968E-2</v>
      </c>
      <c r="AM15" s="348">
        <f>SUM(AM12:AM14)</f>
        <v>3.8268763626469013E-2</v>
      </c>
      <c r="AN15" s="375">
        <f>AN11/AI11-1</f>
        <v>-1.3430978726138854E-3</v>
      </c>
      <c r="AO15" s="348">
        <f>SUM(AO12:AO14)</f>
        <v>2.1206369524072965E-2</v>
      </c>
      <c r="AP15" s="348">
        <f>SUM(AP12:AP14)</f>
        <v>-1.2031509139249318E-2</v>
      </c>
      <c r="AQ15" s="348">
        <f>SUM(AQ12:AQ14)</f>
        <v>0</v>
      </c>
      <c r="AR15" s="348">
        <f>SUM(AR12:AR14)</f>
        <v>-0.03</v>
      </c>
      <c r="AS15" s="375">
        <f>AS11/AN11-1</f>
        <v>-6.8243344820529961E-3</v>
      </c>
      <c r="AT15" s="348">
        <f>SUM(AT12:AT14)</f>
        <v>-0.01</v>
      </c>
      <c r="AU15" s="348">
        <f>SUM(AU12:AU14)</f>
        <v>-0.01</v>
      </c>
      <c r="AV15" s="348">
        <f>SUM(AV12:AV14)</f>
        <v>-0.01</v>
      </c>
      <c r="AW15" s="348">
        <f>SUM(AW12:AW14)</f>
        <v>-0.01</v>
      </c>
      <c r="AX15" s="375">
        <f>AX11/AS11-1</f>
        <v>-1.000000000000012E-2</v>
      </c>
      <c r="AY15" s="348">
        <f>SUM(AY12:AY14)</f>
        <v>-0.01</v>
      </c>
      <c r="AZ15" s="348">
        <f>SUM(AZ12:AZ14)</f>
        <v>-0.01</v>
      </c>
      <c r="BA15" s="348">
        <f>SUM(BA12:BA14)</f>
        <v>-0.01</v>
      </c>
      <c r="BB15" s="348">
        <f>SUM(BB12:BB14)</f>
        <v>-0.01</v>
      </c>
      <c r="BC15" s="375">
        <f>BC11/AX11-1</f>
        <v>-9.9999999999998979E-3</v>
      </c>
      <c r="BD15" s="348">
        <f>SUM(BD12:BD14)</f>
        <v>-0.01</v>
      </c>
      <c r="BE15" s="348">
        <f>SUM(BE12:BE14)</f>
        <v>-0.01</v>
      </c>
      <c r="BF15" s="348">
        <f>SUM(BF12:BF14)</f>
        <v>-0.01</v>
      </c>
      <c r="BG15" s="348">
        <f>SUM(BG12:BG14)</f>
        <v>-0.01</v>
      </c>
      <c r="BH15" s="375">
        <f>BH11/BC11-1</f>
        <v>-1.0000000000000009E-2</v>
      </c>
    </row>
    <row r="16" spans="1:61">
      <c r="A16" s="468" t="s">
        <v>247</v>
      </c>
      <c r="B16" s="369"/>
      <c r="C16" s="369"/>
      <c r="D16" s="370"/>
      <c r="E16" s="370"/>
      <c r="F16" s="369"/>
      <c r="G16" s="369"/>
      <c r="H16" s="369"/>
      <c r="I16" s="369"/>
      <c r="J16" s="370"/>
      <c r="K16" s="369"/>
      <c r="L16" s="369"/>
      <c r="M16" s="369"/>
      <c r="N16" s="369"/>
      <c r="O16" s="370"/>
      <c r="P16" s="372"/>
      <c r="Q16" s="372"/>
      <c r="R16" s="372"/>
      <c r="S16" s="372"/>
      <c r="T16" s="374"/>
      <c r="U16" s="372"/>
      <c r="V16" s="372"/>
      <c r="W16" s="372"/>
      <c r="X16" s="372"/>
      <c r="Y16" s="376"/>
      <c r="Z16" s="372"/>
      <c r="AA16" s="372"/>
      <c r="AB16" s="372"/>
      <c r="AC16" s="469">
        <f>AVERAGE(AC12,X12)</f>
        <v>1.0999999999999999E-2</v>
      </c>
      <c r="AD16" s="470">
        <f t="shared" ref="AD16" si="39">AVERAGE(AD12,Y12)</f>
        <v>1.7999999999999999E-2</v>
      </c>
      <c r="AE16" s="469">
        <f t="shared" ref="AE16" si="40">AVERAGE(AE12,Z12)</f>
        <v>-6.5000000000000006E-3</v>
      </c>
      <c r="AF16" s="471">
        <f t="shared" ref="AF16" si="41">AVERAGE(AF12,AA12)</f>
        <v>-8.9999999999999993E-3</v>
      </c>
      <c r="AG16" s="471">
        <f t="shared" ref="AG16" si="42">AVERAGE(AG12,AB12)</f>
        <v>-9.0000000000000011E-3</v>
      </c>
      <c r="AH16" s="471">
        <f t="shared" ref="AH16" si="43">AVERAGE(AH12,AC12)</f>
        <v>6.9999999999999993E-3</v>
      </c>
      <c r="AI16" s="470">
        <f t="shared" ref="AI16" si="44">AVERAGE(AI12,AD12)</f>
        <v>-4.5000000000000005E-3</v>
      </c>
      <c r="AJ16" s="471">
        <f t="shared" ref="AJ16" si="45">AVERAGE(AJ12,AE12)</f>
        <v>-4.3999999999999997E-2</v>
      </c>
      <c r="AK16" s="471">
        <f t="shared" ref="AK16" si="46">AVERAGE(AK12,AF12)</f>
        <v>-3.1E-2</v>
      </c>
      <c r="AL16" s="471">
        <f t="shared" ref="AL16" si="47">AVERAGE(AL12,AG12)</f>
        <v>-2.75E-2</v>
      </c>
      <c r="AM16" s="471">
        <f t="shared" ref="AM16" si="48">AVERAGE(AM12,AH12)</f>
        <v>-1.9999999999999997E-2</v>
      </c>
      <c r="AN16" s="470">
        <f t="shared" ref="AN16" si="49">AVERAGE(AN12,AI12)</f>
        <v>-2.9969061295717296E-2</v>
      </c>
      <c r="AO16" s="471">
        <f t="shared" ref="AO16" si="50">AVERAGE(AO12,AJ12)</f>
        <v>-3.2000000000000001E-2</v>
      </c>
      <c r="AP16" s="471">
        <f t="shared" ref="AP16" si="51">AVERAGE(AP12,AK12)</f>
        <v>-2.75E-2</v>
      </c>
      <c r="AQ16" s="471">
        <f t="shared" ref="AQ16" si="52">AVERAGE(AQ12,AL12)</f>
        <v>-2.7E-2</v>
      </c>
      <c r="AR16" s="471">
        <f t="shared" ref="AR16" si="53">AVERAGE(AR12,AM12)</f>
        <v>-4.9999999999999992E-3</v>
      </c>
      <c r="AS16" s="470">
        <f t="shared" ref="AS16" si="54">AVERAGE(AS12,AN12)</f>
        <v>-2.2524209305682507E-2</v>
      </c>
      <c r="AT16" s="471">
        <f t="shared" ref="AT16" si="55">AVERAGE(AT12,AO12)</f>
        <v>-5.0000000000000001E-3</v>
      </c>
      <c r="AU16" s="471">
        <f t="shared" ref="AU16" si="56">AVERAGE(AU12,AP12)</f>
        <v>-1.2500000000000001E-2</v>
      </c>
      <c r="AV16" s="471">
        <f t="shared" ref="AV16" si="57">AVERAGE(AV12,AQ12)</f>
        <v>-5.0000000000000001E-3</v>
      </c>
      <c r="AW16" s="471">
        <f t="shared" ref="AW16" si="58">AVERAGE(AW12,AR12)</f>
        <v>-0.02</v>
      </c>
      <c r="AX16" s="470">
        <f t="shared" ref="AX16" si="59">AVERAGE(AX12,AS12)</f>
        <v>-1.1055148009965213E-2</v>
      </c>
      <c r="AY16" s="471">
        <f t="shared" ref="AY16" si="60">AVERAGE(AY12,AT12)</f>
        <v>-0.01</v>
      </c>
      <c r="AZ16" s="471">
        <f t="shared" ref="AZ16" si="61">AVERAGE(AZ12,AU12)</f>
        <v>-0.01</v>
      </c>
      <c r="BA16" s="471">
        <f t="shared" ref="BA16" si="62">AVERAGE(BA12,AV12)</f>
        <v>-0.01</v>
      </c>
      <c r="BB16" s="471">
        <f t="shared" ref="BB16" si="63">AVERAGE(BB12,AW12)</f>
        <v>-0.01</v>
      </c>
      <c r="BC16" s="470">
        <f t="shared" ref="BC16" si="64">AVERAGE(BC12,AX12)</f>
        <v>-0.01</v>
      </c>
      <c r="BD16" s="471">
        <f t="shared" ref="BD16" si="65">AVERAGE(BD12,AY12)</f>
        <v>-0.01</v>
      </c>
      <c r="BE16" s="471">
        <f t="shared" ref="BE16" si="66">AVERAGE(BE12,AZ12)</f>
        <v>-0.01</v>
      </c>
      <c r="BF16" s="471">
        <f t="shared" ref="BF16" si="67">AVERAGE(BF12,BA12)</f>
        <v>-0.01</v>
      </c>
      <c r="BG16" s="471">
        <f t="shared" ref="BG16" si="68">AVERAGE(BG12,BB12)</f>
        <v>-0.01</v>
      </c>
      <c r="BH16" s="470">
        <f t="shared" ref="BH16" si="69">AVERAGE(BH12,BC12)</f>
        <v>-0.01</v>
      </c>
    </row>
    <row r="17" spans="1:60">
      <c r="A17" s="249" t="s">
        <v>224</v>
      </c>
      <c r="B17" s="363"/>
      <c r="C17" s="363"/>
      <c r="D17" s="367"/>
      <c r="E17" s="367"/>
      <c r="F17" s="363"/>
      <c r="G17" s="363"/>
      <c r="H17" s="363"/>
      <c r="I17" s="363"/>
      <c r="J17" s="367"/>
      <c r="K17" s="363"/>
      <c r="L17" s="363"/>
      <c r="M17" s="363"/>
      <c r="N17" s="363"/>
      <c r="O17" s="367"/>
      <c r="P17" s="363"/>
      <c r="T17" s="367"/>
      <c r="U17" s="363"/>
      <c r="Y17" s="367"/>
      <c r="Z17" s="363"/>
      <c r="AC17" s="335"/>
      <c r="AD17" s="367"/>
      <c r="AE17" s="335"/>
      <c r="AF17" s="348"/>
      <c r="AI17" s="367"/>
      <c r="AK17" s="348"/>
      <c r="AN17" s="367"/>
      <c r="AS17" s="367"/>
      <c r="AX17" s="367"/>
      <c r="BC17" s="367"/>
      <c r="BH17" s="367"/>
    </row>
    <row r="18" spans="1:60" s="391" customFormat="1">
      <c r="A18" s="392" t="s">
        <v>214</v>
      </c>
      <c r="B18" s="390"/>
      <c r="C18" s="390"/>
      <c r="D18" s="393"/>
      <c r="E18" s="393"/>
      <c r="F18" s="390"/>
      <c r="G18" s="390"/>
      <c r="H18" s="390"/>
      <c r="I18" s="390"/>
      <c r="J18" s="393"/>
      <c r="K18" s="390"/>
      <c r="L18" s="390"/>
      <c r="M18" s="390"/>
      <c r="N18" s="390"/>
      <c r="O18" s="393"/>
      <c r="P18" s="394"/>
      <c r="Q18" s="395"/>
      <c r="R18" s="395"/>
      <c r="S18" s="462">
        <v>68.7</v>
      </c>
      <c r="T18" s="452">
        <v>424</v>
      </c>
      <c r="U18" s="472">
        <v>54.3</v>
      </c>
      <c r="V18" s="473">
        <v>130.19999999999999</v>
      </c>
      <c r="W18" s="473">
        <v>153.30000000000001</v>
      </c>
      <c r="X18" s="473">
        <v>65.8</v>
      </c>
      <c r="Y18" s="452">
        <f>SUM(U18:X18)</f>
        <v>403.6</v>
      </c>
      <c r="Z18" s="472">
        <v>53.5</v>
      </c>
      <c r="AA18" s="473">
        <v>132.5</v>
      </c>
      <c r="AB18" s="473">
        <v>151.30000000000001</v>
      </c>
      <c r="AC18" s="474">
        <v>77.599999999999994</v>
      </c>
      <c r="AD18" s="452">
        <f>SUM(Z18:AC18)</f>
        <v>414.9</v>
      </c>
      <c r="AE18" s="474">
        <v>57.6</v>
      </c>
      <c r="AF18" s="474">
        <v>150.6</v>
      </c>
      <c r="AG18" s="473">
        <v>161.1</v>
      </c>
      <c r="AH18" s="473">
        <v>71.099999999999994</v>
      </c>
      <c r="AI18" s="452">
        <f>SUM(AE18:AH18)</f>
        <v>440.4</v>
      </c>
      <c r="AJ18" s="473">
        <v>59.1</v>
      </c>
      <c r="AK18" s="473">
        <f>AF18*(1+AK22)</f>
        <v>142.99410807891519</v>
      </c>
      <c r="AL18" s="473">
        <f>AG18*(1+AL22)</f>
        <v>161.92439346209119</v>
      </c>
      <c r="AM18" s="473">
        <f>AH18*(1+AM22)</f>
        <v>81.563939395894621</v>
      </c>
      <c r="AN18" s="452">
        <f>SUM(AJ18:AM18)</f>
        <v>445.58244093690098</v>
      </c>
      <c r="AO18" s="473">
        <f>AJ18*(1+AO22)</f>
        <v>60.043745562042638</v>
      </c>
      <c r="AP18" s="473">
        <f>AK18*(1+AP22)</f>
        <v>160.4730365250341</v>
      </c>
      <c r="AQ18" s="473">
        <f>AL18*(1+AQ22)</f>
        <v>169.21099116788528</v>
      </c>
      <c r="AR18" s="473">
        <f>AM18*(1+AR22)</f>
        <v>69.329348486510426</v>
      </c>
      <c r="AS18" s="452">
        <f>SUM(AO18:AR18)</f>
        <v>459.05712174147243</v>
      </c>
      <c r="AT18" s="473">
        <f>AO18*(1+AT22)</f>
        <v>61.24462047328349</v>
      </c>
      <c r="AU18" s="473">
        <f>AP18*(1+AU22)</f>
        <v>163.6824972555348</v>
      </c>
      <c r="AV18" s="473">
        <f>AQ18*(1+AV22)</f>
        <v>172.59521099124299</v>
      </c>
      <c r="AW18" s="473">
        <f>AR18*(1+AW22)</f>
        <v>70.715935456240629</v>
      </c>
      <c r="AX18" s="452">
        <f>SUM(AT18:AW18)</f>
        <v>468.23826417630193</v>
      </c>
      <c r="AY18" s="473">
        <f>AT18*(1+AY22)</f>
        <v>62.469512882749164</v>
      </c>
      <c r="AZ18" s="473">
        <f>AU18*(1+AZ22)</f>
        <v>166.95614720064549</v>
      </c>
      <c r="BA18" s="473">
        <f>AV18*(1+BA22)</f>
        <v>176.04711521106785</v>
      </c>
      <c r="BB18" s="473">
        <f>AW18*(1+BB22)</f>
        <v>72.130254165365443</v>
      </c>
      <c r="BC18" s="452">
        <f>SUM(AY18:BB18)</f>
        <v>477.60302945982795</v>
      </c>
      <c r="BD18" s="473">
        <f>AY18*(1+BD22)</f>
        <v>63.718903140404151</v>
      </c>
      <c r="BE18" s="473">
        <f>AZ18*(1+BE22)</f>
        <v>170.29527014465839</v>
      </c>
      <c r="BF18" s="473">
        <f>BA18*(1+BF22)</f>
        <v>179.56805751528921</v>
      </c>
      <c r="BG18" s="473">
        <f>BB18*(1+BG22)</f>
        <v>73.572859248672756</v>
      </c>
      <c r="BH18" s="452">
        <f>SUM(BD18:BG18)</f>
        <v>487.15509004902458</v>
      </c>
    </row>
    <row r="19" spans="1:60">
      <c r="A19" s="364" t="s">
        <v>219</v>
      </c>
      <c r="B19" s="363"/>
      <c r="C19" s="363"/>
      <c r="D19" s="367"/>
      <c r="E19" s="367"/>
      <c r="F19" s="363"/>
      <c r="G19" s="363"/>
      <c r="H19" s="363"/>
      <c r="I19" s="363"/>
      <c r="J19" s="367"/>
      <c r="K19" s="363"/>
      <c r="L19" s="363"/>
      <c r="M19" s="363"/>
      <c r="N19" s="363"/>
      <c r="O19" s="367"/>
      <c r="P19" s="348"/>
      <c r="Q19" s="348"/>
      <c r="R19" s="348"/>
      <c r="S19" s="348"/>
      <c r="T19" s="373"/>
      <c r="U19" s="348"/>
      <c r="V19" s="348"/>
      <c r="W19" s="348"/>
      <c r="X19" s="348">
        <v>-3.0000000000000001E-3</v>
      </c>
      <c r="Y19" s="375"/>
      <c r="Z19" s="348">
        <v>4.3999999999999997E-2</v>
      </c>
      <c r="AA19" s="348">
        <v>3.7999999999999999E-2</v>
      </c>
      <c r="AB19" s="348">
        <v>-5.0000000000000001E-3</v>
      </c>
      <c r="AC19" s="403">
        <v>0.182</v>
      </c>
      <c r="AD19" s="375">
        <v>4.5999999999999999E-2</v>
      </c>
      <c r="AE19" s="403">
        <v>1.9E-2</v>
      </c>
      <c r="AF19" s="403">
        <v>0.122</v>
      </c>
      <c r="AG19" s="403">
        <v>4.9000000000000002E-2</v>
      </c>
      <c r="AH19" s="403">
        <v>-0.14699999999999999</v>
      </c>
      <c r="AI19" s="375">
        <v>3.2000000000000001E-2</v>
      </c>
      <c r="AJ19" s="387">
        <v>2.5999999999999999E-2</v>
      </c>
      <c r="AK19" s="459">
        <v>-0.06</v>
      </c>
      <c r="AL19" s="459">
        <v>0</v>
      </c>
      <c r="AM19" s="459">
        <v>0.18</v>
      </c>
      <c r="AN19" s="375">
        <f>SUMPRODUCT(AJ19:AM19,AE$18:AH$18)/AI$18</f>
        <v>1.1942779291553131E-2</v>
      </c>
      <c r="AO19" s="459">
        <v>0</v>
      </c>
      <c r="AP19" s="459">
        <v>0.12</v>
      </c>
      <c r="AQ19" s="459">
        <v>4.4999999999999998E-2</v>
      </c>
      <c r="AR19" s="459">
        <v>-0.15</v>
      </c>
      <c r="AS19" s="375">
        <f>SUMPRODUCT(AO19:AR19,AJ$18:AM$18)/AN$18</f>
        <v>2.7405253537827304E-2</v>
      </c>
      <c r="AT19" s="388">
        <f t="shared" ref="AT19:AT20" si="70">AX19</f>
        <v>0.02</v>
      </c>
      <c r="AU19" s="388">
        <f t="shared" ref="AU19:AU20" si="71">AX19</f>
        <v>0.02</v>
      </c>
      <c r="AV19" s="388">
        <f t="shared" ref="AV19:AV20" si="72">AX19</f>
        <v>0.02</v>
      </c>
      <c r="AW19" s="388">
        <f t="shared" ref="AW19:AW20" si="73">AX19</f>
        <v>0.02</v>
      </c>
      <c r="AX19" s="461">
        <v>0.02</v>
      </c>
      <c r="AY19" s="388">
        <f t="shared" ref="AY19:AY20" si="74">BC19</f>
        <v>0.02</v>
      </c>
      <c r="AZ19" s="388">
        <f t="shared" ref="AZ19:AZ20" si="75">BC19</f>
        <v>0.02</v>
      </c>
      <c r="BA19" s="388">
        <f t="shared" ref="BA19:BA20" si="76">BC19</f>
        <v>0.02</v>
      </c>
      <c r="BB19" s="388">
        <f t="shared" ref="BB19:BB20" si="77">BC19</f>
        <v>0.02</v>
      </c>
      <c r="BC19" s="461">
        <v>0.02</v>
      </c>
      <c r="BD19" s="388">
        <f t="shared" ref="BD19:BD20" si="78">BH19</f>
        <v>0.02</v>
      </c>
      <c r="BE19" s="388">
        <f t="shared" ref="BE19:BE20" si="79">BH19</f>
        <v>0.02</v>
      </c>
      <c r="BF19" s="388">
        <f t="shared" ref="BF19:BF20" si="80">BH19</f>
        <v>0.02</v>
      </c>
      <c r="BG19" s="388">
        <f t="shared" ref="BG19:BG20" si="81">BH19</f>
        <v>0.02</v>
      </c>
      <c r="BH19" s="461">
        <v>0.02</v>
      </c>
    </row>
    <row r="20" spans="1:60">
      <c r="A20" s="503" t="s">
        <v>215</v>
      </c>
      <c r="B20" s="363"/>
      <c r="C20" s="363"/>
      <c r="D20" s="367"/>
      <c r="E20" s="367"/>
      <c r="F20" s="363"/>
      <c r="G20" s="363"/>
      <c r="H20" s="363"/>
      <c r="I20" s="363"/>
      <c r="J20" s="367"/>
      <c r="K20" s="363"/>
      <c r="L20" s="363"/>
      <c r="M20" s="363"/>
      <c r="N20" s="363"/>
      <c r="O20" s="367"/>
      <c r="P20" s="348"/>
      <c r="Q20" s="348"/>
      <c r="R20" s="348"/>
      <c r="S20" s="348"/>
      <c r="T20" s="373"/>
      <c r="U20" s="348"/>
      <c r="V20" s="348"/>
      <c r="W20" s="348"/>
      <c r="X20" s="348">
        <v>-3.9E-2</v>
      </c>
      <c r="Y20" s="375"/>
      <c r="Z20" s="348">
        <v>-5.8999999999999997E-2</v>
      </c>
      <c r="AA20" s="348">
        <v>-0.02</v>
      </c>
      <c r="AB20" s="348">
        <v>-8.0000000000000002E-3</v>
      </c>
      <c r="AC20" s="403">
        <v>-3.0000000000000001E-3</v>
      </c>
      <c r="AD20" s="375">
        <v>-1.7999999999999999E-2</v>
      </c>
      <c r="AE20" s="403">
        <v>-2E-3</v>
      </c>
      <c r="AF20" s="403">
        <v>-7.0000000000000001E-3</v>
      </c>
      <c r="AG20" s="403">
        <v>-0.01</v>
      </c>
      <c r="AH20" s="403">
        <v>5.0000000000000001E-3</v>
      </c>
      <c r="AI20" s="375">
        <v>-6.0000000000000001E-3</v>
      </c>
      <c r="AJ20" s="387">
        <v>1.6E-2</v>
      </c>
      <c r="AK20" s="387">
        <f>AK$6*$AJ$20/$AJ$6</f>
        <v>3.0744409554549667E-2</v>
      </c>
      <c r="AL20" s="387">
        <f>AL$6*$AJ$20/$AJ$6</f>
        <v>2.4980716710684026E-2</v>
      </c>
      <c r="AM20" s="387">
        <f>AM$6*$AJ$20/$AJ$6</f>
        <v>1.217917575097934E-2</v>
      </c>
      <c r="AN20" s="375">
        <f>SUMPRODUCT(AJ20:AM20,AE$18:AH$18)/AI$18</f>
        <v>2.3710356350819729E-2</v>
      </c>
      <c r="AO20" s="387">
        <f>AO$6*$AN$20/$AN$6</f>
        <v>1.5968622031178398E-2</v>
      </c>
      <c r="AP20" s="387">
        <f t="shared" ref="AP20:AR20" si="82">AP$6*$AN$20/$AN$6</f>
        <v>2.2353052230144649E-3</v>
      </c>
      <c r="AQ20" s="387">
        <f t="shared" si="82"/>
        <v>0</v>
      </c>
      <c r="AR20" s="387">
        <f t="shared" si="82"/>
        <v>0</v>
      </c>
      <c r="AS20" s="375">
        <f>SUMPRODUCT(AO20:AR20,AJ$18:AM$18)/AN$18</f>
        <v>2.8353474522813281E-3</v>
      </c>
      <c r="AT20" s="388">
        <f t="shared" si="70"/>
        <v>0</v>
      </c>
      <c r="AU20" s="388">
        <f t="shared" si="71"/>
        <v>0</v>
      </c>
      <c r="AV20" s="388">
        <f t="shared" si="72"/>
        <v>0</v>
      </c>
      <c r="AW20" s="388">
        <f t="shared" si="73"/>
        <v>0</v>
      </c>
      <c r="AX20" s="461">
        <v>0</v>
      </c>
      <c r="AY20" s="388">
        <f t="shared" si="74"/>
        <v>0</v>
      </c>
      <c r="AZ20" s="388">
        <f t="shared" si="75"/>
        <v>0</v>
      </c>
      <c r="BA20" s="388">
        <f t="shared" si="76"/>
        <v>0</v>
      </c>
      <c r="BB20" s="388">
        <f t="shared" si="77"/>
        <v>0</v>
      </c>
      <c r="BC20" s="461">
        <v>0</v>
      </c>
      <c r="BD20" s="388">
        <f t="shared" si="78"/>
        <v>0</v>
      </c>
      <c r="BE20" s="388">
        <f t="shared" si="79"/>
        <v>0</v>
      </c>
      <c r="BF20" s="388">
        <f t="shared" si="80"/>
        <v>0</v>
      </c>
      <c r="BG20" s="388">
        <f t="shared" si="81"/>
        <v>0</v>
      </c>
      <c r="BH20" s="461">
        <v>0</v>
      </c>
    </row>
    <row r="21" spans="1:60">
      <c r="A21" s="503" t="s">
        <v>248</v>
      </c>
      <c r="B21" s="363"/>
      <c r="C21" s="363"/>
      <c r="D21" s="367"/>
      <c r="E21" s="367"/>
      <c r="F21" s="363"/>
      <c r="G21" s="363"/>
      <c r="H21" s="363"/>
      <c r="I21" s="363"/>
      <c r="J21" s="367"/>
      <c r="K21" s="363"/>
      <c r="L21" s="363"/>
      <c r="M21" s="363"/>
      <c r="N21" s="363"/>
      <c r="O21" s="367"/>
      <c r="P21" s="270"/>
      <c r="Q21" s="270"/>
      <c r="R21" s="270"/>
      <c r="S21" s="270"/>
      <c r="T21" s="373"/>
      <c r="U21" s="270"/>
      <c r="V21" s="270"/>
      <c r="W21" s="270"/>
      <c r="X21" s="270">
        <f t="shared" ref="X21" si="83">X22-X20-X19</f>
        <v>-2.1251819505100755E-4</v>
      </c>
      <c r="Y21" s="375"/>
      <c r="Z21" s="270">
        <v>0</v>
      </c>
      <c r="AA21" s="270">
        <v>0</v>
      </c>
      <c r="AB21" s="270">
        <v>0</v>
      </c>
      <c r="AC21" s="404">
        <v>0</v>
      </c>
      <c r="AD21" s="375">
        <v>0</v>
      </c>
      <c r="AE21" s="404">
        <v>0.06</v>
      </c>
      <c r="AF21" s="404">
        <v>2.1999999999999999E-2</v>
      </c>
      <c r="AG21" s="404">
        <v>2.5999999999999999E-2</v>
      </c>
      <c r="AH21" s="404">
        <v>5.8000000000000003E-2</v>
      </c>
      <c r="AI21" s="375">
        <v>3.5000000000000003E-2</v>
      </c>
      <c r="AJ21" s="388">
        <f>0.04-0.056</f>
        <v>-1.6E-2</v>
      </c>
      <c r="AK21" s="459">
        <f>-3.2/AF18</f>
        <v>-2.1248339973439577E-2</v>
      </c>
      <c r="AL21" s="459">
        <f>-3.2/AG18</f>
        <v>-1.9863438857852269E-2</v>
      </c>
      <c r="AM21" s="459">
        <f>-3.2/AH18</f>
        <v>-4.5007032348804508E-2</v>
      </c>
      <c r="AN21" s="375">
        <f>SUMPRODUCT(AJ21:AM21,AE$18:AH$18)/AI$18</f>
        <v>-2.389100817438692E-2</v>
      </c>
      <c r="AO21" s="459">
        <v>0</v>
      </c>
      <c r="AP21" s="459">
        <v>0</v>
      </c>
      <c r="AQ21" s="459">
        <v>0</v>
      </c>
      <c r="AR21" s="459">
        <v>0</v>
      </c>
      <c r="AS21" s="375">
        <f>SUMPRODUCT(AO21:AR21,AJ$18:AM$18)/AN$18</f>
        <v>0</v>
      </c>
      <c r="AT21" s="388">
        <f>AX21</f>
        <v>0</v>
      </c>
      <c r="AU21" s="388">
        <f>AX21</f>
        <v>0</v>
      </c>
      <c r="AV21" s="388">
        <f>AX21</f>
        <v>0</v>
      </c>
      <c r="AW21" s="388">
        <f>AX21</f>
        <v>0</v>
      </c>
      <c r="AX21" s="461">
        <v>0</v>
      </c>
      <c r="AY21" s="388">
        <f>BC21</f>
        <v>0</v>
      </c>
      <c r="AZ21" s="388">
        <f>BC21</f>
        <v>0</v>
      </c>
      <c r="BA21" s="388">
        <f>BC21</f>
        <v>0</v>
      </c>
      <c r="BB21" s="388">
        <f>BC21</f>
        <v>0</v>
      </c>
      <c r="BC21" s="461">
        <v>0</v>
      </c>
      <c r="BD21" s="388">
        <f>BH21</f>
        <v>0</v>
      </c>
      <c r="BE21" s="388">
        <f>BH21</f>
        <v>0</v>
      </c>
      <c r="BF21" s="388">
        <f>BH21</f>
        <v>0</v>
      </c>
      <c r="BG21" s="388">
        <f>BH21</f>
        <v>0</v>
      </c>
      <c r="BH21" s="461">
        <v>0</v>
      </c>
    </row>
    <row r="22" spans="1:60">
      <c r="A22" s="364" t="s">
        <v>222</v>
      </c>
      <c r="B22" s="363"/>
      <c r="C22" s="363"/>
      <c r="D22" s="367"/>
      <c r="E22" s="367"/>
      <c r="F22" s="363"/>
      <c r="G22" s="363"/>
      <c r="H22" s="363"/>
      <c r="I22" s="363"/>
      <c r="J22" s="367"/>
      <c r="K22" s="363"/>
      <c r="L22" s="363"/>
      <c r="M22" s="363"/>
      <c r="N22" s="363"/>
      <c r="O22" s="367"/>
      <c r="P22" s="348"/>
      <c r="Q22" s="348"/>
      <c r="R22" s="348"/>
      <c r="S22" s="348"/>
      <c r="T22" s="373"/>
      <c r="U22" s="348"/>
      <c r="V22" s="348"/>
      <c r="W22" s="348"/>
      <c r="X22" s="348">
        <f t="shared" ref="X22:AJ22" si="84">X18/S18-1</f>
        <v>-4.2212518195051008E-2</v>
      </c>
      <c r="Y22" s="375">
        <f t="shared" si="84"/>
        <v>-4.8113207547169745E-2</v>
      </c>
      <c r="Z22" s="348">
        <f t="shared" si="84"/>
        <v>-1.4732965009208066E-2</v>
      </c>
      <c r="AA22" s="348">
        <f t="shared" si="84"/>
        <v>1.7665130568356391E-2</v>
      </c>
      <c r="AB22" s="348">
        <f t="shared" si="84"/>
        <v>-1.3046314416177429E-2</v>
      </c>
      <c r="AC22" s="403">
        <f t="shared" si="84"/>
        <v>0.17933130699088151</v>
      </c>
      <c r="AD22" s="375">
        <f t="shared" si="84"/>
        <v>2.7998017839444778E-2</v>
      </c>
      <c r="AE22" s="403">
        <f t="shared" si="84"/>
        <v>7.6635514018691619E-2</v>
      </c>
      <c r="AF22" s="403">
        <f t="shared" si="84"/>
        <v>0.13660377358490572</v>
      </c>
      <c r="AG22" s="403">
        <f t="shared" si="84"/>
        <v>6.4771976206212667E-2</v>
      </c>
      <c r="AH22" s="403">
        <f t="shared" si="84"/>
        <v>-8.376288659793818E-2</v>
      </c>
      <c r="AI22" s="375">
        <f>AI18/AD18-1</f>
        <v>6.1460592913955114E-2</v>
      </c>
      <c r="AJ22" s="403">
        <f t="shared" si="84"/>
        <v>2.6041666666666741E-2</v>
      </c>
      <c r="AK22" s="348">
        <f>SUM(AK19:AK21)</f>
        <v>-5.0503930418889911E-2</v>
      </c>
      <c r="AL22" s="348">
        <f>SUM(AL19:AL21)</f>
        <v>5.1172778528317565E-3</v>
      </c>
      <c r="AM22" s="348">
        <f>SUM(AM19:AM21)</f>
        <v>0.14717214340217483</v>
      </c>
      <c r="AN22" s="375">
        <f>AN18/AI18-1</f>
        <v>1.1767577059266676E-2</v>
      </c>
      <c r="AO22" s="348">
        <f>SUM(AO19:AO21)</f>
        <v>1.5968622031178398E-2</v>
      </c>
      <c r="AP22" s="348">
        <f>SUM(AP19:AP21)</f>
        <v>0.12223530522301446</v>
      </c>
      <c r="AQ22" s="348">
        <f>SUM(AQ19:AQ21)</f>
        <v>4.4999999999999998E-2</v>
      </c>
      <c r="AR22" s="348">
        <f>SUM(AR19:AR21)</f>
        <v>-0.15</v>
      </c>
      <c r="AS22" s="375">
        <f>AS18/AN18-1</f>
        <v>3.0240600990108613E-2</v>
      </c>
      <c r="AT22" s="348">
        <f>SUM(AT19:AT21)</f>
        <v>0.02</v>
      </c>
      <c r="AU22" s="348">
        <f>SUM(AU19:AU21)</f>
        <v>0.02</v>
      </c>
      <c r="AV22" s="348">
        <f>SUM(AV19:AV21)</f>
        <v>0.02</v>
      </c>
      <c r="AW22" s="348">
        <f>SUM(AW19:AW21)</f>
        <v>0.02</v>
      </c>
      <c r="AX22" s="375">
        <f>AX18/AS18-1</f>
        <v>2.0000000000000018E-2</v>
      </c>
      <c r="AY22" s="348">
        <f>SUM(AY19:AY21)</f>
        <v>0.02</v>
      </c>
      <c r="AZ22" s="348">
        <f>SUM(AZ19:AZ21)</f>
        <v>0.02</v>
      </c>
      <c r="BA22" s="348">
        <f>SUM(BA19:BA21)</f>
        <v>0.02</v>
      </c>
      <c r="BB22" s="348">
        <f>SUM(BB19:BB21)</f>
        <v>0.02</v>
      </c>
      <c r="BC22" s="375">
        <f>BC18/AX18-1</f>
        <v>2.0000000000000018E-2</v>
      </c>
      <c r="BD22" s="348">
        <f>SUM(BD19:BD21)</f>
        <v>0.02</v>
      </c>
      <c r="BE22" s="348">
        <f>SUM(BE19:BE21)</f>
        <v>0.02</v>
      </c>
      <c r="BF22" s="348">
        <f>SUM(BF19:BF21)</f>
        <v>0.02</v>
      </c>
      <c r="BG22" s="348">
        <f>SUM(BG19:BG21)</f>
        <v>0.02</v>
      </c>
      <c r="BH22" s="375">
        <f>BH18/BC18-1</f>
        <v>2.000000000000024E-2</v>
      </c>
    </row>
    <row r="23" spans="1:60">
      <c r="A23" s="468" t="s">
        <v>247</v>
      </c>
      <c r="B23" s="369"/>
      <c r="C23" s="369"/>
      <c r="D23" s="370"/>
      <c r="E23" s="370"/>
      <c r="F23" s="369"/>
      <c r="G23" s="369"/>
      <c r="H23" s="369"/>
      <c r="I23" s="369"/>
      <c r="J23" s="370"/>
      <c r="K23" s="369"/>
      <c r="L23" s="369"/>
      <c r="M23" s="369"/>
      <c r="N23" s="369"/>
      <c r="O23" s="370"/>
      <c r="P23" s="372"/>
      <c r="Q23" s="372"/>
      <c r="R23" s="372"/>
      <c r="S23" s="372"/>
      <c r="T23" s="374"/>
      <c r="U23" s="372"/>
      <c r="V23" s="372"/>
      <c r="W23" s="372"/>
      <c r="X23" s="372"/>
      <c r="Y23" s="376"/>
      <c r="Z23" s="372"/>
      <c r="AA23" s="372"/>
      <c r="AB23" s="372"/>
      <c r="AC23" s="469">
        <f>AVERAGE(AC19,X19)</f>
        <v>8.9499999999999996E-2</v>
      </c>
      <c r="AD23" s="470">
        <f t="shared" ref="AD23" si="85">AVERAGE(AD19,Y19)</f>
        <v>4.5999999999999999E-2</v>
      </c>
      <c r="AE23" s="469">
        <f t="shared" ref="AE23" si="86">AVERAGE(AE19,Z19)</f>
        <v>3.15E-2</v>
      </c>
      <c r="AF23" s="471">
        <f t="shared" ref="AF23" si="87">AVERAGE(AF19,AA19)</f>
        <v>0.08</v>
      </c>
      <c r="AG23" s="471">
        <f t="shared" ref="AG23" si="88">AVERAGE(AG19,AB19)</f>
        <v>2.2000000000000002E-2</v>
      </c>
      <c r="AH23" s="471">
        <f t="shared" ref="AH23" si="89">AVERAGE(AH19,AC19)</f>
        <v>1.7500000000000002E-2</v>
      </c>
      <c r="AI23" s="470">
        <f t="shared" ref="AI23" si="90">AVERAGE(AI19,AD19)</f>
        <v>3.9E-2</v>
      </c>
      <c r="AJ23" s="471">
        <f t="shared" ref="AJ23" si="91">AVERAGE(AJ19,AE19)</f>
        <v>2.2499999999999999E-2</v>
      </c>
      <c r="AK23" s="471">
        <f t="shared" ref="AK23" si="92">AVERAGE(AK19,AF19)</f>
        <v>3.1E-2</v>
      </c>
      <c r="AL23" s="471">
        <f t="shared" ref="AL23" si="93">AVERAGE(AL19,AG19)</f>
        <v>2.4500000000000001E-2</v>
      </c>
      <c r="AM23" s="471">
        <f t="shared" ref="AM23" si="94">AVERAGE(AM19,AH19)</f>
        <v>1.6500000000000001E-2</v>
      </c>
      <c r="AN23" s="470">
        <f t="shared" ref="AN23" si="95">AVERAGE(AN19,AI19)</f>
        <v>2.1971389645776565E-2</v>
      </c>
      <c r="AO23" s="471">
        <f t="shared" ref="AO23" si="96">AVERAGE(AO19,AJ19)</f>
        <v>1.2999999999999999E-2</v>
      </c>
      <c r="AP23" s="471">
        <f t="shared" ref="AP23" si="97">AVERAGE(AP19,AK19)</f>
        <v>0.03</v>
      </c>
      <c r="AQ23" s="471">
        <f t="shared" ref="AQ23" si="98">AVERAGE(AQ19,AL19)</f>
        <v>2.2499999999999999E-2</v>
      </c>
      <c r="AR23" s="471">
        <f t="shared" ref="AR23" si="99">AVERAGE(AR19,AM19)</f>
        <v>1.4999999999999999E-2</v>
      </c>
      <c r="AS23" s="470">
        <f t="shared" ref="AS23" si="100">AVERAGE(AS19,AN19)</f>
        <v>1.9674016414690219E-2</v>
      </c>
      <c r="AT23" s="471">
        <f t="shared" ref="AT23" si="101">AVERAGE(AT19,AO19)</f>
        <v>0.01</v>
      </c>
      <c r="AU23" s="471">
        <f t="shared" ref="AU23" si="102">AVERAGE(AU19,AP19)</f>
        <v>6.9999999999999993E-2</v>
      </c>
      <c r="AV23" s="471">
        <f t="shared" ref="AV23" si="103">AVERAGE(AV19,AQ19)</f>
        <v>3.2500000000000001E-2</v>
      </c>
      <c r="AW23" s="471">
        <f t="shared" ref="AW23" si="104">AVERAGE(AW19,AR19)</f>
        <v>-6.5000000000000002E-2</v>
      </c>
      <c r="AX23" s="470">
        <f t="shared" ref="AX23" si="105">AVERAGE(AX19,AS19)</f>
        <v>2.3702626768913652E-2</v>
      </c>
      <c r="AY23" s="471">
        <f t="shared" ref="AY23" si="106">AVERAGE(AY19,AT19)</f>
        <v>0.02</v>
      </c>
      <c r="AZ23" s="471">
        <f t="shared" ref="AZ23" si="107">AVERAGE(AZ19,AU19)</f>
        <v>0.02</v>
      </c>
      <c r="BA23" s="471">
        <f t="shared" ref="BA23" si="108">AVERAGE(BA19,AV19)</f>
        <v>0.02</v>
      </c>
      <c r="BB23" s="471">
        <f t="shared" ref="BB23" si="109">AVERAGE(BB19,AW19)</f>
        <v>0.02</v>
      </c>
      <c r="BC23" s="470">
        <f t="shared" ref="BC23" si="110">AVERAGE(BC19,AX19)</f>
        <v>0.02</v>
      </c>
      <c r="BD23" s="471">
        <f t="shared" ref="BD23" si="111">AVERAGE(BD19,AY19)</f>
        <v>0.02</v>
      </c>
      <c r="BE23" s="471">
        <f t="shared" ref="BE23" si="112">AVERAGE(BE19,AZ19)</f>
        <v>0.02</v>
      </c>
      <c r="BF23" s="471">
        <f t="shared" ref="BF23" si="113">AVERAGE(BF19,BA19)</f>
        <v>0.02</v>
      </c>
      <c r="BG23" s="471">
        <f t="shared" ref="BG23" si="114">AVERAGE(BG19,BB19)</f>
        <v>0.02</v>
      </c>
      <c r="BH23" s="470">
        <f t="shared" ref="BH23" si="115">AVERAGE(BH19,BC19)</f>
        <v>0.02</v>
      </c>
    </row>
    <row r="24" spans="1:60">
      <c r="A24" s="249" t="s">
        <v>217</v>
      </c>
      <c r="B24" s="363"/>
      <c r="C24" s="363"/>
      <c r="D24" s="367"/>
      <c r="E24" s="367"/>
      <c r="F24" s="363"/>
      <c r="G24" s="363"/>
      <c r="H24" s="363"/>
      <c r="I24" s="363"/>
      <c r="J24" s="367"/>
      <c r="K24" s="363"/>
      <c r="L24" s="363"/>
      <c r="M24" s="363"/>
      <c r="N24" s="363"/>
      <c r="O24" s="367"/>
      <c r="P24" s="363"/>
      <c r="T24" s="367"/>
      <c r="U24" s="363"/>
      <c r="Y24" s="367"/>
      <c r="Z24" s="363"/>
      <c r="AC24" s="335"/>
      <c r="AD24" s="367"/>
      <c r="AE24" s="335"/>
      <c r="AI24" s="367"/>
      <c r="AN24" s="367"/>
      <c r="AS24" s="367"/>
      <c r="AX24" s="367"/>
      <c r="BC24" s="367"/>
      <c r="BH24" s="367"/>
    </row>
    <row r="25" spans="1:60" s="391" customFormat="1">
      <c r="A25" s="392" t="s">
        <v>214</v>
      </c>
      <c r="B25" s="390"/>
      <c r="C25" s="390"/>
      <c r="D25" s="393"/>
      <c r="E25" s="393"/>
      <c r="F25" s="390"/>
      <c r="G25" s="390"/>
      <c r="H25" s="390"/>
      <c r="I25" s="390"/>
      <c r="J25" s="393"/>
      <c r="K25" s="390"/>
      <c r="L25" s="390"/>
      <c r="M25" s="390"/>
      <c r="N25" s="390"/>
      <c r="O25" s="393"/>
      <c r="P25" s="394"/>
      <c r="Q25" s="395"/>
      <c r="R25" s="395"/>
      <c r="S25" s="462">
        <v>117.9</v>
      </c>
      <c r="T25" s="452">
        <v>404</v>
      </c>
      <c r="U25" s="472">
        <v>95.8</v>
      </c>
      <c r="V25" s="473">
        <v>101.6</v>
      </c>
      <c r="W25" s="473">
        <v>104.1</v>
      </c>
      <c r="X25" s="473">
        <v>96.7</v>
      </c>
      <c r="Y25" s="452">
        <f>SUM(U25:X25)</f>
        <v>398.2</v>
      </c>
      <c r="Z25" s="472">
        <v>92.5</v>
      </c>
      <c r="AA25" s="473">
        <v>91.6</v>
      </c>
      <c r="AB25" s="473">
        <v>97.1</v>
      </c>
      <c r="AC25" s="474">
        <v>107.7</v>
      </c>
      <c r="AD25" s="452">
        <f>SUM(Z25:AC25)</f>
        <v>388.9</v>
      </c>
      <c r="AE25" s="474">
        <v>89.1</v>
      </c>
      <c r="AF25" s="474">
        <v>83.2</v>
      </c>
      <c r="AG25" s="473">
        <v>86.4</v>
      </c>
      <c r="AH25" s="473">
        <v>92.9</v>
      </c>
      <c r="AI25" s="452">
        <f>SUM(AE25:AH25)</f>
        <v>351.6</v>
      </c>
      <c r="AJ25" s="473">
        <v>82.6</v>
      </c>
      <c r="AK25" s="473">
        <f>AF25*(1+AK29)</f>
        <v>79.519612789050981</v>
      </c>
      <c r="AL25" s="473">
        <f>AG25*(1+AL29)</f>
        <v>82.484687610713081</v>
      </c>
      <c r="AM25" s="473">
        <f>AH25*(1+AM29)</f>
        <v>91.254146017612385</v>
      </c>
      <c r="AN25" s="452">
        <f>SUM(AJ25:AM25)</f>
        <v>335.8584464173764</v>
      </c>
      <c r="AO25" s="473">
        <f>AJ25*(1+AO29)</f>
        <v>80.337771541340473</v>
      </c>
      <c r="AP25" s="473">
        <f>AK25*(1+AP29)</f>
        <v>75.572709696482249</v>
      </c>
      <c r="AQ25" s="473">
        <f>AL25*(1+AQ29)</f>
        <v>77.535606354070296</v>
      </c>
      <c r="AR25" s="473">
        <f>AM25*(1+AR29)</f>
        <v>83.041272876027278</v>
      </c>
      <c r="AS25" s="452">
        <f>SUM(AO25:AR25)</f>
        <v>316.48736046792033</v>
      </c>
      <c r="AT25" s="473">
        <f>AO25*(1+AT29)</f>
        <v>77.124260679686856</v>
      </c>
      <c r="AU25" s="473">
        <f>AP25*(1+AU29)</f>
        <v>72.549801308622961</v>
      </c>
      <c r="AV25" s="473">
        <f>AQ25*(1+AV29)</f>
        <v>74.434182099907488</v>
      </c>
      <c r="AW25" s="473">
        <f>AR25*(1+AW29)</f>
        <v>79.719621960986188</v>
      </c>
      <c r="AX25" s="452">
        <f>SUM(AT25:AW25)</f>
        <v>303.82786604920352</v>
      </c>
      <c r="AY25" s="473">
        <f>AT25*(1+AY29)</f>
        <v>74.039290252499384</v>
      </c>
      <c r="AZ25" s="473">
        <f>AU25*(1+AZ29)</f>
        <v>69.647809256278038</v>
      </c>
      <c r="BA25" s="473">
        <f>AV25*(1+BA29)</f>
        <v>71.456814815911187</v>
      </c>
      <c r="BB25" s="473">
        <f>AW25*(1+BB29)</f>
        <v>76.530837082546739</v>
      </c>
      <c r="BC25" s="452">
        <f>SUM(AY25:BB25)</f>
        <v>291.67475140723531</v>
      </c>
      <c r="BD25" s="473">
        <f>AY25*(1+BD29)</f>
        <v>71.077718642399404</v>
      </c>
      <c r="BE25" s="473">
        <f>AZ25*(1+BE29)</f>
        <v>66.861896886026912</v>
      </c>
      <c r="BF25" s="473">
        <f>BA25*(1+BF29)</f>
        <v>68.598542223274734</v>
      </c>
      <c r="BG25" s="473">
        <f>BB25*(1+BG29)</f>
        <v>73.469603599244863</v>
      </c>
      <c r="BH25" s="452">
        <f>SUM(BD25:BG25)</f>
        <v>280.00776135094588</v>
      </c>
    </row>
    <row r="26" spans="1:60">
      <c r="A26" s="364" t="s">
        <v>219</v>
      </c>
      <c r="B26" s="363"/>
      <c r="C26" s="363"/>
      <c r="D26" s="367"/>
      <c r="E26" s="367"/>
      <c r="F26" s="363"/>
      <c r="G26" s="363"/>
      <c r="H26" s="363"/>
      <c r="I26" s="363"/>
      <c r="J26" s="367"/>
      <c r="K26" s="363"/>
      <c r="L26" s="363"/>
      <c r="M26" s="363"/>
      <c r="N26" s="363"/>
      <c r="O26" s="367"/>
      <c r="P26" s="348"/>
      <c r="Q26" s="348"/>
      <c r="R26" s="348"/>
      <c r="S26" s="348"/>
      <c r="T26" s="373"/>
      <c r="U26" s="348"/>
      <c r="V26" s="348"/>
      <c r="W26" s="348"/>
      <c r="X26" s="348">
        <v>-0.16700000000000001</v>
      </c>
      <c r="Y26" s="375"/>
      <c r="Z26" s="348">
        <v>-2.3E-2</v>
      </c>
      <c r="AA26" s="348">
        <v>-9.1999999999999998E-2</v>
      </c>
      <c r="AB26" s="348">
        <v>-6.3E-2</v>
      </c>
      <c r="AC26" s="403">
        <v>0.114</v>
      </c>
      <c r="AD26" s="375">
        <v>-1.7999999999999999E-2</v>
      </c>
      <c r="AE26" s="403">
        <v>-3.6999999999999998E-2</v>
      </c>
      <c r="AF26" s="403">
        <v>-9.4E-2</v>
      </c>
      <c r="AG26" s="403">
        <v>-0.108</v>
      </c>
      <c r="AH26" s="403">
        <v>-0.14000000000000001</v>
      </c>
      <c r="AI26" s="375">
        <v>-9.7000000000000003E-2</v>
      </c>
      <c r="AJ26" s="387">
        <v>-7.5999999999999998E-2</v>
      </c>
      <c r="AK26" s="459">
        <v>-0.05</v>
      </c>
      <c r="AL26" s="459">
        <v>-0.05</v>
      </c>
      <c r="AM26" s="459">
        <v>-0.02</v>
      </c>
      <c r="AN26" s="375">
        <f>SUMPRODUCT(AJ26:AM26,AE$25:AH$25)/AI$25</f>
        <v>-4.8662116040955626E-2</v>
      </c>
      <c r="AO26" s="459">
        <v>-0.03</v>
      </c>
      <c r="AP26" s="459">
        <v>-0.05</v>
      </c>
      <c r="AQ26" s="459">
        <v>-0.06</v>
      </c>
      <c r="AR26" s="459">
        <v>-0.09</v>
      </c>
      <c r="AS26" s="375">
        <f>SUMPRODUCT(AO26:AR26,AJ$25:AM$25)/AN$25</f>
        <v>-5.8405364661585517E-2</v>
      </c>
      <c r="AT26" s="388">
        <f t="shared" ref="AT26:AT27" si="116">AX26</f>
        <v>-0.04</v>
      </c>
      <c r="AU26" s="388">
        <f t="shared" ref="AU26:AU27" si="117">AX26</f>
        <v>-0.04</v>
      </c>
      <c r="AV26" s="388">
        <f t="shared" ref="AV26:AV27" si="118">AX26</f>
        <v>-0.04</v>
      </c>
      <c r="AW26" s="388">
        <f t="shared" ref="AW26:AW27" si="119">AX26</f>
        <v>-0.04</v>
      </c>
      <c r="AX26" s="461">
        <v>-0.04</v>
      </c>
      <c r="AY26" s="388">
        <f t="shared" ref="AY26:AY27" si="120">BC26</f>
        <v>-0.04</v>
      </c>
      <c r="AZ26" s="388">
        <f t="shared" ref="AZ26:AZ27" si="121">BC26</f>
        <v>-0.04</v>
      </c>
      <c r="BA26" s="388">
        <f t="shared" ref="BA26:BA27" si="122">BC26</f>
        <v>-0.04</v>
      </c>
      <c r="BB26" s="388">
        <f t="shared" ref="BB26:BB27" si="123">BC26</f>
        <v>-0.04</v>
      </c>
      <c r="BC26" s="461">
        <v>-0.04</v>
      </c>
      <c r="BD26" s="388">
        <f t="shared" ref="BD26:BD27" si="124">BH26</f>
        <v>-0.04</v>
      </c>
      <c r="BE26" s="388">
        <f t="shared" ref="BE26:BE27" si="125">BH26</f>
        <v>-0.04</v>
      </c>
      <c r="BF26" s="388">
        <f t="shared" ref="BF26:BF27" si="126">BH26</f>
        <v>-0.04</v>
      </c>
      <c r="BG26" s="388">
        <f t="shared" ref="BG26:BG27" si="127">BH26</f>
        <v>-0.04</v>
      </c>
      <c r="BH26" s="461">
        <v>-0.04</v>
      </c>
    </row>
    <row r="27" spans="1:60">
      <c r="A27" s="503" t="s">
        <v>215</v>
      </c>
      <c r="B27" s="363"/>
      <c r="C27" s="363"/>
      <c r="D27" s="367"/>
      <c r="E27" s="367"/>
      <c r="F27" s="363"/>
      <c r="G27" s="363"/>
      <c r="H27" s="363"/>
      <c r="I27" s="363"/>
      <c r="J27" s="367"/>
      <c r="K27" s="363"/>
      <c r="L27" s="363"/>
      <c r="M27" s="363"/>
      <c r="N27" s="363"/>
      <c r="O27" s="367"/>
      <c r="P27" s="348"/>
      <c r="Q27" s="348"/>
      <c r="R27" s="348"/>
      <c r="S27" s="348"/>
      <c r="T27" s="373"/>
      <c r="U27" s="348"/>
      <c r="V27" s="348"/>
      <c r="W27" s="348"/>
      <c r="X27" s="348">
        <v>-1.2999999999999999E-2</v>
      </c>
      <c r="Y27" s="375"/>
      <c r="Z27" s="348">
        <v>-1.0999999999999999E-2</v>
      </c>
      <c r="AA27" s="348">
        <v>-7.0000000000000001E-3</v>
      </c>
      <c r="AB27" s="348">
        <v>-4.0000000000000001E-3</v>
      </c>
      <c r="AC27" s="403">
        <v>0</v>
      </c>
      <c r="AD27" s="375">
        <v>-5.0000000000000001E-3</v>
      </c>
      <c r="AE27" s="403">
        <v>0</v>
      </c>
      <c r="AF27" s="403">
        <v>2E-3</v>
      </c>
      <c r="AG27" s="403">
        <v>-2E-3</v>
      </c>
      <c r="AH27" s="403">
        <v>3.0000000000000001E-3</v>
      </c>
      <c r="AI27" s="375">
        <v>1E-3</v>
      </c>
      <c r="AJ27" s="387">
        <v>3.0000000000000001E-3</v>
      </c>
      <c r="AK27" s="387">
        <f>AK$6*$AJ$27/$AJ$6</f>
        <v>5.7645767914780623E-3</v>
      </c>
      <c r="AL27" s="387">
        <f>AL$6*$AJ$27/$AJ$6</f>
        <v>4.6838843832532539E-3</v>
      </c>
      <c r="AM27" s="387">
        <f>AM$6*$AJ$27/$AJ$6</f>
        <v>2.2835954533086266E-3</v>
      </c>
      <c r="AN27" s="375">
        <f>SUMPRODUCT(AJ27:AM27,AE$25:AH$25)/AI$25</f>
        <v>3.8786871939033773E-3</v>
      </c>
      <c r="AO27" s="387">
        <f>AO$6*$AN$27/$AN$6</f>
        <v>2.6122462632019298E-3</v>
      </c>
      <c r="AP27" s="387">
        <f>AP$6*$AN$27/$AN$6</f>
        <v>3.656650964957678E-4</v>
      </c>
      <c r="AQ27" s="387">
        <f>AQ$6*$AN$27/$AN$6</f>
        <v>0</v>
      </c>
      <c r="AR27" s="387">
        <f>AR$6*$AN$27/$AN$6</f>
        <v>0</v>
      </c>
      <c r="AS27" s="375">
        <f>SUMPRODUCT(AO27:AR27,AJ$25:AM$25)/AN$25</f>
        <v>7.2902465558366851E-4</v>
      </c>
      <c r="AT27" s="388">
        <f t="shared" si="116"/>
        <v>0</v>
      </c>
      <c r="AU27" s="388">
        <f t="shared" si="117"/>
        <v>0</v>
      </c>
      <c r="AV27" s="388">
        <f t="shared" si="118"/>
        <v>0</v>
      </c>
      <c r="AW27" s="388">
        <f t="shared" si="119"/>
        <v>0</v>
      </c>
      <c r="AX27" s="461">
        <v>0</v>
      </c>
      <c r="AY27" s="388">
        <f t="shared" si="120"/>
        <v>0</v>
      </c>
      <c r="AZ27" s="388">
        <f t="shared" si="121"/>
        <v>0</v>
      </c>
      <c r="BA27" s="388">
        <f t="shared" si="122"/>
        <v>0</v>
      </c>
      <c r="BB27" s="388">
        <f t="shared" si="123"/>
        <v>0</v>
      </c>
      <c r="BC27" s="461">
        <v>0</v>
      </c>
      <c r="BD27" s="388">
        <f t="shared" si="124"/>
        <v>0</v>
      </c>
      <c r="BE27" s="388">
        <f t="shared" si="125"/>
        <v>0</v>
      </c>
      <c r="BF27" s="388">
        <f t="shared" si="126"/>
        <v>0</v>
      </c>
      <c r="BG27" s="388">
        <f t="shared" si="127"/>
        <v>0</v>
      </c>
      <c r="BH27" s="461">
        <v>0</v>
      </c>
    </row>
    <row r="28" spans="1:60">
      <c r="A28" s="503" t="s">
        <v>248</v>
      </c>
      <c r="D28" s="366"/>
      <c r="E28" s="366"/>
      <c r="J28" s="366"/>
      <c r="O28" s="366"/>
      <c r="P28" s="270"/>
      <c r="Q28" s="270"/>
      <c r="R28" s="270"/>
      <c r="S28" s="270"/>
      <c r="T28" s="373"/>
      <c r="U28" s="270"/>
      <c r="V28" s="270"/>
      <c r="W28" s="270"/>
      <c r="X28" s="270">
        <f t="shared" ref="X28" si="128">X29-X27-X26</f>
        <v>1.8659881255297939E-4</v>
      </c>
      <c r="Y28" s="375"/>
      <c r="Z28" s="270">
        <v>0</v>
      </c>
      <c r="AA28" s="270">
        <v>0</v>
      </c>
      <c r="AB28" s="270">
        <v>0</v>
      </c>
      <c r="AC28" s="404">
        <v>0</v>
      </c>
      <c r="AD28" s="375">
        <v>0</v>
      </c>
      <c r="AE28" s="404">
        <v>0</v>
      </c>
      <c r="AF28" s="404">
        <v>0</v>
      </c>
      <c r="AG28" s="404">
        <v>0</v>
      </c>
      <c r="AH28" s="404">
        <v>0</v>
      </c>
      <c r="AI28" s="375">
        <v>0</v>
      </c>
      <c r="AJ28" s="388">
        <v>0</v>
      </c>
      <c r="AK28" s="459">
        <v>0</v>
      </c>
      <c r="AL28" s="459">
        <v>0</v>
      </c>
      <c r="AM28" s="459">
        <v>0</v>
      </c>
      <c r="AN28" s="375">
        <f>SUMPRODUCT(AJ28:AM28,AE$25:AH$25)/AI$25</f>
        <v>0</v>
      </c>
      <c r="AO28" s="459">
        <v>0</v>
      </c>
      <c r="AP28" s="459">
        <v>0</v>
      </c>
      <c r="AQ28" s="459">
        <v>0</v>
      </c>
      <c r="AR28" s="459">
        <v>0</v>
      </c>
      <c r="AS28" s="375">
        <f>SUMPRODUCT(AO28:AR28,AJ$25:AM$25)/AN$25</f>
        <v>0</v>
      </c>
      <c r="AT28" s="388">
        <f>AX28</f>
        <v>0</v>
      </c>
      <c r="AU28" s="388">
        <f>AX28</f>
        <v>0</v>
      </c>
      <c r="AV28" s="388">
        <f>AX28</f>
        <v>0</v>
      </c>
      <c r="AW28" s="388">
        <f>AX28</f>
        <v>0</v>
      </c>
      <c r="AX28" s="461">
        <v>0</v>
      </c>
      <c r="AY28" s="388">
        <f>BC28</f>
        <v>0</v>
      </c>
      <c r="AZ28" s="388">
        <f>BC28</f>
        <v>0</v>
      </c>
      <c r="BA28" s="388">
        <f>BC28</f>
        <v>0</v>
      </c>
      <c r="BB28" s="388">
        <f>BC28</f>
        <v>0</v>
      </c>
      <c r="BC28" s="461">
        <v>0</v>
      </c>
      <c r="BD28" s="388">
        <f>BH28</f>
        <v>0</v>
      </c>
      <c r="BE28" s="388">
        <f>BH28</f>
        <v>0</v>
      </c>
      <c r="BF28" s="388">
        <f>BH28</f>
        <v>0</v>
      </c>
      <c r="BG28" s="388">
        <f>BH28</f>
        <v>0</v>
      </c>
      <c r="BH28" s="461">
        <v>0</v>
      </c>
    </row>
    <row r="29" spans="1:60">
      <c r="A29" s="364" t="s">
        <v>222</v>
      </c>
      <c r="B29" s="363"/>
      <c r="C29" s="363"/>
      <c r="D29" s="367"/>
      <c r="E29" s="367"/>
      <c r="F29" s="363"/>
      <c r="G29" s="363"/>
      <c r="H29" s="363"/>
      <c r="I29" s="363"/>
      <c r="J29" s="367"/>
      <c r="K29" s="363"/>
      <c r="L29" s="363"/>
      <c r="M29" s="363"/>
      <c r="N29" s="363"/>
      <c r="O29" s="367"/>
      <c r="P29" s="348"/>
      <c r="Q29" s="348"/>
      <c r="R29" s="348"/>
      <c r="S29" s="348"/>
      <c r="T29" s="373"/>
      <c r="U29" s="348"/>
      <c r="V29" s="348"/>
      <c r="W29" s="348"/>
      <c r="X29" s="348">
        <f t="shared" ref="X29:AJ29" si="129">X25/S25-1</f>
        <v>-0.17981340118744704</v>
      </c>
      <c r="Y29" s="375">
        <f t="shared" si="129"/>
        <v>-1.4356435643564369E-2</v>
      </c>
      <c r="Z29" s="348">
        <f t="shared" si="129"/>
        <v>-3.4446764091857984E-2</v>
      </c>
      <c r="AA29" s="348">
        <f t="shared" si="129"/>
        <v>-9.8425196850393748E-2</v>
      </c>
      <c r="AB29" s="348">
        <f t="shared" si="129"/>
        <v>-6.7243035542747354E-2</v>
      </c>
      <c r="AC29" s="403">
        <f t="shared" si="129"/>
        <v>0.11375387797311265</v>
      </c>
      <c r="AD29" s="375">
        <f t="shared" si="129"/>
        <v>-2.3355097940733316E-2</v>
      </c>
      <c r="AE29" s="403">
        <f t="shared" si="129"/>
        <v>-3.6756756756756825E-2</v>
      </c>
      <c r="AF29" s="403">
        <f t="shared" si="129"/>
        <v>-9.1703056768558833E-2</v>
      </c>
      <c r="AG29" s="403">
        <f t="shared" si="129"/>
        <v>-0.11019567456230683</v>
      </c>
      <c r="AH29" s="403">
        <f t="shared" si="129"/>
        <v>-0.13741875580315688</v>
      </c>
      <c r="AI29" s="375">
        <f>AI25/AD25-1</f>
        <v>-9.5911545384417485E-2</v>
      </c>
      <c r="AJ29" s="403">
        <f t="shared" si="129"/>
        <v>-7.2951739618406286E-2</v>
      </c>
      <c r="AK29" s="348">
        <f>SUM(AK26:AK28)</f>
        <v>-4.4235423208521939E-2</v>
      </c>
      <c r="AL29" s="348">
        <f>SUM(AL26:AL28)</f>
        <v>-4.5316115616746748E-2</v>
      </c>
      <c r="AM29" s="348">
        <f>SUM(AM26:AM28)</f>
        <v>-1.7716404546691374E-2</v>
      </c>
      <c r="AN29" s="375">
        <f>AN25/AI25-1</f>
        <v>-4.4771199040454013E-2</v>
      </c>
      <c r="AO29" s="348">
        <f>SUM(AO26:AO28)</f>
        <v>-2.7387753736798068E-2</v>
      </c>
      <c r="AP29" s="348">
        <f>SUM(AP26:AP28)</f>
        <v>-4.9634334903504232E-2</v>
      </c>
      <c r="AQ29" s="348">
        <f>SUM(AQ26:AQ28)</f>
        <v>-0.06</v>
      </c>
      <c r="AR29" s="348">
        <f>SUM(AR26:AR28)</f>
        <v>-0.09</v>
      </c>
      <c r="AS29" s="375">
        <f>AS25/AN25-1</f>
        <v>-5.7676340006001636E-2</v>
      </c>
      <c r="AT29" s="348">
        <f>SUM(AT26:AT28)</f>
        <v>-0.04</v>
      </c>
      <c r="AU29" s="348">
        <f>SUM(AU26:AU28)</f>
        <v>-0.04</v>
      </c>
      <c r="AV29" s="348">
        <f>SUM(AV26:AV28)</f>
        <v>-0.04</v>
      </c>
      <c r="AW29" s="348">
        <f>SUM(AW26:AW28)</f>
        <v>-0.04</v>
      </c>
      <c r="AX29" s="375">
        <f>AX25/AS25-1</f>
        <v>-3.9999999999999925E-2</v>
      </c>
      <c r="AY29" s="348">
        <f>SUM(AY26:AY28)</f>
        <v>-0.04</v>
      </c>
      <c r="AZ29" s="348">
        <f>SUM(AZ26:AZ28)</f>
        <v>-0.04</v>
      </c>
      <c r="BA29" s="348">
        <f>SUM(BA26:BA28)</f>
        <v>-0.04</v>
      </c>
      <c r="BB29" s="348">
        <f>SUM(BB26:BB28)</f>
        <v>-0.04</v>
      </c>
      <c r="BC29" s="375">
        <f>BC25/AX25-1</f>
        <v>-4.0000000000000258E-2</v>
      </c>
      <c r="BD29" s="348">
        <f>SUM(BD26:BD28)</f>
        <v>-0.04</v>
      </c>
      <c r="BE29" s="348">
        <f>SUM(BE26:BE28)</f>
        <v>-0.04</v>
      </c>
      <c r="BF29" s="348">
        <f>SUM(BF26:BF28)</f>
        <v>-0.04</v>
      </c>
      <c r="BG29" s="348">
        <f>SUM(BG26:BG28)</f>
        <v>-0.04</v>
      </c>
      <c r="BH29" s="375">
        <f>BH25/BC25-1</f>
        <v>-4.0000000000000036E-2</v>
      </c>
    </row>
    <row r="30" spans="1:60">
      <c r="A30" s="468" t="s">
        <v>247</v>
      </c>
      <c r="B30" s="369"/>
      <c r="C30" s="369"/>
      <c r="D30" s="370"/>
      <c r="E30" s="370"/>
      <c r="F30" s="369"/>
      <c r="G30" s="369"/>
      <c r="H30" s="369"/>
      <c r="I30" s="369"/>
      <c r="J30" s="370"/>
      <c r="K30" s="369"/>
      <c r="L30" s="369"/>
      <c r="M30" s="369"/>
      <c r="N30" s="369"/>
      <c r="O30" s="370"/>
      <c r="P30" s="372"/>
      <c r="Q30" s="372"/>
      <c r="R30" s="372"/>
      <c r="S30" s="372"/>
      <c r="T30" s="374"/>
      <c r="U30" s="372"/>
      <c r="V30" s="372"/>
      <c r="W30" s="372"/>
      <c r="X30" s="372"/>
      <c r="Y30" s="376"/>
      <c r="Z30" s="372"/>
      <c r="AA30" s="372"/>
      <c r="AB30" s="372"/>
      <c r="AC30" s="469">
        <f>AVERAGE(AC26,X26)</f>
        <v>-2.6500000000000003E-2</v>
      </c>
      <c r="AD30" s="470">
        <f t="shared" ref="AD30" si="130">AVERAGE(AD26,Y26)</f>
        <v>-1.7999999999999999E-2</v>
      </c>
      <c r="AE30" s="469">
        <f t="shared" ref="AE30" si="131">AVERAGE(AE26,Z26)</f>
        <v>-0.03</v>
      </c>
      <c r="AF30" s="471">
        <f t="shared" ref="AF30" si="132">AVERAGE(AF26,AA26)</f>
        <v>-9.2999999999999999E-2</v>
      </c>
      <c r="AG30" s="471">
        <f t="shared" ref="AG30" si="133">AVERAGE(AG26,AB26)</f>
        <v>-8.5499999999999993E-2</v>
      </c>
      <c r="AH30" s="471">
        <f t="shared" ref="AH30" si="134">AVERAGE(AH26,AC26)</f>
        <v>-1.3000000000000005E-2</v>
      </c>
      <c r="AI30" s="470">
        <f t="shared" ref="AI30" si="135">AVERAGE(AI26,AD26)</f>
        <v>-5.7500000000000002E-2</v>
      </c>
      <c r="AJ30" s="471">
        <f t="shared" ref="AJ30" si="136">AVERAGE(AJ26,AE26)</f>
        <v>-5.6499999999999995E-2</v>
      </c>
      <c r="AK30" s="471">
        <f t="shared" ref="AK30" si="137">AVERAGE(AK26,AF26)</f>
        <v>-7.2000000000000008E-2</v>
      </c>
      <c r="AL30" s="471">
        <f t="shared" ref="AL30" si="138">AVERAGE(AL26,AG26)</f>
        <v>-7.9000000000000001E-2</v>
      </c>
      <c r="AM30" s="471">
        <f t="shared" ref="AM30" si="139">AVERAGE(AM26,AH26)</f>
        <v>-0.08</v>
      </c>
      <c r="AN30" s="470">
        <f t="shared" ref="AN30" si="140">AVERAGE(AN26,AI26)</f>
        <v>-7.2831058020477818E-2</v>
      </c>
      <c r="AO30" s="471">
        <f t="shared" ref="AO30" si="141">AVERAGE(AO26,AJ26)</f>
        <v>-5.2999999999999999E-2</v>
      </c>
      <c r="AP30" s="471">
        <f t="shared" ref="AP30" si="142">AVERAGE(AP26,AK26)</f>
        <v>-0.05</v>
      </c>
      <c r="AQ30" s="471">
        <f t="shared" ref="AQ30" si="143">AVERAGE(AQ26,AL26)</f>
        <v>-5.5E-2</v>
      </c>
      <c r="AR30" s="471">
        <f t="shared" ref="AR30" si="144">AVERAGE(AR26,AM26)</f>
        <v>-5.5E-2</v>
      </c>
      <c r="AS30" s="470">
        <f t="shared" ref="AS30" si="145">AVERAGE(AS26,AN26)</f>
        <v>-5.3533740351270571E-2</v>
      </c>
      <c r="AT30" s="471">
        <f t="shared" ref="AT30" si="146">AVERAGE(AT26,AO26)</f>
        <v>-3.5000000000000003E-2</v>
      </c>
      <c r="AU30" s="471">
        <f t="shared" ref="AU30" si="147">AVERAGE(AU26,AP26)</f>
        <v>-4.4999999999999998E-2</v>
      </c>
      <c r="AV30" s="471">
        <f t="shared" ref="AV30" si="148">AVERAGE(AV26,AQ26)</f>
        <v>-0.05</v>
      </c>
      <c r="AW30" s="471">
        <f t="shared" ref="AW30" si="149">AVERAGE(AW26,AR26)</f>
        <v>-6.5000000000000002E-2</v>
      </c>
      <c r="AX30" s="470">
        <f t="shared" ref="AX30" si="150">AVERAGE(AX26,AS26)</f>
        <v>-4.9202682330792759E-2</v>
      </c>
      <c r="AY30" s="471">
        <f t="shared" ref="AY30" si="151">AVERAGE(AY26,AT26)</f>
        <v>-0.04</v>
      </c>
      <c r="AZ30" s="471">
        <f t="shared" ref="AZ30" si="152">AVERAGE(AZ26,AU26)</f>
        <v>-0.04</v>
      </c>
      <c r="BA30" s="471">
        <f t="shared" ref="BA30" si="153">AVERAGE(BA26,AV26)</f>
        <v>-0.04</v>
      </c>
      <c r="BB30" s="471">
        <f t="shared" ref="BB30" si="154">AVERAGE(BB26,AW26)</f>
        <v>-0.04</v>
      </c>
      <c r="BC30" s="470">
        <f t="shared" ref="BC30" si="155">AVERAGE(BC26,AX26)</f>
        <v>-0.04</v>
      </c>
      <c r="BD30" s="471">
        <f t="shared" ref="BD30" si="156">AVERAGE(BD26,AY26)</f>
        <v>-0.04</v>
      </c>
      <c r="BE30" s="471">
        <f t="shared" ref="BE30" si="157">AVERAGE(BE26,AZ26)</f>
        <v>-0.04</v>
      </c>
      <c r="BF30" s="471">
        <f t="shared" ref="BF30" si="158">AVERAGE(BF26,BA26)</f>
        <v>-0.04</v>
      </c>
      <c r="BG30" s="471">
        <f t="shared" ref="BG30" si="159">AVERAGE(BG26,BB26)</f>
        <v>-0.04</v>
      </c>
      <c r="BH30" s="470">
        <f t="shared" ref="BH30" si="160">AVERAGE(BH26,BC26)</f>
        <v>-0.04</v>
      </c>
    </row>
    <row r="31" spans="1:60">
      <c r="A31" s="249" t="s">
        <v>225</v>
      </c>
      <c r="B31" s="363"/>
      <c r="C31" s="363"/>
      <c r="D31" s="367"/>
      <c r="E31" s="367"/>
      <c r="F31" s="363"/>
      <c r="G31" s="363"/>
      <c r="H31" s="363"/>
      <c r="I31" s="363"/>
      <c r="J31" s="367"/>
      <c r="K31" s="363"/>
      <c r="L31" s="363"/>
      <c r="M31" s="363"/>
      <c r="N31" s="363"/>
      <c r="O31" s="367"/>
      <c r="P31" s="363"/>
      <c r="T31" s="367"/>
      <c r="U31" s="363"/>
      <c r="Y31" s="367"/>
      <c r="Z31" s="363"/>
      <c r="AC31" s="335"/>
      <c r="AD31" s="367"/>
      <c r="AE31" s="335"/>
      <c r="AI31" s="367"/>
      <c r="AN31" s="367"/>
      <c r="AS31" s="367"/>
      <c r="AX31" s="367"/>
      <c r="BC31" s="367"/>
      <c r="BH31" s="367"/>
    </row>
    <row r="32" spans="1:60" s="391" customFormat="1">
      <c r="A32" s="392" t="s">
        <v>214</v>
      </c>
      <c r="B32" s="390"/>
      <c r="C32" s="390"/>
      <c r="D32" s="393"/>
      <c r="E32" s="393"/>
      <c r="F32" s="390"/>
      <c r="G32" s="390"/>
      <c r="H32" s="390"/>
      <c r="I32" s="390"/>
      <c r="J32" s="393"/>
      <c r="K32" s="390"/>
      <c r="L32" s="390"/>
      <c r="M32" s="390"/>
      <c r="N32" s="390"/>
      <c r="O32" s="393"/>
      <c r="P32" s="394"/>
      <c r="Q32" s="395"/>
      <c r="R32" s="395"/>
      <c r="S32" s="462">
        <v>48.8</v>
      </c>
      <c r="T32" s="452">
        <v>197</v>
      </c>
      <c r="U32" s="472">
        <v>45.6</v>
      </c>
      <c r="V32" s="473">
        <v>47.1</v>
      </c>
      <c r="W32" s="473">
        <v>46.2</v>
      </c>
      <c r="X32" s="473">
        <v>39.200000000000003</v>
      </c>
      <c r="Y32" s="452">
        <f>SUM(U32:X32)</f>
        <v>178.10000000000002</v>
      </c>
      <c r="Z32" s="472">
        <v>32.799999999999997</v>
      </c>
      <c r="AA32" s="473">
        <v>33.700000000000003</v>
      </c>
      <c r="AB32" s="473">
        <v>32.1</v>
      </c>
      <c r="AC32" s="474">
        <v>33.799999999999997</v>
      </c>
      <c r="AD32" s="452">
        <f>SUM(Z32:AC32)</f>
        <v>132.39999999999998</v>
      </c>
      <c r="AE32" s="474">
        <v>32.1</v>
      </c>
      <c r="AF32" s="474">
        <v>34.6</v>
      </c>
      <c r="AG32" s="473">
        <v>31.5</v>
      </c>
      <c r="AH32" s="473">
        <v>32.9</v>
      </c>
      <c r="AI32" s="452">
        <f>SUM(AE32:AH32)</f>
        <v>131.1</v>
      </c>
      <c r="AJ32" s="473">
        <v>32.5</v>
      </c>
      <c r="AK32" s="473">
        <f>AF32*(1+AK36)</f>
        <v>34.359817427940563</v>
      </c>
      <c r="AL32" s="473">
        <f>AG32*(1+AL36)</f>
        <v>31.775169432289907</v>
      </c>
      <c r="AM32" s="473">
        <f>AH32*(1+AM36)</f>
        <v>33.858521161655418</v>
      </c>
      <c r="AN32" s="452">
        <f>SUM(AJ32:AM32)</f>
        <v>132.49350802188587</v>
      </c>
      <c r="AO32" s="473">
        <f>AJ32*(1+AO36)</f>
        <v>32.683724372873755</v>
      </c>
      <c r="AP32" s="473">
        <f>AK32*(1+AP36)</f>
        <v>35.098252053266336</v>
      </c>
      <c r="AQ32" s="473">
        <f>AL32*(1+AQ36)</f>
        <v>31.934045279451354</v>
      </c>
      <c r="AR32" s="473">
        <f>AM32*(1+AR36)</f>
        <v>33.858521161655418</v>
      </c>
      <c r="AS32" s="452">
        <f>SUM(AO32:AR32)</f>
        <v>133.57454286724686</v>
      </c>
      <c r="AT32" s="473">
        <f>AO32*(1+AT36)</f>
        <v>32.683724372873755</v>
      </c>
      <c r="AU32" s="473">
        <f>AP32*(1+AU36)</f>
        <v>35.098252053266336</v>
      </c>
      <c r="AV32" s="473">
        <f>AQ32*(1+AV36)</f>
        <v>31.934045279451354</v>
      </c>
      <c r="AW32" s="473">
        <f>AR32*(1+AW36)</f>
        <v>33.858521161655418</v>
      </c>
      <c r="AX32" s="452">
        <f>SUM(AT32:AW32)</f>
        <v>133.57454286724686</v>
      </c>
      <c r="AY32" s="473">
        <f>AT32*(1+AY36)</f>
        <v>32.683724372873755</v>
      </c>
      <c r="AZ32" s="473">
        <f>AU32*(1+AZ36)</f>
        <v>35.098252053266336</v>
      </c>
      <c r="BA32" s="473">
        <f>AV32*(1+BA36)</f>
        <v>31.934045279451354</v>
      </c>
      <c r="BB32" s="473">
        <f>AW32*(1+BB36)</f>
        <v>33.858521161655418</v>
      </c>
      <c r="BC32" s="452">
        <f>SUM(AY32:BB32)</f>
        <v>133.57454286724686</v>
      </c>
      <c r="BD32" s="473">
        <f>AY32*(1+BD36)</f>
        <v>32.683724372873755</v>
      </c>
      <c r="BE32" s="473">
        <f>AZ32*(1+BE36)</f>
        <v>35.098252053266336</v>
      </c>
      <c r="BF32" s="473">
        <f>BA32*(1+BF36)</f>
        <v>31.934045279451354</v>
      </c>
      <c r="BG32" s="473">
        <f>BB32*(1+BG36)</f>
        <v>33.858521161655418</v>
      </c>
      <c r="BH32" s="452">
        <f>SUM(BD32:BG32)</f>
        <v>133.57454286724686</v>
      </c>
    </row>
    <row r="33" spans="1:60">
      <c r="A33" s="364" t="s">
        <v>219</v>
      </c>
      <c r="B33" s="363"/>
      <c r="C33" s="363"/>
      <c r="D33" s="367"/>
      <c r="E33" s="367"/>
      <c r="F33" s="363"/>
      <c r="G33" s="363"/>
      <c r="H33" s="363"/>
      <c r="I33" s="363"/>
      <c r="J33" s="367"/>
      <c r="K33" s="363"/>
      <c r="L33" s="363"/>
      <c r="M33" s="363"/>
      <c r="N33" s="363"/>
      <c r="O33" s="367"/>
      <c r="P33" s="348"/>
      <c r="Q33" s="348"/>
      <c r="R33" s="348"/>
      <c r="S33" s="348"/>
      <c r="T33" s="373"/>
      <c r="U33" s="348"/>
      <c r="V33" s="348"/>
      <c r="W33" s="348"/>
      <c r="X33" s="348">
        <v>-0.09</v>
      </c>
      <c r="Y33" s="375"/>
      <c r="Z33" s="348">
        <v>-2.4E-2</v>
      </c>
      <c r="AA33" s="348">
        <v>-3.4000000000000002E-2</v>
      </c>
      <c r="AB33" s="348">
        <v>-3.2000000000000001E-2</v>
      </c>
      <c r="AC33" s="403">
        <v>5.2999999999999999E-2</v>
      </c>
      <c r="AD33" s="375">
        <v>-1.2E-2</v>
      </c>
      <c r="AE33" s="403">
        <v>-1.4999999999999999E-2</v>
      </c>
      <c r="AF33" s="403">
        <v>2.1000000000000001E-2</v>
      </c>
      <c r="AG33" s="403">
        <v>-1.2999999999999999E-2</v>
      </c>
      <c r="AH33" s="403">
        <v>-3.5999999999999997E-2</v>
      </c>
      <c r="AI33" s="375">
        <v>-1.0999999999999999E-2</v>
      </c>
      <c r="AJ33" s="387">
        <v>0</v>
      </c>
      <c r="AK33" s="459">
        <v>-0.03</v>
      </c>
      <c r="AL33" s="459">
        <v>-0.01</v>
      </c>
      <c r="AM33" s="459">
        <v>0.02</v>
      </c>
      <c r="AN33" s="375">
        <f>SUMPRODUCT(AJ33:AM33,AE$32:AH$32)/AI$32</f>
        <v>-5.3012967200610217E-3</v>
      </c>
      <c r="AO33" s="459">
        <v>-5.0000000000000001E-3</v>
      </c>
      <c r="AP33" s="459">
        <v>0.02</v>
      </c>
      <c r="AQ33" s="459">
        <v>5.0000000000000001E-3</v>
      </c>
      <c r="AR33" s="459">
        <v>0</v>
      </c>
      <c r="AS33" s="375">
        <f>SUMPRODUCT(AO33:AR33,AJ$32:AM$32)/AN$32</f>
        <v>5.159288224199976E-3</v>
      </c>
      <c r="AT33" s="388">
        <f t="shared" ref="AT33:AT34" si="161">AX33</f>
        <v>0</v>
      </c>
      <c r="AU33" s="388">
        <f t="shared" ref="AU33:AU34" si="162">AX33</f>
        <v>0</v>
      </c>
      <c r="AV33" s="388">
        <f t="shared" ref="AV33:AV34" si="163">AX33</f>
        <v>0</v>
      </c>
      <c r="AW33" s="388">
        <f t="shared" ref="AW33:AW34" si="164">AX33</f>
        <v>0</v>
      </c>
      <c r="AX33" s="461">
        <v>0</v>
      </c>
      <c r="AY33" s="388">
        <f t="shared" ref="AY33:AY34" si="165">BC33</f>
        <v>0</v>
      </c>
      <c r="AZ33" s="388">
        <f t="shared" ref="AZ33:AZ34" si="166">BC33</f>
        <v>0</v>
      </c>
      <c r="BA33" s="388">
        <f t="shared" ref="BA33:BA34" si="167">BC33</f>
        <v>0</v>
      </c>
      <c r="BB33" s="388">
        <f t="shared" ref="BB33:BB34" si="168">BC33</f>
        <v>0</v>
      </c>
      <c r="BC33" s="461">
        <v>0</v>
      </c>
      <c r="BD33" s="388">
        <f t="shared" ref="BD33:BD34" si="169">BH33</f>
        <v>0</v>
      </c>
      <c r="BE33" s="388">
        <f t="shared" ref="BE33:BE34" si="170">BH33</f>
        <v>0</v>
      </c>
      <c r="BF33" s="388">
        <f t="shared" ref="BF33:BF34" si="171">BH33</f>
        <v>0</v>
      </c>
      <c r="BG33" s="388">
        <f t="shared" ref="BG33:BG34" si="172">BH33</f>
        <v>0</v>
      </c>
      <c r="BH33" s="461">
        <v>0</v>
      </c>
    </row>
    <row r="34" spans="1:60">
      <c r="A34" s="503" t="s">
        <v>215</v>
      </c>
      <c r="B34" s="363"/>
      <c r="C34" s="363"/>
      <c r="D34" s="367"/>
      <c r="E34" s="367"/>
      <c r="F34" s="363"/>
      <c r="G34" s="363"/>
      <c r="H34" s="363"/>
      <c r="I34" s="363"/>
      <c r="J34" s="367"/>
      <c r="K34" s="363"/>
      <c r="L34" s="363"/>
      <c r="M34" s="363"/>
      <c r="N34" s="363"/>
      <c r="O34" s="367"/>
      <c r="P34" s="348"/>
      <c r="Q34" s="348"/>
      <c r="R34" s="348"/>
      <c r="S34" s="348"/>
      <c r="T34" s="373"/>
      <c r="U34" s="348"/>
      <c r="V34" s="348"/>
      <c r="W34" s="348"/>
      <c r="X34" s="348">
        <v>-2.9000000000000001E-2</v>
      </c>
      <c r="Y34" s="375"/>
      <c r="Z34" s="348">
        <v>-2.1999999999999999E-2</v>
      </c>
      <c r="AA34" s="348">
        <v>-1.2999999999999999E-2</v>
      </c>
      <c r="AB34" s="348">
        <v>-4.0000000000000001E-3</v>
      </c>
      <c r="AC34" s="403">
        <v>3.0000000000000001E-3</v>
      </c>
      <c r="AD34" s="375">
        <v>-0.01</v>
      </c>
      <c r="AE34" s="403">
        <v>-6.0000000000000001E-3</v>
      </c>
      <c r="AF34" s="403">
        <v>6.0000000000000001E-3</v>
      </c>
      <c r="AG34" s="403">
        <v>-6.0000000000000001E-3</v>
      </c>
      <c r="AH34" s="403">
        <v>8.9999999999999993E-3</v>
      </c>
      <c r="AI34" s="375">
        <v>1E-3</v>
      </c>
      <c r="AJ34" s="387">
        <v>1.2E-2</v>
      </c>
      <c r="AK34" s="387">
        <f>AK$6*$AJ$34/$AJ$6</f>
        <v>2.3058307165912249E-2</v>
      </c>
      <c r="AL34" s="387">
        <f>AL$6*$AJ$34/$AJ$6</f>
        <v>1.8735537533013016E-2</v>
      </c>
      <c r="AM34" s="387">
        <f>AM$6*$AJ$34/$AJ$6</f>
        <v>9.1343818132345062E-3</v>
      </c>
      <c r="AN34" s="375">
        <f>SUMPRODUCT(AJ34:AM34,AE$32:AH$32)/AI$32</f>
        <v>1.581775760401136E-2</v>
      </c>
      <c r="AO34" s="387">
        <f>AO$6*$AN$34/$AN$6</f>
        <v>1.0653057626884751E-2</v>
      </c>
      <c r="AP34" s="387">
        <f t="shared" ref="AP34:AQ34" si="173">AP$6*$AN$34/$AN$6</f>
        <v>1.4912266886870703E-3</v>
      </c>
      <c r="AQ34" s="387">
        <f t="shared" si="173"/>
        <v>0</v>
      </c>
      <c r="AR34" s="387">
        <f>AR$6*$AN$34/$AN$6</f>
        <v>0</v>
      </c>
      <c r="AS34" s="375">
        <f>SUMPRODUCT(AO34:AR34,AJ$32:AM$32)/AN$32</f>
        <v>2.9998650920697173E-3</v>
      </c>
      <c r="AT34" s="388">
        <f t="shared" si="161"/>
        <v>0</v>
      </c>
      <c r="AU34" s="388">
        <f t="shared" si="162"/>
        <v>0</v>
      </c>
      <c r="AV34" s="388">
        <f t="shared" si="163"/>
        <v>0</v>
      </c>
      <c r="AW34" s="388">
        <f t="shared" si="164"/>
        <v>0</v>
      </c>
      <c r="AX34" s="461">
        <v>0</v>
      </c>
      <c r="AY34" s="388">
        <f t="shared" si="165"/>
        <v>0</v>
      </c>
      <c r="AZ34" s="388">
        <f t="shared" si="166"/>
        <v>0</v>
      </c>
      <c r="BA34" s="388">
        <f t="shared" si="167"/>
        <v>0</v>
      </c>
      <c r="BB34" s="388">
        <f t="shared" si="168"/>
        <v>0</v>
      </c>
      <c r="BC34" s="461">
        <v>0</v>
      </c>
      <c r="BD34" s="388">
        <f t="shared" si="169"/>
        <v>0</v>
      </c>
      <c r="BE34" s="388">
        <f t="shared" si="170"/>
        <v>0</v>
      </c>
      <c r="BF34" s="388">
        <f t="shared" si="171"/>
        <v>0</v>
      </c>
      <c r="BG34" s="388">
        <f t="shared" si="172"/>
        <v>0</v>
      </c>
      <c r="BH34" s="461">
        <v>0</v>
      </c>
    </row>
    <row r="35" spans="1:60">
      <c r="A35" s="503" t="s">
        <v>248</v>
      </c>
      <c r="B35" s="363"/>
      <c r="C35" s="363"/>
      <c r="D35" s="367"/>
      <c r="E35" s="367"/>
      <c r="F35" s="363"/>
      <c r="G35" s="363"/>
      <c r="H35" s="363"/>
      <c r="I35" s="363"/>
      <c r="J35" s="367"/>
      <c r="K35" s="363"/>
      <c r="L35" s="363"/>
      <c r="M35" s="363"/>
      <c r="N35" s="363"/>
      <c r="O35" s="367"/>
      <c r="P35" s="270"/>
      <c r="Q35" s="270"/>
      <c r="R35" s="270"/>
      <c r="S35" s="270"/>
      <c r="T35" s="373"/>
      <c r="U35" s="270"/>
      <c r="V35" s="270"/>
      <c r="W35" s="270"/>
      <c r="X35" s="270">
        <f t="shared" ref="X35" si="174">X36-X34-X33</f>
        <v>-7.7721311475409727E-2</v>
      </c>
      <c r="Y35" s="375"/>
      <c r="Z35" s="270">
        <v>-0.23499999999999999</v>
      </c>
      <c r="AA35" s="270">
        <v>-0.23799999999999999</v>
      </c>
      <c r="AB35" s="270">
        <v>-0.26800000000000002</v>
      </c>
      <c r="AC35" s="404">
        <v>-0.19400000000000001</v>
      </c>
      <c r="AD35" s="375">
        <v>-0.23499999999999999</v>
      </c>
      <c r="AE35" s="404">
        <v>0</v>
      </c>
      <c r="AF35" s="404">
        <v>0</v>
      </c>
      <c r="AG35" s="404">
        <v>0</v>
      </c>
      <c r="AH35" s="404">
        <v>0</v>
      </c>
      <c r="AI35" s="375">
        <v>0</v>
      </c>
      <c r="AJ35" s="388">
        <v>0</v>
      </c>
      <c r="AK35" s="459">
        <v>0</v>
      </c>
      <c r="AL35" s="459">
        <v>0</v>
      </c>
      <c r="AM35" s="459">
        <v>0</v>
      </c>
      <c r="AN35" s="375">
        <f>SUMPRODUCT(AJ35:AM35,AE$32:AH$32)/AI$32</f>
        <v>0</v>
      </c>
      <c r="AO35" s="459">
        <v>0</v>
      </c>
      <c r="AP35" s="459">
        <v>0</v>
      </c>
      <c r="AQ35" s="459">
        <v>0</v>
      </c>
      <c r="AR35" s="459">
        <v>0</v>
      </c>
      <c r="AS35" s="375">
        <f>SUMPRODUCT(AO35:AR35,AJ$32:AM$32)/AN$32</f>
        <v>0</v>
      </c>
      <c r="AT35" s="388">
        <f>AX35</f>
        <v>0</v>
      </c>
      <c r="AU35" s="388">
        <f>AX35</f>
        <v>0</v>
      </c>
      <c r="AV35" s="388">
        <f>AX35</f>
        <v>0</v>
      </c>
      <c r="AW35" s="388">
        <f>AX35</f>
        <v>0</v>
      </c>
      <c r="AX35" s="461">
        <v>0</v>
      </c>
      <c r="AY35" s="388">
        <f>BC35</f>
        <v>0</v>
      </c>
      <c r="AZ35" s="388">
        <f>BC35</f>
        <v>0</v>
      </c>
      <c r="BA35" s="388">
        <f>BC35</f>
        <v>0</v>
      </c>
      <c r="BB35" s="388">
        <f>BC35</f>
        <v>0</v>
      </c>
      <c r="BC35" s="461">
        <v>0</v>
      </c>
      <c r="BD35" s="388">
        <f>BH35</f>
        <v>0</v>
      </c>
      <c r="BE35" s="388">
        <f>BH35</f>
        <v>0</v>
      </c>
      <c r="BF35" s="388">
        <f>BH35</f>
        <v>0</v>
      </c>
      <c r="BG35" s="388">
        <f>BH35</f>
        <v>0</v>
      </c>
      <c r="BH35" s="461">
        <v>0</v>
      </c>
    </row>
    <row r="36" spans="1:60">
      <c r="A36" s="364" t="s">
        <v>222</v>
      </c>
      <c r="B36" s="363"/>
      <c r="C36" s="363"/>
      <c r="D36" s="367"/>
      <c r="E36" s="367"/>
      <c r="F36" s="363"/>
      <c r="G36" s="363"/>
      <c r="H36" s="363"/>
      <c r="I36" s="363"/>
      <c r="J36" s="367"/>
      <c r="K36" s="363"/>
      <c r="L36" s="363"/>
      <c r="M36" s="363"/>
      <c r="N36" s="363"/>
      <c r="O36" s="367"/>
      <c r="P36" s="348"/>
      <c r="Q36" s="348"/>
      <c r="R36" s="348"/>
      <c r="S36" s="348"/>
      <c r="T36" s="373"/>
      <c r="U36" s="348"/>
      <c r="V36" s="348"/>
      <c r="W36" s="348"/>
      <c r="X36" s="348">
        <f t="shared" ref="X36:AJ36" si="175">X32/S32-1</f>
        <v>-0.19672131147540972</v>
      </c>
      <c r="Y36" s="375">
        <f t="shared" si="175"/>
        <v>-9.5939086294416165E-2</v>
      </c>
      <c r="Z36" s="348">
        <f t="shared" si="175"/>
        <v>-0.28070175438596501</v>
      </c>
      <c r="AA36" s="348">
        <f t="shared" si="175"/>
        <v>-0.2845010615711252</v>
      </c>
      <c r="AB36" s="348">
        <f t="shared" si="175"/>
        <v>-0.30519480519480524</v>
      </c>
      <c r="AC36" s="387">
        <f t="shared" si="175"/>
        <v>-0.13775510204081642</v>
      </c>
      <c r="AD36" s="375">
        <f t="shared" si="175"/>
        <v>-0.25659741718135898</v>
      </c>
      <c r="AE36" s="403">
        <f t="shared" si="175"/>
        <v>-2.1341463414634054E-2</v>
      </c>
      <c r="AF36" s="403">
        <f t="shared" si="175"/>
        <v>2.6706231454005858E-2</v>
      </c>
      <c r="AG36" s="403">
        <f t="shared" si="175"/>
        <v>-1.8691588785046731E-2</v>
      </c>
      <c r="AH36" s="403">
        <f t="shared" si="175"/>
        <v>-2.6627218934911157E-2</v>
      </c>
      <c r="AI36" s="375">
        <f>AI32/AD32-1</f>
        <v>-9.8187311178246084E-3</v>
      </c>
      <c r="AJ36" s="403">
        <f t="shared" si="175"/>
        <v>1.2461059190031154E-2</v>
      </c>
      <c r="AK36" s="348">
        <f>SUM(AK33:AK35)</f>
        <v>-6.9416928340877496E-3</v>
      </c>
      <c r="AL36" s="348">
        <f>SUM(AL33:AL35)</f>
        <v>8.7355375330130155E-3</v>
      </c>
      <c r="AM36" s="348">
        <f>SUM(AM33:AM35)</f>
        <v>2.9134381813234508E-2</v>
      </c>
      <c r="AN36" s="375">
        <f>AN32/AI32-1</f>
        <v>1.0629351806909826E-2</v>
      </c>
      <c r="AO36" s="348">
        <f>SUM(AO33:AO35)</f>
        <v>5.6530576268847511E-3</v>
      </c>
      <c r="AP36" s="348">
        <f>SUM(AP33:AP35)</f>
        <v>2.1491226688687071E-2</v>
      </c>
      <c r="AQ36" s="348">
        <f>SUM(AQ33:AQ35)</f>
        <v>5.0000000000000001E-3</v>
      </c>
      <c r="AR36" s="348">
        <f>SUM(AR33:AR35)</f>
        <v>0</v>
      </c>
      <c r="AS36" s="375">
        <f>AS32/AN32-1</f>
        <v>8.1591533162697072E-3</v>
      </c>
      <c r="AT36" s="348">
        <f>SUM(AT33:AT35)</f>
        <v>0</v>
      </c>
      <c r="AU36" s="348">
        <f>SUM(AU33:AU35)</f>
        <v>0</v>
      </c>
      <c r="AV36" s="348">
        <f>SUM(AV33:AV35)</f>
        <v>0</v>
      </c>
      <c r="AW36" s="348">
        <f>SUM(AW33:AW35)</f>
        <v>0</v>
      </c>
      <c r="AX36" s="375">
        <f>AX32/AS32-1</f>
        <v>0</v>
      </c>
      <c r="AY36" s="348">
        <f>SUM(AY33:AY35)</f>
        <v>0</v>
      </c>
      <c r="AZ36" s="348">
        <f>SUM(AZ33:AZ35)</f>
        <v>0</v>
      </c>
      <c r="BA36" s="348">
        <f>SUM(BA33:BA35)</f>
        <v>0</v>
      </c>
      <c r="BB36" s="348">
        <f>SUM(BB33:BB35)</f>
        <v>0</v>
      </c>
      <c r="BC36" s="375">
        <f>BC32/AX32-1</f>
        <v>0</v>
      </c>
      <c r="BD36" s="348">
        <f>SUM(BD33:BD35)</f>
        <v>0</v>
      </c>
      <c r="BE36" s="348">
        <f>SUM(BE33:BE35)</f>
        <v>0</v>
      </c>
      <c r="BF36" s="348">
        <f>SUM(BF33:BF35)</f>
        <v>0</v>
      </c>
      <c r="BG36" s="348">
        <f>SUM(BG33:BG35)</f>
        <v>0</v>
      </c>
      <c r="BH36" s="375">
        <f>BH32/BC32-1</f>
        <v>0</v>
      </c>
    </row>
    <row r="37" spans="1:60">
      <c r="A37" s="468" t="s">
        <v>247</v>
      </c>
      <c r="B37" s="369"/>
      <c r="C37" s="369"/>
      <c r="D37" s="370"/>
      <c r="E37" s="370"/>
      <c r="F37" s="369"/>
      <c r="G37" s="369"/>
      <c r="H37" s="369"/>
      <c r="I37" s="369"/>
      <c r="J37" s="370"/>
      <c r="K37" s="369"/>
      <c r="L37" s="369"/>
      <c r="M37" s="369"/>
      <c r="N37" s="369"/>
      <c r="O37" s="370"/>
      <c r="P37" s="372"/>
      <c r="Q37" s="372"/>
      <c r="R37" s="372"/>
      <c r="S37" s="372"/>
      <c r="T37" s="374"/>
      <c r="U37" s="372"/>
      <c r="V37" s="372"/>
      <c r="W37" s="372"/>
      <c r="X37" s="372"/>
      <c r="Y37" s="376"/>
      <c r="Z37" s="372"/>
      <c r="AA37" s="372"/>
      <c r="AB37" s="372"/>
      <c r="AC37" s="469">
        <f>AVERAGE(AC33,X33)</f>
        <v>-1.8499999999999999E-2</v>
      </c>
      <c r="AD37" s="470">
        <f t="shared" ref="AD37" si="176">AVERAGE(AD33,Y33)</f>
        <v>-1.2E-2</v>
      </c>
      <c r="AE37" s="469">
        <f t="shared" ref="AE37" si="177">AVERAGE(AE33,Z33)</f>
        <v>-1.95E-2</v>
      </c>
      <c r="AF37" s="471">
        <f t="shared" ref="AF37" si="178">AVERAGE(AF33,AA33)</f>
        <v>-6.5000000000000006E-3</v>
      </c>
      <c r="AG37" s="471">
        <f t="shared" ref="AG37" si="179">AVERAGE(AG33,AB33)</f>
        <v>-2.2499999999999999E-2</v>
      </c>
      <c r="AH37" s="471">
        <f t="shared" ref="AH37" si="180">AVERAGE(AH33,AC33)</f>
        <v>8.5000000000000006E-3</v>
      </c>
      <c r="AI37" s="470">
        <f t="shared" ref="AI37" si="181">AVERAGE(AI33,AD33)</f>
        <v>-1.15E-2</v>
      </c>
      <c r="AJ37" s="471">
        <f t="shared" ref="AJ37" si="182">AVERAGE(AJ33,AE33)</f>
        <v>-7.4999999999999997E-3</v>
      </c>
      <c r="AK37" s="471">
        <f t="shared" ref="AK37" si="183">AVERAGE(AK33,AF33)</f>
        <v>-4.4999999999999988E-3</v>
      </c>
      <c r="AL37" s="471">
        <f t="shared" ref="AL37" si="184">AVERAGE(AL33,AG33)</f>
        <v>-1.15E-2</v>
      </c>
      <c r="AM37" s="471">
        <f t="shared" ref="AM37" si="185">AVERAGE(AM33,AH33)</f>
        <v>-7.9999999999999984E-3</v>
      </c>
      <c r="AN37" s="470">
        <f t="shared" ref="AN37" si="186">AVERAGE(AN33,AI33)</f>
        <v>-8.1506483600305105E-3</v>
      </c>
      <c r="AO37" s="471">
        <f t="shared" ref="AO37" si="187">AVERAGE(AO33,AJ33)</f>
        <v>-2.5000000000000001E-3</v>
      </c>
      <c r="AP37" s="471">
        <f t="shared" ref="AP37" si="188">AVERAGE(AP33,AK33)</f>
        <v>-4.9999999999999992E-3</v>
      </c>
      <c r="AQ37" s="471">
        <f t="shared" ref="AQ37" si="189">AVERAGE(AQ33,AL33)</f>
        <v>-2.5000000000000001E-3</v>
      </c>
      <c r="AR37" s="471">
        <f t="shared" ref="AR37" si="190">AVERAGE(AR33,AM33)</f>
        <v>0.01</v>
      </c>
      <c r="AS37" s="470">
        <f t="shared" ref="AS37" si="191">AVERAGE(AS33,AN33)</f>
        <v>-7.1004247930522846E-5</v>
      </c>
      <c r="AT37" s="471">
        <f t="shared" ref="AT37" si="192">AVERAGE(AT33,AO33)</f>
        <v>-2.5000000000000001E-3</v>
      </c>
      <c r="AU37" s="471">
        <f t="shared" ref="AU37" si="193">AVERAGE(AU33,AP33)</f>
        <v>0.01</v>
      </c>
      <c r="AV37" s="471">
        <f t="shared" ref="AV37" si="194">AVERAGE(AV33,AQ33)</f>
        <v>2.5000000000000001E-3</v>
      </c>
      <c r="AW37" s="471">
        <f t="shared" ref="AW37" si="195">AVERAGE(AW33,AR33)</f>
        <v>0</v>
      </c>
      <c r="AX37" s="470">
        <f t="shared" ref="AX37" si="196">AVERAGE(AX33,AS33)</f>
        <v>2.579644112099988E-3</v>
      </c>
      <c r="AY37" s="471">
        <f t="shared" ref="AY37" si="197">AVERAGE(AY33,AT33)</f>
        <v>0</v>
      </c>
      <c r="AZ37" s="471">
        <f t="shared" ref="AZ37" si="198">AVERAGE(AZ33,AU33)</f>
        <v>0</v>
      </c>
      <c r="BA37" s="471">
        <f t="shared" ref="BA37" si="199">AVERAGE(BA33,AV33)</f>
        <v>0</v>
      </c>
      <c r="BB37" s="471">
        <f t="shared" ref="BB37" si="200">AVERAGE(BB33,AW33)</f>
        <v>0</v>
      </c>
      <c r="BC37" s="470">
        <f t="shared" ref="BC37" si="201">AVERAGE(BC33,AX33)</f>
        <v>0</v>
      </c>
      <c r="BD37" s="471">
        <f t="shared" ref="BD37" si="202">AVERAGE(BD33,AY33)</f>
        <v>0</v>
      </c>
      <c r="BE37" s="471">
        <f t="shared" ref="BE37" si="203">AVERAGE(BE33,AZ33)</f>
        <v>0</v>
      </c>
      <c r="BF37" s="471">
        <f t="shared" ref="BF37" si="204">AVERAGE(BF33,BA33)</f>
        <v>0</v>
      </c>
      <c r="BG37" s="471">
        <f t="shared" ref="BG37" si="205">AVERAGE(BG33,BB33)</f>
        <v>0</v>
      </c>
      <c r="BH37" s="470">
        <f t="shared" ref="BH37" si="206">AVERAGE(BH33,BC33)</f>
        <v>0</v>
      </c>
    </row>
    <row r="38" spans="1:60" s="391" customFormat="1">
      <c r="A38" s="396"/>
      <c r="B38" s="397"/>
      <c r="C38" s="397"/>
      <c r="D38" s="398"/>
      <c r="E38" s="398"/>
      <c r="F38" s="397"/>
      <c r="G38" s="397"/>
      <c r="H38" s="397"/>
      <c r="I38" s="397"/>
      <c r="J38" s="398"/>
      <c r="K38" s="397"/>
      <c r="L38" s="397"/>
      <c r="M38" s="397"/>
      <c r="N38" s="397"/>
      <c r="O38" s="398"/>
      <c r="P38" s="389"/>
      <c r="Q38" s="389"/>
      <c r="R38" s="389"/>
      <c r="S38" s="389"/>
      <c r="T38" s="399"/>
      <c r="U38" s="389"/>
      <c r="V38" s="389"/>
      <c r="W38" s="389"/>
      <c r="X38" s="389"/>
      <c r="Y38" s="399"/>
      <c r="Z38" s="389"/>
      <c r="AA38" s="389"/>
      <c r="AB38" s="389"/>
      <c r="AC38" s="389"/>
      <c r="AD38" s="399"/>
      <c r="AE38" s="389"/>
      <c r="AF38" s="389"/>
      <c r="AG38" s="389"/>
      <c r="AH38" s="389"/>
      <c r="AI38" s="399"/>
      <c r="AJ38" s="389"/>
      <c r="AK38" s="389"/>
      <c r="AL38" s="389"/>
      <c r="AM38" s="389"/>
      <c r="AN38" s="399"/>
      <c r="AO38" s="389"/>
      <c r="AP38" s="389"/>
      <c r="AQ38" s="389"/>
      <c r="AR38" s="389"/>
      <c r="AS38" s="399"/>
      <c r="AT38" s="389"/>
      <c r="AU38" s="389"/>
      <c r="AV38" s="389"/>
      <c r="AW38" s="389"/>
      <c r="AX38" s="399"/>
      <c r="AY38" s="389"/>
      <c r="AZ38" s="389"/>
      <c r="BA38" s="389"/>
      <c r="BB38" s="389"/>
      <c r="BC38" s="399"/>
      <c r="BD38" s="389"/>
      <c r="BE38" s="389"/>
      <c r="BF38" s="389"/>
      <c r="BG38" s="389"/>
      <c r="BH38" s="399"/>
    </row>
    <row r="39" spans="1:60" s="477" customFormat="1">
      <c r="A39" s="371" t="s">
        <v>132</v>
      </c>
      <c r="B39" s="475"/>
      <c r="C39" s="475"/>
      <c r="D39" s="393"/>
      <c r="E39" s="393"/>
      <c r="F39" s="390"/>
      <c r="G39" s="390"/>
      <c r="H39" s="390"/>
      <c r="I39" s="390"/>
      <c r="J39" s="393"/>
      <c r="K39" s="390"/>
      <c r="L39" s="390"/>
      <c r="M39" s="390"/>
      <c r="N39" s="390"/>
      <c r="O39" s="393"/>
      <c r="P39" s="394"/>
      <c r="Q39" s="476"/>
      <c r="R39" s="476"/>
      <c r="S39" s="473">
        <f t="shared" ref="S39:X39" si="207">SUM(S46+S53+S60+S67+S74)</f>
        <v>-5.7457989603451551</v>
      </c>
      <c r="T39" s="452">
        <f t="shared" si="207"/>
        <v>63.162480915133528</v>
      </c>
      <c r="U39" s="472">
        <f t="shared" si="207"/>
        <v>58.731378416118105</v>
      </c>
      <c r="V39" s="473">
        <f t="shared" si="207"/>
        <v>173.86862158388192</v>
      </c>
      <c r="W39" s="473">
        <f t="shared" si="207"/>
        <v>73.500000000000014</v>
      </c>
      <c r="X39" s="473">
        <f t="shared" si="207"/>
        <v>57.900000000000006</v>
      </c>
      <c r="Y39" s="452">
        <f>SUM(U39:X39)</f>
        <v>364</v>
      </c>
      <c r="Z39" s="472">
        <f>SUM(Z46+Z53+Z60+Z67+Z74)</f>
        <v>72</v>
      </c>
      <c r="AA39" s="473">
        <f>SUM(AA46+AA53+AA60+AA67+AA74)</f>
        <v>111.5</v>
      </c>
      <c r="AB39" s="473">
        <f>SUM(AB46+AB53+AB60+AB67+AB74)</f>
        <v>69.2</v>
      </c>
      <c r="AC39" s="474">
        <f>SUM(AC46+AC53+AC60+AC67+AC74)</f>
        <v>99.699999999999989</v>
      </c>
      <c r="AD39" s="452">
        <f>SUM(Z39:AC39)</f>
        <v>352.4</v>
      </c>
      <c r="AE39" s="474">
        <f>SUM(AE46+AE53+AE60+AE67+AE74)</f>
        <v>67.599999999999994</v>
      </c>
      <c r="AF39" s="474">
        <f>SUM(AF46+AF53+AF60+AF67+AF74)</f>
        <v>105.79999999999998</v>
      </c>
      <c r="AG39" s="473">
        <f>SUM(AG46+AG53+AG60+AG67+AG74)</f>
        <v>94.299999999999983</v>
      </c>
      <c r="AH39" s="473">
        <f>SUM(AH46+AH53+AH60+AH67+AH74)</f>
        <v>87.700000000000017</v>
      </c>
      <c r="AI39" s="452">
        <f>SUM(AE39:AH39)</f>
        <v>355.4</v>
      </c>
      <c r="AJ39" s="473">
        <f>SUM(AJ46+AJ53+AJ60+AJ67+AJ74)</f>
        <v>38.000000000000007</v>
      </c>
      <c r="AK39" s="473">
        <f>SUM(AK46+AK53+AK60+AK67+AK74)</f>
        <v>100.85832542151684</v>
      </c>
      <c r="AL39" s="473">
        <f>SUM(AL46+AL53+AL60+AL67+AL74)</f>
        <v>95.207618181389222</v>
      </c>
      <c r="AM39" s="473">
        <f>SUM(AM46+AM53+AM60+AM67+AM74)</f>
        <v>108.19422367978179</v>
      </c>
      <c r="AN39" s="452">
        <f>SUM(AJ39:AM39)</f>
        <v>342.26016728268786</v>
      </c>
      <c r="AO39" s="473">
        <f>SUM(AO46+AO53+AO60+AO67+AO74)</f>
        <v>59.480392939484965</v>
      </c>
      <c r="AP39" s="473">
        <f>SUM(AP46+AP53+AP60+AP67+AP74)</f>
        <v>105.919885193805</v>
      </c>
      <c r="AQ39" s="473">
        <f>SUM(AQ46+AQ53+AQ60+AQ67+AQ74)</f>
        <v>97.163763376837835</v>
      </c>
      <c r="AR39" s="473">
        <f>SUM(AR46+AR53+AR60+AR67+AR74)</f>
        <v>74.16334604052669</v>
      </c>
      <c r="AS39" s="452">
        <f>SUM(AO39:AR39)</f>
        <v>336.7273875506545</v>
      </c>
      <c r="AT39" s="473">
        <f>SUM(AT46+AT53+AT60+AT67+AT74)</f>
        <v>59.084352326724499</v>
      </c>
      <c r="AU39" s="473">
        <f>SUM(AU46+AU53+AU60+AU67+AU74)</f>
        <v>105.66673579400666</v>
      </c>
      <c r="AV39" s="473">
        <f>SUM(AV46+AV53+AV60+AV67+AV74)</f>
        <v>96.978609735030659</v>
      </c>
      <c r="AW39" s="473">
        <f>SUM(AW46+AW53+AW60+AW67+AW74)</f>
        <v>73.589881568929627</v>
      </c>
      <c r="AX39" s="452">
        <f>SUM(AT39:AW39)</f>
        <v>335.31957942469143</v>
      </c>
      <c r="AY39" s="473">
        <f>SUM(AY46+AY53+AY60+AY67+AY74)</f>
        <v>59.169972564038602</v>
      </c>
      <c r="AZ39" s="473">
        <f>SUM(AZ46+AZ53+AZ60+AZ67+AZ74)</f>
        <v>106.0540098039192</v>
      </c>
      <c r="BA39" s="473">
        <f>SUM(BA46+BA53+BA60+BA67+BA74)</f>
        <v>97.450376281432739</v>
      </c>
      <c r="BB39" s="473">
        <f>SUM(BB46+BB53+BB60+BB67+BB74)</f>
        <v>73.583322610140385</v>
      </c>
      <c r="BC39" s="452">
        <f>SUM(AY39:BB39)</f>
        <v>336.25768125953095</v>
      </c>
      <c r="BD39" s="473">
        <f>SUM(BD46+BD53+BD60+BD67+BD74)</f>
        <v>59.264032514708781</v>
      </c>
      <c r="BE39" s="473">
        <f>SUM(BE46+BE53+BE60+BE67+BE74)</f>
        <v>106.47031329632546</v>
      </c>
      <c r="BF39" s="473">
        <f>SUM(BF46+BF53+BF60+BF67+BF74)</f>
        <v>97.948205914604102</v>
      </c>
      <c r="BG39" s="473">
        <f>SUM(BG46+BG53+BG60+BG67+BG74)</f>
        <v>73.586939953325242</v>
      </c>
      <c r="BH39" s="452">
        <f>SUM(BD39:BG39)</f>
        <v>337.26949167896362</v>
      </c>
    </row>
    <row r="40" spans="1:60" s="348" customFormat="1" hidden="1" outlineLevel="1">
      <c r="A40" s="364" t="s">
        <v>219</v>
      </c>
      <c r="B40" s="392"/>
      <c r="C40" s="392"/>
      <c r="D40" s="367"/>
      <c r="E40" s="367"/>
      <c r="F40" s="363"/>
      <c r="G40" s="363"/>
      <c r="H40" s="363"/>
      <c r="I40" s="363"/>
      <c r="J40" s="367"/>
      <c r="K40" s="363"/>
      <c r="L40" s="363"/>
      <c r="M40" s="363"/>
      <c r="N40" s="363"/>
      <c r="O40" s="367"/>
      <c r="T40" s="375"/>
      <c r="Y40" s="375"/>
      <c r="Z40" s="403">
        <v>-7.5999999999999998E-2</v>
      </c>
      <c r="AA40" s="403">
        <v>-0.11</v>
      </c>
      <c r="AB40" s="348">
        <v>-2.3E-2</v>
      </c>
      <c r="AC40" s="348">
        <v>0.54200000000000004</v>
      </c>
      <c r="AD40" s="375">
        <v>2.7E-2</v>
      </c>
      <c r="AE40" s="403">
        <v>-0.06</v>
      </c>
      <c r="AF40" s="403">
        <v>-1.9E-2</v>
      </c>
      <c r="AG40" s="348">
        <v>0.27200000000000002</v>
      </c>
      <c r="AH40" s="348">
        <v>-8.5999999999999993E-2</v>
      </c>
      <c r="AI40" s="375">
        <v>1.4E-2</v>
      </c>
      <c r="AN40" s="467"/>
      <c r="AS40" s="467"/>
      <c r="AX40" s="467"/>
      <c r="BC40" s="467"/>
      <c r="BH40" s="467"/>
    </row>
    <row r="41" spans="1:60" s="348" customFormat="1" hidden="1" outlineLevel="1">
      <c r="A41" s="364" t="s">
        <v>220</v>
      </c>
      <c r="B41" s="392"/>
      <c r="C41" s="392"/>
      <c r="D41" s="367"/>
      <c r="E41" s="367"/>
      <c r="F41" s="363"/>
      <c r="G41" s="363"/>
      <c r="H41" s="363"/>
      <c r="I41" s="363"/>
      <c r="J41" s="367"/>
      <c r="K41" s="363"/>
      <c r="L41" s="363"/>
      <c r="M41" s="363"/>
      <c r="N41" s="363"/>
      <c r="O41" s="367"/>
      <c r="T41" s="375"/>
      <c r="Y41" s="375"/>
      <c r="Z41" s="403">
        <v>-8.5999999999999993E-2</v>
      </c>
      <c r="AA41" s="403">
        <v>-0.03</v>
      </c>
      <c r="AB41" s="348">
        <v>7.0000000000000001E-3</v>
      </c>
      <c r="AC41" s="348">
        <v>9.4E-2</v>
      </c>
      <c r="AD41" s="375">
        <v>-1.4999999999999999E-2</v>
      </c>
      <c r="AE41" s="403">
        <v>7.0000000000000001E-3</v>
      </c>
      <c r="AF41" s="403">
        <v>2E-3</v>
      </c>
      <c r="AG41" s="348">
        <v>-3.3000000000000002E-2</v>
      </c>
      <c r="AH41" s="348">
        <v>-2.1000000000000001E-2</v>
      </c>
      <c r="AI41" s="375">
        <v>-1.0999999999999999E-2</v>
      </c>
      <c r="AN41" s="467"/>
      <c r="AS41" s="467"/>
      <c r="AX41" s="467"/>
      <c r="BC41" s="467"/>
      <c r="BH41" s="467"/>
    </row>
    <row r="42" spans="1:60" s="348" customFormat="1" hidden="1" outlineLevel="1">
      <c r="A42" s="364" t="s">
        <v>221</v>
      </c>
      <c r="B42" s="392"/>
      <c r="C42" s="392"/>
      <c r="D42" s="367"/>
      <c r="E42" s="367"/>
      <c r="F42" s="363"/>
      <c r="G42" s="363"/>
      <c r="H42" s="363"/>
      <c r="I42" s="363"/>
      <c r="J42" s="367"/>
      <c r="K42" s="363"/>
      <c r="L42" s="363"/>
      <c r="M42" s="363"/>
      <c r="N42" s="363"/>
      <c r="O42" s="367"/>
      <c r="P42" s="270"/>
      <c r="Q42" s="270"/>
      <c r="R42" s="270"/>
      <c r="S42" s="270"/>
      <c r="T42" s="375"/>
      <c r="Y42" s="375"/>
      <c r="Z42" s="403">
        <f>-2.8%+-0.7%</f>
        <v>-3.4999999999999996E-2</v>
      </c>
      <c r="AA42" s="403">
        <f>-3.7%+-0.2%</f>
        <v>-3.9000000000000007E-2</v>
      </c>
      <c r="AB42" s="348">
        <v>-4.0000000000000001E-3</v>
      </c>
      <c r="AC42" s="348">
        <v>-8.0000000000000002E-3</v>
      </c>
      <c r="AD42" s="375">
        <f>-2.1%+-0.5%</f>
        <v>-2.6000000000000002E-2</v>
      </c>
      <c r="AE42" s="403">
        <v>-4.0000000000000001E-3</v>
      </c>
      <c r="AF42" s="403">
        <v>2E-3</v>
      </c>
      <c r="AG42" s="348">
        <v>0.01</v>
      </c>
      <c r="AH42" s="348">
        <v>-4.0000000000000001E-3</v>
      </c>
      <c r="AI42" s="375">
        <v>1E-3</v>
      </c>
      <c r="AN42" s="467"/>
      <c r="AS42" s="467"/>
      <c r="AX42" s="467"/>
      <c r="BC42" s="467"/>
      <c r="BH42" s="467"/>
    </row>
    <row r="43" spans="1:60" s="348" customFormat="1" collapsed="1">
      <c r="A43" s="364" t="s">
        <v>222</v>
      </c>
      <c r="B43" s="363"/>
      <c r="C43" s="363"/>
      <c r="D43" s="367"/>
      <c r="E43" s="367"/>
      <c r="F43" s="363"/>
      <c r="G43" s="363"/>
      <c r="H43" s="363"/>
      <c r="I43" s="363"/>
      <c r="J43" s="367"/>
      <c r="K43" s="363"/>
      <c r="L43" s="363"/>
      <c r="M43" s="363"/>
      <c r="N43" s="363"/>
      <c r="O43" s="367"/>
      <c r="T43" s="375"/>
      <c r="X43" s="348">
        <f t="shared" ref="X43:BH43" si="208">X39/S39-1</f>
        <v>-11.076927577800582</v>
      </c>
      <c r="Y43" s="375">
        <f t="shared" si="208"/>
        <v>4.7629148622119235</v>
      </c>
      <c r="Z43" s="348">
        <f t="shared" si="208"/>
        <v>0.22592048648802843</v>
      </c>
      <c r="AA43" s="348">
        <f t="shared" si="208"/>
        <v>-0.35871119823534425</v>
      </c>
      <c r="AB43" s="348">
        <f t="shared" si="208"/>
        <v>-5.8503401360544327E-2</v>
      </c>
      <c r="AC43" s="348">
        <f t="shared" si="208"/>
        <v>0.72193436960276292</v>
      </c>
      <c r="AD43" s="375">
        <f t="shared" si="208"/>
        <v>-3.1868131868131977E-2</v>
      </c>
      <c r="AE43" s="348">
        <f t="shared" si="208"/>
        <v>-6.1111111111111227E-2</v>
      </c>
      <c r="AF43" s="348">
        <f t="shared" si="208"/>
        <v>-5.112107623318396E-2</v>
      </c>
      <c r="AG43" s="348">
        <f t="shared" si="208"/>
        <v>0.36271676300578015</v>
      </c>
      <c r="AH43" s="348">
        <f t="shared" si="208"/>
        <v>-0.12036108324974892</v>
      </c>
      <c r="AI43" s="375">
        <f t="shared" si="208"/>
        <v>8.5130533484676363E-3</v>
      </c>
      <c r="AJ43" s="348">
        <f t="shared" si="208"/>
        <v>-0.43786982248520689</v>
      </c>
      <c r="AK43" s="348">
        <f t="shared" si="208"/>
        <v>-4.6707699229519339E-2</v>
      </c>
      <c r="AL43" s="348">
        <f t="shared" si="208"/>
        <v>9.6247951366832396E-3</v>
      </c>
      <c r="AM43" s="348">
        <f t="shared" si="208"/>
        <v>0.23368556077288205</v>
      </c>
      <c r="AN43" s="375">
        <f t="shared" si="208"/>
        <v>-3.6971954747642477E-2</v>
      </c>
      <c r="AO43" s="348">
        <f t="shared" si="208"/>
        <v>0.56527349840749874</v>
      </c>
      <c r="AP43" s="348">
        <f t="shared" si="208"/>
        <v>5.0184848411218397E-2</v>
      </c>
      <c r="AQ43" s="348">
        <f t="shared" si="208"/>
        <v>2.0546099490922787E-2</v>
      </c>
      <c r="AR43" s="348">
        <f t="shared" si="208"/>
        <v>-0.31453506926557329</v>
      </c>
      <c r="AS43" s="375">
        <f t="shared" si="208"/>
        <v>-1.616542110628838E-2</v>
      </c>
      <c r="AT43" s="348">
        <f t="shared" si="208"/>
        <v>-6.6583388775423025E-3</v>
      </c>
      <c r="AU43" s="348">
        <f t="shared" si="208"/>
        <v>-2.3900082532675171E-3</v>
      </c>
      <c r="AV43" s="348">
        <f t="shared" si="208"/>
        <v>-1.9055832686212248E-3</v>
      </c>
      <c r="AW43" s="348">
        <f t="shared" si="208"/>
        <v>-7.7324514361001295E-3</v>
      </c>
      <c r="AX43" s="375">
        <f t="shared" si="208"/>
        <v>-4.1808542399934812E-3</v>
      </c>
      <c r="AY43" s="348">
        <f t="shared" si="208"/>
        <v>1.4491186573502013E-3</v>
      </c>
      <c r="AZ43" s="348">
        <f t="shared" si="208"/>
        <v>3.6650513238860594E-3</v>
      </c>
      <c r="BA43" s="348">
        <f t="shared" si="208"/>
        <v>4.8646453861429517E-3</v>
      </c>
      <c r="BB43" s="348">
        <f t="shared" si="208"/>
        <v>-8.9128541171712428E-5</v>
      </c>
      <c r="BC43" s="375">
        <f t="shared" si="208"/>
        <v>2.7976351289984436E-3</v>
      </c>
      <c r="BD43" s="348">
        <f t="shared" si="208"/>
        <v>1.5896568241329234E-3</v>
      </c>
      <c r="BE43" s="348">
        <f t="shared" si="208"/>
        <v>3.9253913470689294E-3</v>
      </c>
      <c r="BF43" s="348">
        <f t="shared" si="208"/>
        <v>5.1085450068828475E-3</v>
      </c>
      <c r="BG43" s="348">
        <f t="shared" si="208"/>
        <v>4.9159823945821302E-5</v>
      </c>
      <c r="BH43" s="375">
        <f t="shared" si="208"/>
        <v>3.0090328811007705E-3</v>
      </c>
    </row>
    <row r="44" spans="1:60" s="491" customFormat="1">
      <c r="A44" s="487" t="s">
        <v>223</v>
      </c>
      <c r="B44" s="488"/>
      <c r="C44" s="488"/>
      <c r="D44" s="489"/>
      <c r="E44" s="489"/>
      <c r="F44" s="488"/>
      <c r="G44" s="488"/>
      <c r="H44" s="488"/>
      <c r="I44" s="488"/>
      <c r="J44" s="489"/>
      <c r="K44" s="488"/>
      <c r="L44" s="488"/>
      <c r="M44" s="488"/>
      <c r="N44" s="488"/>
      <c r="O44" s="489"/>
      <c r="P44" s="471"/>
      <c r="Q44" s="471"/>
      <c r="R44" s="471"/>
      <c r="S44" s="471"/>
      <c r="T44" s="470"/>
      <c r="U44" s="490"/>
      <c r="V44" s="490"/>
      <c r="W44" s="490"/>
      <c r="X44" s="490"/>
      <c r="Y44" s="470"/>
      <c r="Z44" s="490"/>
      <c r="AA44" s="490"/>
      <c r="AB44" s="490"/>
      <c r="AC44" s="490">
        <f t="shared" ref="AC44:BG44" si="209">AVERAGE(AC43,X43)</f>
        <v>-5.1774966040989092</v>
      </c>
      <c r="AD44" s="470">
        <f t="shared" si="209"/>
        <v>2.3655233651718959</v>
      </c>
      <c r="AE44" s="490">
        <f t="shared" si="209"/>
        <v>8.24046876884586E-2</v>
      </c>
      <c r="AF44" s="490">
        <f t="shared" si="209"/>
        <v>-0.20491613723426411</v>
      </c>
      <c r="AG44" s="490">
        <f t="shared" si="209"/>
        <v>0.15210668082261791</v>
      </c>
      <c r="AH44" s="490">
        <f t="shared" si="209"/>
        <v>0.300786643176507</v>
      </c>
      <c r="AI44" s="470">
        <f>AVERAGE(AI43,AD43)</f>
        <v>-1.167753925983217E-2</v>
      </c>
      <c r="AJ44" s="490">
        <f t="shared" si="209"/>
        <v>-0.24949046679815906</v>
      </c>
      <c r="AK44" s="490">
        <f t="shared" si="209"/>
        <v>-4.891438773135165E-2</v>
      </c>
      <c r="AL44" s="490">
        <f t="shared" si="209"/>
        <v>0.1861707790712317</v>
      </c>
      <c r="AM44" s="490">
        <f t="shared" si="209"/>
        <v>5.6662238761566563E-2</v>
      </c>
      <c r="AN44" s="470">
        <f>AVERAGE(AN43,AI43)</f>
        <v>-1.422945069958742E-2</v>
      </c>
      <c r="AO44" s="490">
        <f t="shared" si="209"/>
        <v>6.3701837961145924E-2</v>
      </c>
      <c r="AP44" s="490">
        <f t="shared" si="209"/>
        <v>1.7385745908495287E-3</v>
      </c>
      <c r="AQ44" s="490">
        <f t="shared" si="209"/>
        <v>1.5085447313803013E-2</v>
      </c>
      <c r="AR44" s="490">
        <f t="shared" si="209"/>
        <v>-4.0424754246345618E-2</v>
      </c>
      <c r="AS44" s="470">
        <f>AVERAGE(AS43,AN43)</f>
        <v>-2.6568687926965429E-2</v>
      </c>
      <c r="AT44" s="490">
        <f t="shared" si="209"/>
        <v>0.27930757976497822</v>
      </c>
      <c r="AU44" s="490">
        <f t="shared" si="209"/>
        <v>2.389742007897544E-2</v>
      </c>
      <c r="AV44" s="490">
        <f t="shared" si="209"/>
        <v>9.320258111150781E-3</v>
      </c>
      <c r="AW44" s="490">
        <f t="shared" si="209"/>
        <v>-0.16113376035083671</v>
      </c>
      <c r="AX44" s="470">
        <f>AVERAGE(AX43,AS43)</f>
        <v>-1.0173137673140931E-2</v>
      </c>
      <c r="AY44" s="490">
        <f t="shared" si="209"/>
        <v>-2.6046101100960506E-3</v>
      </c>
      <c r="AZ44" s="490">
        <f t="shared" si="209"/>
        <v>6.3752153530927114E-4</v>
      </c>
      <c r="BA44" s="490">
        <f t="shared" si="209"/>
        <v>1.4795310587608634E-3</v>
      </c>
      <c r="BB44" s="490">
        <f t="shared" si="209"/>
        <v>-3.910789988635921E-3</v>
      </c>
      <c r="BC44" s="470">
        <f>AVERAGE(BC43,AX43)</f>
        <v>-6.9160955549751879E-4</v>
      </c>
      <c r="BD44" s="490">
        <f t="shared" si="209"/>
        <v>1.5193877407415624E-3</v>
      </c>
      <c r="BE44" s="490">
        <f t="shared" si="209"/>
        <v>3.7952213354774944E-3</v>
      </c>
      <c r="BF44" s="490">
        <f t="shared" si="209"/>
        <v>4.9865951965128996E-3</v>
      </c>
      <c r="BG44" s="490">
        <f t="shared" si="209"/>
        <v>-1.9984358612945563E-5</v>
      </c>
      <c r="BH44" s="470">
        <f>AVERAGE(BH43,BC43)</f>
        <v>2.903334005049607E-3</v>
      </c>
    </row>
    <row r="45" spans="1:60">
      <c r="A45" s="371" t="s">
        <v>216</v>
      </c>
      <c r="B45" s="363"/>
      <c r="C45" s="363"/>
      <c r="D45" s="367"/>
      <c r="E45" s="367"/>
      <c r="F45" s="363"/>
      <c r="G45" s="363"/>
      <c r="H45" s="363"/>
      <c r="I45" s="363"/>
      <c r="J45" s="367"/>
      <c r="K45" s="363"/>
      <c r="L45" s="363"/>
      <c r="M45" s="363"/>
      <c r="N45" s="363"/>
      <c r="O45" s="367"/>
      <c r="P45" s="363"/>
      <c r="T45" s="367"/>
      <c r="U45" s="363"/>
      <c r="Y45" s="367"/>
      <c r="AD45" s="367"/>
      <c r="AI45" s="367"/>
      <c r="AN45" s="367"/>
      <c r="AS45" s="367"/>
      <c r="AX45" s="367"/>
      <c r="BC45" s="367"/>
      <c r="BH45" s="367"/>
    </row>
    <row r="46" spans="1:60" s="391" customFormat="1">
      <c r="A46" s="392" t="s">
        <v>226</v>
      </c>
      <c r="B46" s="390"/>
      <c r="C46" s="390"/>
      <c r="D46" s="393"/>
      <c r="E46" s="393"/>
      <c r="F46" s="390"/>
      <c r="G46" s="390"/>
      <c r="H46" s="390"/>
      <c r="I46" s="390"/>
      <c r="J46" s="393"/>
      <c r="K46" s="390"/>
      <c r="L46" s="390"/>
      <c r="M46" s="390"/>
      <c r="N46" s="390"/>
      <c r="O46" s="393"/>
      <c r="P46" s="394"/>
      <c r="Q46" s="476"/>
      <c r="R46" s="476"/>
      <c r="S46" s="473">
        <v>100.4</v>
      </c>
      <c r="T46" s="452">
        <v>388</v>
      </c>
      <c r="U46" s="472">
        <v>90.5</v>
      </c>
      <c r="V46" s="473">
        <v>99.8</v>
      </c>
      <c r="W46" s="473">
        <v>56.4</v>
      </c>
      <c r="X46" s="473">
        <v>62</v>
      </c>
      <c r="Y46" s="452">
        <f>SUM(U46:X46)</f>
        <v>308.70000000000005</v>
      </c>
      <c r="Z46" s="474">
        <v>66.8</v>
      </c>
      <c r="AA46" s="473">
        <v>77.7</v>
      </c>
      <c r="AB46" s="473">
        <v>45.5</v>
      </c>
      <c r="AC46" s="473">
        <v>100.2</v>
      </c>
      <c r="AD46" s="452">
        <f>SUM(Z46:AC46)</f>
        <v>290.2</v>
      </c>
      <c r="AE46" s="474">
        <v>72</v>
      </c>
      <c r="AF46" s="473">
        <v>73.2</v>
      </c>
      <c r="AG46" s="473">
        <v>59.8</v>
      </c>
      <c r="AH46" s="473">
        <v>89.9</v>
      </c>
      <c r="AI46" s="452">
        <f>SUM(AE46:AH46)</f>
        <v>294.89999999999998</v>
      </c>
      <c r="AJ46" s="473">
        <v>54.7</v>
      </c>
      <c r="AK46" s="473">
        <f t="shared" ref="AK46:BG46" si="210">AK81*AK11</f>
        <v>70.200780648388729</v>
      </c>
      <c r="AL46" s="473">
        <f t="shared" si="210"/>
        <v>56.696124006481334</v>
      </c>
      <c r="AM46" s="473">
        <f t="shared" si="210"/>
        <v>100.98201995031037</v>
      </c>
      <c r="AN46" s="452">
        <f>SUM(AJ46:AM46)</f>
        <v>282.57892460518042</v>
      </c>
      <c r="AO46" s="473">
        <f t="shared" si="210"/>
        <v>61.866724278507391</v>
      </c>
      <c r="AP46" s="473">
        <f t="shared" si="210"/>
        <v>72.761642758286143</v>
      </c>
      <c r="AQ46" s="473">
        <f t="shared" si="210"/>
        <v>58.45899590853719</v>
      </c>
      <c r="AR46" s="473">
        <f t="shared" si="210"/>
        <v>96.099457262480541</v>
      </c>
      <c r="AS46" s="452">
        <f>SUM(AO46:AR46)</f>
        <v>289.18682020781125</v>
      </c>
      <c r="AT46" s="473">
        <f t="shared" si="210"/>
        <v>62.437390737099356</v>
      </c>
      <c r="AU46" s="473">
        <f t="shared" si="210"/>
        <v>73.382597774468252</v>
      </c>
      <c r="AV46" s="473">
        <f t="shared" si="210"/>
        <v>59.270600495880053</v>
      </c>
      <c r="AW46" s="473">
        <f t="shared" si="210"/>
        <v>96.60611954459759</v>
      </c>
      <c r="AX46" s="452">
        <f>SUM(AT46:AW46)</f>
        <v>291.69670855204527</v>
      </c>
      <c r="AY46" s="473">
        <f t="shared" si="210"/>
        <v>62.990457194091633</v>
      </c>
      <c r="AZ46" s="473">
        <f t="shared" si="210"/>
        <v>73.983857526050883</v>
      </c>
      <c r="BA46" s="473">
        <f t="shared" si="210"/>
        <v>60.060127091885214</v>
      </c>
      <c r="BB46" s="473">
        <f t="shared" si="210"/>
        <v>97.093038635346048</v>
      </c>
      <c r="BC46" s="452">
        <f>SUM(AY46:BB46)</f>
        <v>294.12748044737378</v>
      </c>
      <c r="BD46" s="473">
        <f t="shared" si="210"/>
        <v>63.526218582870349</v>
      </c>
      <c r="BE46" s="473">
        <f t="shared" si="210"/>
        <v>74.565753822824419</v>
      </c>
      <c r="BF46" s="473">
        <f t="shared" si="210"/>
        <v>60.827936095920677</v>
      </c>
      <c r="BG46" s="473">
        <f t="shared" si="210"/>
        <v>97.560558732325077</v>
      </c>
      <c r="BH46" s="452">
        <f>SUM(BD46:BG46)</f>
        <v>296.48046723394054</v>
      </c>
    </row>
    <row r="47" spans="1:60" s="387" customFormat="1" hidden="1" outlineLevel="1">
      <c r="A47" s="364" t="s">
        <v>219</v>
      </c>
      <c r="B47" s="392"/>
      <c r="C47" s="392"/>
      <c r="D47" s="367"/>
      <c r="E47" s="367"/>
      <c r="F47" s="363"/>
      <c r="G47" s="363"/>
      <c r="H47" s="363"/>
      <c r="I47" s="363"/>
      <c r="J47" s="367"/>
      <c r="K47" s="363"/>
      <c r="L47" s="363"/>
      <c r="M47" s="363"/>
      <c r="N47" s="363"/>
      <c r="O47" s="367"/>
      <c r="P47" s="348"/>
      <c r="Q47" s="348"/>
      <c r="R47" s="348"/>
      <c r="S47" s="348"/>
      <c r="T47" s="375"/>
      <c r="Y47" s="375"/>
      <c r="Z47" s="403">
        <v>-0.14000000000000001</v>
      </c>
      <c r="AA47" s="403">
        <v>-0.13200000000000001</v>
      </c>
      <c r="AB47" s="387">
        <v>-0.223</v>
      </c>
      <c r="AC47" s="387">
        <v>0.498</v>
      </c>
      <c r="AD47" s="375">
        <v>-2.5999999999999999E-2</v>
      </c>
      <c r="AE47" s="403">
        <v>6.4000000000000001E-2</v>
      </c>
      <c r="AF47" s="403">
        <v>-6.6000000000000003E-2</v>
      </c>
      <c r="AG47" s="387">
        <v>0.36699999999999999</v>
      </c>
      <c r="AH47" s="387">
        <v>-7.5999999999999998E-2</v>
      </c>
      <c r="AI47" s="375">
        <v>2.9000000000000001E-2</v>
      </c>
      <c r="AN47" s="375"/>
      <c r="AS47" s="375"/>
      <c r="AX47" s="375"/>
      <c r="BC47" s="375"/>
      <c r="BH47" s="375"/>
    </row>
    <row r="48" spans="1:60" s="387" customFormat="1" hidden="1" outlineLevel="1">
      <c r="A48" s="364" t="s">
        <v>220</v>
      </c>
      <c r="B48" s="392"/>
      <c r="C48" s="392"/>
      <c r="D48" s="367"/>
      <c r="E48" s="367"/>
      <c r="F48" s="363"/>
      <c r="G48" s="363"/>
      <c r="H48" s="363"/>
      <c r="I48" s="363"/>
      <c r="J48" s="367"/>
      <c r="K48" s="363"/>
      <c r="L48" s="363"/>
      <c r="M48" s="363"/>
      <c r="N48" s="363"/>
      <c r="O48" s="367"/>
      <c r="P48" s="348"/>
      <c r="Q48" s="348"/>
      <c r="R48" s="348"/>
      <c r="S48" s="348"/>
      <c r="T48" s="375"/>
      <c r="Y48" s="375"/>
      <c r="Z48" s="403">
        <v>-8.5000000000000006E-2</v>
      </c>
      <c r="AA48" s="403">
        <v>-2.8000000000000001E-2</v>
      </c>
      <c r="AB48" s="387">
        <v>0.03</v>
      </c>
      <c r="AC48" s="387">
        <v>0.11799999999999999</v>
      </c>
      <c r="AD48" s="375">
        <v>-4.0000000000000001E-3</v>
      </c>
      <c r="AE48" s="403">
        <v>1.4E-2</v>
      </c>
      <c r="AF48" s="403">
        <v>8.0000000000000002E-3</v>
      </c>
      <c r="AG48" s="387">
        <v>-5.2999999999999999E-2</v>
      </c>
      <c r="AH48" s="387">
        <v>-2.7E-2</v>
      </c>
      <c r="AI48" s="375">
        <v>-1.2999999999999999E-2</v>
      </c>
      <c r="AN48" s="375"/>
      <c r="AS48" s="375"/>
      <c r="AX48" s="375"/>
      <c r="BC48" s="375"/>
      <c r="BH48" s="375"/>
    </row>
    <row r="49" spans="1:61" s="387" customFormat="1" hidden="1" outlineLevel="1">
      <c r="A49" s="364" t="s">
        <v>221</v>
      </c>
      <c r="B49" s="392"/>
      <c r="C49" s="392"/>
      <c r="D49" s="367"/>
      <c r="E49" s="367"/>
      <c r="F49" s="363"/>
      <c r="G49" s="363"/>
      <c r="H49" s="363"/>
      <c r="I49" s="363"/>
      <c r="J49" s="367"/>
      <c r="K49" s="363"/>
      <c r="L49" s="363"/>
      <c r="M49" s="363"/>
      <c r="N49" s="363"/>
      <c r="O49" s="367"/>
      <c r="P49" s="270"/>
      <c r="Q49" s="270"/>
      <c r="R49" s="270"/>
      <c r="S49" s="270"/>
      <c r="T49" s="375"/>
      <c r="Y49" s="375"/>
      <c r="Z49" s="403">
        <v>-3.5999999999999997E-2</v>
      </c>
      <c r="AA49" s="403">
        <v>-6.0999999999999999E-2</v>
      </c>
      <c r="AB49" s="387">
        <v>0</v>
      </c>
      <c r="AC49" s="387">
        <v>0</v>
      </c>
      <c r="AD49" s="375">
        <v>-0.03</v>
      </c>
      <c r="AE49" s="403">
        <v>0</v>
      </c>
      <c r="AF49" s="403">
        <v>0</v>
      </c>
      <c r="AG49" s="387">
        <v>0</v>
      </c>
      <c r="AH49" s="387">
        <v>0</v>
      </c>
      <c r="AI49" s="375">
        <v>0</v>
      </c>
      <c r="AN49" s="375"/>
      <c r="AS49" s="375"/>
      <c r="AX49" s="375"/>
      <c r="BC49" s="375"/>
      <c r="BH49" s="375"/>
    </row>
    <row r="50" spans="1:61" collapsed="1">
      <c r="A50" s="364" t="s">
        <v>222</v>
      </c>
      <c r="B50" s="363"/>
      <c r="C50" s="363"/>
      <c r="D50" s="367"/>
      <c r="E50" s="367"/>
      <c r="F50" s="363"/>
      <c r="G50" s="363"/>
      <c r="H50" s="363"/>
      <c r="I50" s="363"/>
      <c r="J50" s="367"/>
      <c r="K50" s="363"/>
      <c r="L50" s="363"/>
      <c r="M50" s="363"/>
      <c r="N50" s="363"/>
      <c r="O50" s="367"/>
      <c r="P50" s="348"/>
      <c r="Q50" s="348"/>
      <c r="R50" s="348"/>
      <c r="S50" s="348"/>
      <c r="T50" s="373"/>
      <c r="U50" s="348"/>
      <c r="V50" s="348"/>
      <c r="W50" s="348"/>
      <c r="X50" s="348">
        <f t="shared" ref="X50:BG50" si="211">X46/S46-1</f>
        <v>-0.38247011952191234</v>
      </c>
      <c r="Y50" s="375">
        <f t="shared" si="211"/>
        <v>-0.2043814432989689</v>
      </c>
      <c r="Z50" s="402">
        <f t="shared" si="211"/>
        <v>-0.26187845303867407</v>
      </c>
      <c r="AA50" s="348">
        <f t="shared" si="211"/>
        <v>-0.22144288577154303</v>
      </c>
      <c r="AB50" s="348">
        <f t="shared" si="211"/>
        <v>-0.19326241134751776</v>
      </c>
      <c r="AC50" s="348">
        <f t="shared" si="211"/>
        <v>0.61612903225806459</v>
      </c>
      <c r="AD50" s="375">
        <f t="shared" si="211"/>
        <v>-5.9928733398121325E-2</v>
      </c>
      <c r="AE50" s="402">
        <f t="shared" si="211"/>
        <v>7.7844311377245567E-2</v>
      </c>
      <c r="AF50" s="348">
        <f t="shared" si="211"/>
        <v>-5.791505791505791E-2</v>
      </c>
      <c r="AG50" s="348">
        <f t="shared" si="211"/>
        <v>0.31428571428571428</v>
      </c>
      <c r="AH50" s="348">
        <f t="shared" si="211"/>
        <v>-0.10279441117764465</v>
      </c>
      <c r="AI50" s="375">
        <f>AI46/AD46-1</f>
        <v>1.6195727084769018E-2</v>
      </c>
      <c r="AJ50" s="348">
        <f t="shared" si="211"/>
        <v>-0.2402777777777777</v>
      </c>
      <c r="AK50" s="348">
        <f t="shared" si="211"/>
        <v>-4.0972941961902598E-2</v>
      </c>
      <c r="AL50" s="348">
        <f t="shared" si="211"/>
        <v>-5.1904280828071303E-2</v>
      </c>
      <c r="AM50" s="348">
        <f t="shared" si="211"/>
        <v>0.12327052225039337</v>
      </c>
      <c r="AN50" s="375">
        <f>AN46/AI46-1</f>
        <v>-4.1780520158764212E-2</v>
      </c>
      <c r="AO50" s="348">
        <f t="shared" si="211"/>
        <v>0.13101872538404735</v>
      </c>
      <c r="AP50" s="348">
        <f t="shared" si="211"/>
        <v>3.64791115746117E-2</v>
      </c>
      <c r="AQ50" s="348">
        <f t="shared" si="211"/>
        <v>3.1093340734444697E-2</v>
      </c>
      <c r="AR50" s="348">
        <f t="shared" si="211"/>
        <v>-4.8350812255809172E-2</v>
      </c>
      <c r="AS50" s="375">
        <f>AS46/AN46-1</f>
        <v>2.338424782337678E-2</v>
      </c>
      <c r="AT50" s="348">
        <f t="shared" si="211"/>
        <v>9.2241259780132534E-3</v>
      </c>
      <c r="AU50" s="348">
        <f t="shared" si="211"/>
        <v>8.534098360655662E-3</v>
      </c>
      <c r="AV50" s="348">
        <f t="shared" si="211"/>
        <v>1.3883313846386747E-2</v>
      </c>
      <c r="AW50" s="348">
        <f t="shared" si="211"/>
        <v>5.272269964368137E-3</v>
      </c>
      <c r="AX50" s="375">
        <f>AX46/AS46-1</f>
        <v>8.6791242506500943E-3</v>
      </c>
      <c r="AY50" s="348">
        <f t="shared" si="211"/>
        <v>8.8579367341123927E-3</v>
      </c>
      <c r="AZ50" s="348">
        <f t="shared" si="211"/>
        <v>8.1934923240318813E-3</v>
      </c>
      <c r="BA50" s="348">
        <f t="shared" si="211"/>
        <v>1.3320711944871277E-2</v>
      </c>
      <c r="BB50" s="348">
        <f t="shared" si="211"/>
        <v>5.040251001114715E-3</v>
      </c>
      <c r="BC50" s="375">
        <f>BC46/AX46-1</f>
        <v>8.3332167421246162E-3</v>
      </c>
      <c r="BD50" s="348">
        <f t="shared" si="211"/>
        <v>8.5054373732815769E-3</v>
      </c>
      <c r="BE50" s="348">
        <f t="shared" si="211"/>
        <v>7.8651791922128567E-3</v>
      </c>
      <c r="BF50" s="348">
        <f t="shared" si="211"/>
        <v>1.2784005649218777E-2</v>
      </c>
      <c r="BG50" s="348">
        <f t="shared" si="211"/>
        <v>4.815176284006295E-3</v>
      </c>
      <c r="BH50" s="375">
        <f>BH46/BC46-1</f>
        <v>7.9998876099161009E-3</v>
      </c>
    </row>
    <row r="51" spans="1:61" s="492" customFormat="1">
      <c r="A51" s="487" t="s">
        <v>223</v>
      </c>
      <c r="B51" s="488"/>
      <c r="C51" s="488"/>
      <c r="D51" s="489"/>
      <c r="E51" s="489"/>
      <c r="F51" s="488"/>
      <c r="G51" s="488"/>
      <c r="H51" s="488"/>
      <c r="I51" s="488"/>
      <c r="J51" s="489"/>
      <c r="K51" s="488"/>
      <c r="L51" s="488"/>
      <c r="M51" s="488"/>
      <c r="N51" s="488"/>
      <c r="O51" s="489"/>
      <c r="P51" s="471"/>
      <c r="Q51" s="471"/>
      <c r="R51" s="471"/>
      <c r="S51" s="471"/>
      <c r="T51" s="470"/>
      <c r="U51" s="471"/>
      <c r="V51" s="471"/>
      <c r="W51" s="471"/>
      <c r="X51" s="471"/>
      <c r="Y51" s="470"/>
      <c r="Z51" s="469"/>
      <c r="AA51" s="471"/>
      <c r="AB51" s="471"/>
      <c r="AC51" s="471">
        <f t="shared" ref="AC51:BG51" si="212">AVERAGE(AC50,X50)</f>
        <v>0.11682945636807612</v>
      </c>
      <c r="AD51" s="470">
        <f t="shared" si="212"/>
        <v>-0.13215508834854511</v>
      </c>
      <c r="AE51" s="469">
        <f t="shared" si="212"/>
        <v>-9.2017070830714254E-2</v>
      </c>
      <c r="AF51" s="471">
        <f t="shared" si="212"/>
        <v>-0.13967897184330047</v>
      </c>
      <c r="AG51" s="471">
        <f t="shared" si="212"/>
        <v>6.051165146909826E-2</v>
      </c>
      <c r="AH51" s="471">
        <f t="shared" si="212"/>
        <v>0.25666731054020997</v>
      </c>
      <c r="AI51" s="470">
        <f>AVERAGE(AI50,AD50)</f>
        <v>-2.1866503156676154E-2</v>
      </c>
      <c r="AJ51" s="471">
        <f t="shared" si="212"/>
        <v>-8.1216733200266067E-2</v>
      </c>
      <c r="AK51" s="471">
        <f t="shared" si="212"/>
        <v>-4.9443999938480254E-2</v>
      </c>
      <c r="AL51" s="471">
        <f t="shared" si="212"/>
        <v>0.13119071672882149</v>
      </c>
      <c r="AM51" s="471">
        <f t="shared" si="212"/>
        <v>1.0238055536374358E-2</v>
      </c>
      <c r="AN51" s="470">
        <f>AVERAGE(AN50,AI50)</f>
        <v>-1.2792396536997597E-2</v>
      </c>
      <c r="AO51" s="471">
        <f t="shared" si="212"/>
        <v>-5.4629526196865175E-2</v>
      </c>
      <c r="AP51" s="471">
        <f t="shared" si="212"/>
        <v>-2.246915193645449E-3</v>
      </c>
      <c r="AQ51" s="471">
        <f t="shared" si="212"/>
        <v>-1.0405470046813303E-2</v>
      </c>
      <c r="AR51" s="471">
        <f t="shared" si="212"/>
        <v>3.7459854997292097E-2</v>
      </c>
      <c r="AS51" s="470">
        <f>AVERAGE(AS50,AN50)</f>
        <v>-9.1981361676937157E-3</v>
      </c>
      <c r="AT51" s="471">
        <f t="shared" si="212"/>
        <v>7.0121425681030303E-2</v>
      </c>
      <c r="AU51" s="471">
        <f t="shared" si="212"/>
        <v>2.2506604967633681E-2</v>
      </c>
      <c r="AV51" s="471">
        <f t="shared" si="212"/>
        <v>2.2488327290415722E-2</v>
      </c>
      <c r="AW51" s="471">
        <f t="shared" si="212"/>
        <v>-2.1539271145720518E-2</v>
      </c>
      <c r="AX51" s="470">
        <f>AVERAGE(AX50,AS50)</f>
        <v>1.6031686037013437E-2</v>
      </c>
      <c r="AY51" s="471">
        <f t="shared" si="212"/>
        <v>9.041031356062823E-3</v>
      </c>
      <c r="AZ51" s="471">
        <f t="shared" si="212"/>
        <v>8.3637953423437716E-3</v>
      </c>
      <c r="BA51" s="471">
        <f t="shared" si="212"/>
        <v>1.3602012895629012E-2</v>
      </c>
      <c r="BB51" s="471">
        <f t="shared" si="212"/>
        <v>5.156260482741426E-3</v>
      </c>
      <c r="BC51" s="470">
        <f>AVERAGE(BC50,AX50)</f>
        <v>8.5061704963873552E-3</v>
      </c>
      <c r="BD51" s="471">
        <f t="shared" si="212"/>
        <v>8.6816870536969848E-3</v>
      </c>
      <c r="BE51" s="471">
        <f t="shared" si="212"/>
        <v>8.029335758122369E-3</v>
      </c>
      <c r="BF51" s="471">
        <f t="shared" si="212"/>
        <v>1.3052358797045027E-2</v>
      </c>
      <c r="BG51" s="471">
        <f t="shared" si="212"/>
        <v>4.927713642560505E-3</v>
      </c>
      <c r="BH51" s="470">
        <f>AVERAGE(BH50,BC50)</f>
        <v>8.1665521760203585E-3</v>
      </c>
    </row>
    <row r="52" spans="1:61">
      <c r="A52" s="371" t="s">
        <v>224</v>
      </c>
      <c r="D52" s="366"/>
      <c r="E52" s="366"/>
      <c r="J52" s="366"/>
      <c r="O52" s="366"/>
      <c r="T52" s="366"/>
      <c r="Y52" s="366"/>
      <c r="Z52" s="167"/>
      <c r="AD52" s="366"/>
      <c r="AE52" s="167"/>
      <c r="AI52" s="366"/>
      <c r="AN52" s="366"/>
      <c r="AS52" s="366"/>
      <c r="AX52" s="366"/>
      <c r="BC52" s="366"/>
      <c r="BH52" s="366"/>
    </row>
    <row r="53" spans="1:61" s="391" customFormat="1">
      <c r="A53" s="392" t="s">
        <v>226</v>
      </c>
      <c r="C53" s="477"/>
      <c r="D53" s="393"/>
      <c r="E53" s="393"/>
      <c r="F53" s="390"/>
      <c r="G53" s="390"/>
      <c r="H53" s="390"/>
      <c r="I53" s="390"/>
      <c r="J53" s="393"/>
      <c r="K53" s="390"/>
      <c r="L53" s="390"/>
      <c r="M53" s="390"/>
      <c r="N53" s="390"/>
      <c r="O53" s="393"/>
      <c r="P53" s="394"/>
      <c r="Q53" s="476"/>
      <c r="R53" s="476"/>
      <c r="S53" s="473">
        <v>6.5</v>
      </c>
      <c r="T53" s="452">
        <v>73</v>
      </c>
      <c r="U53" s="472">
        <v>3.7</v>
      </c>
      <c r="V53" s="473">
        <v>37.299999999999997</v>
      </c>
      <c r="W53" s="473">
        <v>25.8</v>
      </c>
      <c r="X53" s="473">
        <v>4.7</v>
      </c>
      <c r="Y53" s="452">
        <f>SUM(U53:X53)</f>
        <v>71.5</v>
      </c>
      <c r="Z53" s="474">
        <v>1.7</v>
      </c>
      <c r="AA53" s="474">
        <v>39.200000000000003</v>
      </c>
      <c r="AB53" s="473">
        <v>34.299999999999997</v>
      </c>
      <c r="AC53" s="473">
        <v>14.3</v>
      </c>
      <c r="AD53" s="452">
        <f>SUM(Z53:AC53)</f>
        <v>89.5</v>
      </c>
      <c r="AE53" s="474">
        <v>0.8</v>
      </c>
      <c r="AF53" s="474">
        <v>50.9</v>
      </c>
      <c r="AG53" s="473">
        <v>42.4</v>
      </c>
      <c r="AH53" s="473">
        <v>4.7</v>
      </c>
      <c r="AI53" s="452">
        <f>SUM(AE53:AH53)</f>
        <v>98.8</v>
      </c>
      <c r="AJ53" s="473">
        <v>-6.1</v>
      </c>
      <c r="AK53" s="473">
        <f t="shared" ref="AK53:AM53" si="213">AK82*AK18</f>
        <v>46.184438320494777</v>
      </c>
      <c r="AL53" s="473">
        <f t="shared" si="213"/>
        <v>41.321577433263336</v>
      </c>
      <c r="AM53" s="473">
        <f t="shared" si="213"/>
        <v>11.916824225661793</v>
      </c>
      <c r="AN53" s="452">
        <f>SUM(AJ53:AM53)</f>
        <v>93.322839979419911</v>
      </c>
      <c r="AO53" s="473">
        <f t="shared" ref="AO53:AR53" si="214">AO82*AO18</f>
        <v>1.0078408730549289</v>
      </c>
      <c r="AP53" s="473">
        <f t="shared" si="214"/>
        <v>53.434537600404283</v>
      </c>
      <c r="AQ53" s="473">
        <f t="shared" si="214"/>
        <v>44.027103373599608</v>
      </c>
      <c r="AR53" s="473">
        <f t="shared" si="214"/>
        <v>6.6628331674870021</v>
      </c>
      <c r="AS53" s="452">
        <f>SUM(AO53:AR53)</f>
        <v>105.13231501454584</v>
      </c>
      <c r="AT53" s="473">
        <f t="shared" ref="AT53:AW53" si="215">AT82*AT18</f>
        <v>1.2729761724091615</v>
      </c>
      <c r="AU53" s="473">
        <f t="shared" si="215"/>
        <v>55.157958341434508</v>
      </c>
      <c r="AV53" s="473">
        <f t="shared" si="215"/>
        <v>45.598026285036575</v>
      </c>
      <c r="AW53" s="473">
        <f t="shared" si="215"/>
        <v>7.0789535726617041</v>
      </c>
      <c r="AX53" s="452">
        <f>SUM(AT53:AW53)</f>
        <v>109.10791437154194</v>
      </c>
      <c r="AY53" s="473">
        <f t="shared" ref="AY53:BB53" si="216">AY82*AY18</f>
        <v>1.5483137473883415</v>
      </c>
      <c r="AZ53" s="473">
        <f t="shared" si="216"/>
        <v>56.928942097065779</v>
      </c>
      <c r="BA53" s="473">
        <f t="shared" si="216"/>
        <v>47.214175271581574</v>
      </c>
      <c r="BB53" s="473">
        <f t="shared" si="216"/>
        <v>7.5090536607764005</v>
      </c>
      <c r="BC53" s="452">
        <f>SUM(AY53:BB53)</f>
        <v>113.20048477681209</v>
      </c>
      <c r="BD53" s="473">
        <f t="shared" ref="BD53:BG53" si="217">BD82*BD18</f>
        <v>1.834155634897725</v>
      </c>
      <c r="BE53" s="473">
        <f t="shared" si="217"/>
        <v>58.748702019585728</v>
      </c>
      <c r="BF53" s="473">
        <f t="shared" si="217"/>
        <v>48.876731007074369</v>
      </c>
      <c r="BG53" s="473">
        <f t="shared" si="217"/>
        <v>7.9535261709866205</v>
      </c>
      <c r="BH53" s="452">
        <f>SUM(BD53:BG53)</f>
        <v>117.41311483254445</v>
      </c>
    </row>
    <row r="54" spans="1:61" s="387" customFormat="1" hidden="1" outlineLevel="1">
      <c r="A54" s="364" t="s">
        <v>219</v>
      </c>
      <c r="B54" s="392"/>
      <c r="C54" s="392"/>
      <c r="D54" s="367"/>
      <c r="E54" s="367"/>
      <c r="F54" s="363"/>
      <c r="G54" s="363"/>
      <c r="H54" s="363"/>
      <c r="I54" s="363"/>
      <c r="J54" s="367"/>
      <c r="K54" s="363"/>
      <c r="L54" s="363"/>
      <c r="M54" s="363"/>
      <c r="N54" s="363"/>
      <c r="O54" s="367"/>
      <c r="P54" s="348"/>
      <c r="Q54" s="348"/>
      <c r="R54" s="348"/>
      <c r="S54" s="348"/>
      <c r="T54" s="375"/>
      <c r="Y54" s="375"/>
      <c r="Z54" s="403">
        <v>-0.29699999999999999</v>
      </c>
      <c r="AA54" s="403">
        <v>7.4999999999999997E-2</v>
      </c>
      <c r="AB54" s="387">
        <v>0.35299999999999998</v>
      </c>
      <c r="AC54" s="387">
        <v>2.0640000000000001</v>
      </c>
      <c r="AD54" s="375">
        <v>0.29199999999999998</v>
      </c>
      <c r="AE54" s="403">
        <v>-0.17599999999999999</v>
      </c>
      <c r="AF54" s="403">
        <v>0.30399999999999999</v>
      </c>
      <c r="AG54" s="387">
        <v>0.222</v>
      </c>
      <c r="AH54" s="387">
        <v>-0.629</v>
      </c>
      <c r="AI54" s="375">
        <v>0.114</v>
      </c>
      <c r="AN54" s="375"/>
      <c r="AS54" s="375"/>
      <c r="AX54" s="375"/>
      <c r="BC54" s="375"/>
      <c r="BH54" s="375"/>
    </row>
    <row r="55" spans="1:61" s="387" customFormat="1" hidden="1" outlineLevel="1">
      <c r="A55" s="364" t="s">
        <v>220</v>
      </c>
      <c r="B55" s="392"/>
      <c r="C55" s="392"/>
      <c r="D55" s="367"/>
      <c r="E55" s="367"/>
      <c r="F55" s="363"/>
      <c r="G55" s="363"/>
      <c r="H55" s="363"/>
      <c r="I55" s="363"/>
      <c r="J55" s="367"/>
      <c r="K55" s="363"/>
      <c r="L55" s="363"/>
      <c r="M55" s="363"/>
      <c r="N55" s="363"/>
      <c r="O55" s="367"/>
      <c r="P55" s="348"/>
      <c r="Q55" s="348"/>
      <c r="R55" s="348"/>
      <c r="S55" s="348"/>
      <c r="T55" s="375"/>
      <c r="Y55" s="375"/>
      <c r="Z55" s="403">
        <v>-0.24299999999999999</v>
      </c>
      <c r="AA55" s="403">
        <v>-2.4E-2</v>
      </c>
      <c r="AB55" s="387">
        <v>-2.3E-2</v>
      </c>
      <c r="AC55" s="387">
        <v>-2.1000000000000001E-2</v>
      </c>
      <c r="AD55" s="375">
        <v>-0.04</v>
      </c>
      <c r="AE55" s="403">
        <v>-0.11799999999999999</v>
      </c>
      <c r="AF55" s="403">
        <v>-1.4E-2</v>
      </c>
      <c r="AG55" s="387">
        <v>-1.2E-2</v>
      </c>
      <c r="AH55" s="387">
        <v>-7.0000000000000001E-3</v>
      </c>
      <c r="AI55" s="375">
        <v>-1.2999999999999999E-2</v>
      </c>
      <c r="AN55" s="375"/>
      <c r="AS55" s="375"/>
      <c r="AX55" s="375"/>
      <c r="BC55" s="375"/>
      <c r="BH55" s="375"/>
    </row>
    <row r="56" spans="1:61" s="387" customFormat="1" hidden="1" outlineLevel="1">
      <c r="A56" s="364" t="s">
        <v>221</v>
      </c>
      <c r="B56" s="392"/>
      <c r="C56" s="392"/>
      <c r="D56" s="367"/>
      <c r="E56" s="367"/>
      <c r="F56" s="363"/>
      <c r="G56" s="363"/>
      <c r="H56" s="363"/>
      <c r="I56" s="363"/>
      <c r="J56" s="367"/>
      <c r="K56" s="363"/>
      <c r="L56" s="363"/>
      <c r="M56" s="363"/>
      <c r="N56" s="363"/>
      <c r="O56" s="367"/>
      <c r="P56" s="270"/>
      <c r="Q56" s="270"/>
      <c r="R56" s="270"/>
      <c r="S56" s="270"/>
      <c r="T56" s="375"/>
      <c r="Y56" s="375"/>
      <c r="Z56" s="403">
        <v>0</v>
      </c>
      <c r="AA56" s="403">
        <v>0</v>
      </c>
      <c r="AB56" s="387">
        <v>0</v>
      </c>
      <c r="AC56" s="387">
        <v>0</v>
      </c>
      <c r="AD56" s="375">
        <v>0</v>
      </c>
      <c r="AE56" s="403">
        <v>-0.23499999999999999</v>
      </c>
      <c r="AF56" s="403">
        <v>8.0000000000000002E-3</v>
      </c>
      <c r="AG56" s="387">
        <v>2.5999999999999999E-2</v>
      </c>
      <c r="AH56" s="387">
        <v>-3.5000000000000003E-2</v>
      </c>
      <c r="AI56" s="375">
        <v>3.0000000000000001E-3</v>
      </c>
      <c r="AN56" s="375"/>
      <c r="AS56" s="375"/>
      <c r="AX56" s="375"/>
      <c r="BC56" s="375"/>
      <c r="BH56" s="375"/>
    </row>
    <row r="57" spans="1:61" collapsed="1">
      <c r="A57" s="364" t="s">
        <v>222</v>
      </c>
      <c r="D57" s="367"/>
      <c r="E57" s="367"/>
      <c r="F57" s="363"/>
      <c r="G57" s="363"/>
      <c r="H57" s="363"/>
      <c r="I57" s="363"/>
      <c r="J57" s="367"/>
      <c r="K57" s="363"/>
      <c r="L57" s="363"/>
      <c r="M57" s="363"/>
      <c r="N57" s="363"/>
      <c r="O57" s="367"/>
      <c r="P57" s="348"/>
      <c r="Q57" s="348"/>
      <c r="R57" s="348"/>
      <c r="S57" s="348"/>
      <c r="T57" s="373"/>
      <c r="U57" s="348"/>
      <c r="V57" s="348"/>
      <c r="W57" s="348"/>
      <c r="X57" s="348">
        <f t="shared" ref="X57:BG57" si="218">X53/S53-1</f>
        <v>-0.27692307692307694</v>
      </c>
      <c r="Y57" s="375">
        <f t="shared" si="218"/>
        <v>-2.0547945205479423E-2</v>
      </c>
      <c r="Z57" s="402">
        <f t="shared" si="218"/>
        <v>-0.54054054054054057</v>
      </c>
      <c r="AA57" s="348">
        <f t="shared" si="218"/>
        <v>5.0938337801608835E-2</v>
      </c>
      <c r="AB57" s="348">
        <f t="shared" si="218"/>
        <v>0.32945736434108519</v>
      </c>
      <c r="AC57" s="348">
        <f t="shared" si="218"/>
        <v>2.0425531914893615</v>
      </c>
      <c r="AD57" s="375">
        <f t="shared" si="218"/>
        <v>0.25174825174825166</v>
      </c>
      <c r="AE57" s="402">
        <f t="shared" si="218"/>
        <v>-0.52941176470588225</v>
      </c>
      <c r="AF57" s="348">
        <f t="shared" si="218"/>
        <v>0.2984693877551019</v>
      </c>
      <c r="AG57" s="348">
        <f t="shared" si="218"/>
        <v>0.23615160349854225</v>
      </c>
      <c r="AH57" s="348">
        <f t="shared" si="218"/>
        <v>-0.67132867132867136</v>
      </c>
      <c r="AI57" s="375">
        <f>AI53/AD53-1</f>
        <v>0.10391061452513961</v>
      </c>
      <c r="AJ57" s="348">
        <f t="shared" si="218"/>
        <v>-8.625</v>
      </c>
      <c r="AK57" s="348">
        <f t="shared" si="218"/>
        <v>-9.2643647927410977E-2</v>
      </c>
      <c r="AL57" s="348">
        <f t="shared" si="218"/>
        <v>-2.543449449850621E-2</v>
      </c>
      <c r="AM57" s="348">
        <f t="shared" si="218"/>
        <v>1.5354945160982538</v>
      </c>
      <c r="AN57" s="375">
        <f>AN53/AI53-1</f>
        <v>-5.5436842313563606E-2</v>
      </c>
      <c r="AO57" s="348">
        <f t="shared" si="218"/>
        <v>-1.1652198152549065</v>
      </c>
      <c r="AP57" s="348">
        <f t="shared" si="218"/>
        <v>0.15698143235168893</v>
      </c>
      <c r="AQ57" s="348">
        <f t="shared" si="218"/>
        <v>6.5474894919145932E-2</v>
      </c>
      <c r="AR57" s="348">
        <f t="shared" si="218"/>
        <v>-0.44088852522140931</v>
      </c>
      <c r="AS57" s="375">
        <f>AS53/AN53-1</f>
        <v>0.12654431688673662</v>
      </c>
      <c r="AT57" s="348">
        <f t="shared" si="218"/>
        <v>0.26307258064516148</v>
      </c>
      <c r="AU57" s="348">
        <f t="shared" si="218"/>
        <v>3.2252936367080709E-2</v>
      </c>
      <c r="AV57" s="348">
        <f t="shared" si="218"/>
        <v>3.5680814567940811E-2</v>
      </c>
      <c r="AW57" s="348">
        <f t="shared" si="218"/>
        <v>6.2453973364554383E-2</v>
      </c>
      <c r="AX57" s="375">
        <f>AX53/AS53-1</f>
        <v>3.7815198461539135E-2</v>
      </c>
      <c r="AY57" s="348">
        <f t="shared" si="218"/>
        <v>0.21629436665581259</v>
      </c>
      <c r="AZ57" s="348">
        <f t="shared" si="218"/>
        <v>3.2107492896467749E-2</v>
      </c>
      <c r="BA57" s="348">
        <f t="shared" si="218"/>
        <v>3.544339784451056E-2</v>
      </c>
      <c r="BB57" s="348">
        <f t="shared" si="218"/>
        <v>6.0757580015174062E-2</v>
      </c>
      <c r="BC57" s="375">
        <f>BC53/AX53-1</f>
        <v>3.7509381687325094E-2</v>
      </c>
      <c r="BD57" s="348">
        <f t="shared" si="218"/>
        <v>0.18461496450027326</v>
      </c>
      <c r="BE57" s="348">
        <f t="shared" si="218"/>
        <v>3.1965461775439241E-2</v>
      </c>
      <c r="BF57" s="348">
        <f t="shared" si="218"/>
        <v>3.5213063151682267E-2</v>
      </c>
      <c r="BG57" s="348">
        <f t="shared" si="218"/>
        <v>5.9191548001837457E-2</v>
      </c>
      <c r="BH57" s="375">
        <f>BH53/BC53-1</f>
        <v>3.7213887060979056E-2</v>
      </c>
    </row>
    <row r="58" spans="1:61" s="492" customFormat="1">
      <c r="A58" s="487" t="s">
        <v>223</v>
      </c>
      <c r="B58" s="493"/>
      <c r="C58" s="493"/>
      <c r="D58" s="494"/>
      <c r="E58" s="494"/>
      <c r="F58" s="493"/>
      <c r="G58" s="493"/>
      <c r="H58" s="493"/>
      <c r="I58" s="493"/>
      <c r="J58" s="494"/>
      <c r="K58" s="493"/>
      <c r="L58" s="493"/>
      <c r="M58" s="493"/>
      <c r="N58" s="493"/>
      <c r="O58" s="494"/>
      <c r="P58" s="471"/>
      <c r="Q58" s="471"/>
      <c r="R58" s="471"/>
      <c r="S58" s="471"/>
      <c r="T58" s="470"/>
      <c r="U58" s="471"/>
      <c r="V58" s="471"/>
      <c r="W58" s="471"/>
      <c r="X58" s="471"/>
      <c r="Y58" s="470"/>
      <c r="Z58" s="469"/>
      <c r="AA58" s="471"/>
      <c r="AB58" s="471"/>
      <c r="AC58" s="471">
        <f t="shared" ref="AC58:BG58" si="219">AVERAGE(AC57,X57)</f>
        <v>0.88281505728314236</v>
      </c>
      <c r="AD58" s="470">
        <f t="shared" si="219"/>
        <v>0.11560015327138612</v>
      </c>
      <c r="AE58" s="469">
        <f t="shared" si="219"/>
        <v>-0.53497615262321141</v>
      </c>
      <c r="AF58" s="471">
        <f t="shared" si="219"/>
        <v>0.17470386277835537</v>
      </c>
      <c r="AG58" s="471">
        <f t="shared" si="219"/>
        <v>0.28280448391981372</v>
      </c>
      <c r="AH58" s="471">
        <f t="shared" si="219"/>
        <v>0.68561226008034515</v>
      </c>
      <c r="AI58" s="470">
        <f>AVERAGE(AI57,AD57)</f>
        <v>0.17782943313669564</v>
      </c>
      <c r="AJ58" s="471">
        <f t="shared" si="219"/>
        <v>-4.5772058823529411</v>
      </c>
      <c r="AK58" s="471">
        <f t="shared" si="219"/>
        <v>0.10291286991384546</v>
      </c>
      <c r="AL58" s="471">
        <f t="shared" si="219"/>
        <v>0.10535855450001802</v>
      </c>
      <c r="AM58" s="471">
        <f t="shared" si="219"/>
        <v>0.43208292238479123</v>
      </c>
      <c r="AN58" s="470">
        <f>AVERAGE(AN57,AI57)</f>
        <v>2.4236886105788003E-2</v>
      </c>
      <c r="AO58" s="471">
        <f t="shared" si="219"/>
        <v>-4.8951099076274529</v>
      </c>
      <c r="AP58" s="471">
        <f t="shared" si="219"/>
        <v>3.2168892212138978E-2</v>
      </c>
      <c r="AQ58" s="471">
        <f t="shared" si="219"/>
        <v>2.0020200210319861E-2</v>
      </c>
      <c r="AR58" s="471">
        <f t="shared" si="219"/>
        <v>0.54730299543842231</v>
      </c>
      <c r="AS58" s="470">
        <f>AVERAGE(AS57,AN57)</f>
        <v>3.5553737286586506E-2</v>
      </c>
      <c r="AT58" s="471">
        <f t="shared" si="219"/>
        <v>-0.4510736173048725</v>
      </c>
      <c r="AU58" s="471">
        <f t="shared" si="219"/>
        <v>9.4617184359384821E-2</v>
      </c>
      <c r="AV58" s="471">
        <f t="shared" si="219"/>
        <v>5.0577854743543371E-2</v>
      </c>
      <c r="AW58" s="471">
        <f t="shared" si="219"/>
        <v>-0.18921727592842746</v>
      </c>
      <c r="AX58" s="470">
        <f>AVERAGE(AX57,AS57)</f>
        <v>8.2179757674137877E-2</v>
      </c>
      <c r="AY58" s="471">
        <f t="shared" si="219"/>
        <v>0.23968347365048703</v>
      </c>
      <c r="AZ58" s="471">
        <f t="shared" si="219"/>
        <v>3.2180214631774229E-2</v>
      </c>
      <c r="BA58" s="471">
        <f t="shared" si="219"/>
        <v>3.5562106206225685E-2</v>
      </c>
      <c r="BB58" s="471">
        <f t="shared" si="219"/>
        <v>6.1605776689864222E-2</v>
      </c>
      <c r="BC58" s="470">
        <f>AVERAGE(BC57,AX57)</f>
        <v>3.7662290074432114E-2</v>
      </c>
      <c r="BD58" s="471">
        <f t="shared" si="219"/>
        <v>0.20045466557804292</v>
      </c>
      <c r="BE58" s="471">
        <f t="shared" si="219"/>
        <v>3.2036477335953495E-2</v>
      </c>
      <c r="BF58" s="471">
        <f t="shared" si="219"/>
        <v>3.5328230498096413E-2</v>
      </c>
      <c r="BG58" s="471">
        <f t="shared" si="219"/>
        <v>5.997456400850576E-2</v>
      </c>
      <c r="BH58" s="470">
        <f>AVERAGE(BH57,BC57)</f>
        <v>3.7361634374152075E-2</v>
      </c>
    </row>
    <row r="59" spans="1:61">
      <c r="A59" s="371" t="s">
        <v>217</v>
      </c>
      <c r="D59" s="366"/>
      <c r="E59" s="366"/>
      <c r="J59" s="366"/>
      <c r="O59" s="366"/>
      <c r="T59" s="366"/>
      <c r="Y59" s="366"/>
      <c r="Z59" s="167"/>
      <c r="AD59" s="366"/>
      <c r="AE59" s="167"/>
      <c r="AI59" s="366"/>
      <c r="AN59" s="366"/>
      <c r="AS59" s="366"/>
      <c r="AX59" s="366"/>
      <c r="BC59" s="366"/>
      <c r="BH59" s="366"/>
    </row>
    <row r="60" spans="1:61" s="391" customFormat="1">
      <c r="A60" s="392" t="s">
        <v>226</v>
      </c>
      <c r="C60" s="477"/>
      <c r="D60" s="393"/>
      <c r="E60" s="393"/>
      <c r="F60" s="390"/>
      <c r="G60" s="390"/>
      <c r="H60" s="390"/>
      <c r="I60" s="390"/>
      <c r="J60" s="393"/>
      <c r="K60" s="390"/>
      <c r="L60" s="390"/>
      <c r="M60" s="390"/>
      <c r="N60" s="390"/>
      <c r="O60" s="393"/>
      <c r="P60" s="394"/>
      <c r="Q60" s="476"/>
      <c r="R60" s="476"/>
      <c r="S60" s="473">
        <v>7.5</v>
      </c>
      <c r="T60" s="452">
        <v>51</v>
      </c>
      <c r="U60" s="472">
        <v>15.2</v>
      </c>
      <c r="V60" s="473">
        <v>20.9</v>
      </c>
      <c r="W60" s="473">
        <v>7.9</v>
      </c>
      <c r="X60" s="473">
        <v>4.7</v>
      </c>
      <c r="Y60" s="452">
        <f>SUM(U60:X60)</f>
        <v>48.699999999999996</v>
      </c>
      <c r="Z60" s="474">
        <v>17.600000000000001</v>
      </c>
      <c r="AA60" s="473">
        <v>10.5</v>
      </c>
      <c r="AB60" s="473">
        <v>7.4</v>
      </c>
      <c r="AC60" s="473">
        <v>3.6</v>
      </c>
      <c r="AD60" s="452">
        <f>SUM(Z60:AC60)</f>
        <v>39.1</v>
      </c>
      <c r="AE60" s="474">
        <v>8.3000000000000007</v>
      </c>
      <c r="AF60" s="473">
        <v>1.6</v>
      </c>
      <c r="AG60" s="473">
        <v>7.6</v>
      </c>
      <c r="AH60" s="473">
        <v>11.4</v>
      </c>
      <c r="AI60" s="452">
        <f>SUM(AE60:AH60)</f>
        <v>28.9</v>
      </c>
      <c r="AJ60" s="473">
        <v>5</v>
      </c>
      <c r="AK60" s="473">
        <f t="shared" ref="AK60:AM60" si="220">AK83*AK25</f>
        <v>0.33642913103060046</v>
      </c>
      <c r="AL60" s="473">
        <f t="shared" si="220"/>
        <v>7.0906281460912979</v>
      </c>
      <c r="AM60" s="473">
        <f t="shared" si="220"/>
        <v>9.3729500678154718</v>
      </c>
      <c r="AN60" s="452">
        <f>SUM(AJ60:AM60)</f>
        <v>21.80000734493737</v>
      </c>
      <c r="AO60" s="473">
        <f t="shared" ref="AO60:AR60" si="221">AO83*AO25</f>
        <v>6.4698166621428195</v>
      </c>
      <c r="AP60" s="473">
        <f t="shared" si="221"/>
        <v>0.69759424335214404</v>
      </c>
      <c r="AQ60" s="473">
        <f t="shared" si="221"/>
        <v>6.8202616700339602</v>
      </c>
      <c r="AR60" s="473">
        <f t="shared" si="221"/>
        <v>9.7750036548524903</v>
      </c>
      <c r="AS60" s="452">
        <f>SUM(AO60:AR60)</f>
        <v>23.762676230381416</v>
      </c>
      <c r="AT60" s="473">
        <f t="shared" ref="AT60:AW60" si="222">AT83*AT25</f>
        <v>6.5195210383758546</v>
      </c>
      <c r="AU60" s="473">
        <f t="shared" si="222"/>
        <v>0.95988967885255017</v>
      </c>
      <c r="AV60" s="473">
        <f t="shared" si="222"/>
        <v>6.8451879316322328</v>
      </c>
      <c r="AW60" s="473">
        <f t="shared" si="222"/>
        <v>9.7028819965023345</v>
      </c>
      <c r="AX60" s="452">
        <f>SUM(AT60:AW60)</f>
        <v>24.027480645362971</v>
      </c>
      <c r="AY60" s="473">
        <f t="shared" ref="AY60:BB60" si="223">AY83*AY25</f>
        <v>6.5548973578508187</v>
      </c>
      <c r="AZ60" s="473">
        <f t="shared" si="223"/>
        <v>1.2000853287235602</v>
      </c>
      <c r="BA60" s="473">
        <f t="shared" si="223"/>
        <v>6.8572076736305876</v>
      </c>
      <c r="BB60" s="473">
        <f t="shared" si="223"/>
        <v>9.6208900649724285</v>
      </c>
      <c r="BC60" s="452">
        <f>SUM(AY60:BB60)</f>
        <v>24.233080425177395</v>
      </c>
      <c r="BD60" s="473">
        <f t="shared" ref="BD60:BG60" si="224">BD83*BD25</f>
        <v>6.5770123381063827</v>
      </c>
      <c r="BE60" s="473">
        <f t="shared" si="224"/>
        <v>1.4195295031187254</v>
      </c>
      <c r="BF60" s="473">
        <f t="shared" si="224"/>
        <v>6.8573135355784629</v>
      </c>
      <c r="BG60" s="473">
        <f t="shared" si="224"/>
        <v>9.5299328767705092</v>
      </c>
      <c r="BH60" s="452">
        <f>SUM(BD60:BG60)</f>
        <v>24.383788253574082</v>
      </c>
    </row>
    <row r="61" spans="1:61" s="391" customFormat="1" hidden="1" outlineLevel="1">
      <c r="A61" s="364" t="s">
        <v>219</v>
      </c>
      <c r="B61" s="392"/>
      <c r="C61" s="392"/>
      <c r="D61" s="367"/>
      <c r="E61" s="367"/>
      <c r="F61" s="363"/>
      <c r="G61" s="363"/>
      <c r="H61" s="363"/>
      <c r="I61" s="363"/>
      <c r="J61" s="367"/>
      <c r="K61" s="363"/>
      <c r="L61" s="363"/>
      <c r="M61" s="363"/>
      <c r="N61" s="363"/>
      <c r="O61" s="367"/>
      <c r="P61" s="348"/>
      <c r="Q61" s="348"/>
      <c r="R61" s="348"/>
      <c r="S61" s="348"/>
      <c r="T61" s="375"/>
      <c r="U61" s="387"/>
      <c r="V61" s="387"/>
      <c r="W61" s="387"/>
      <c r="X61" s="387"/>
      <c r="Y61" s="375"/>
      <c r="Z61" s="403">
        <v>0.20399999999999999</v>
      </c>
      <c r="AA61" s="403">
        <v>-0.45500000000000002</v>
      </c>
      <c r="AB61" s="387">
        <v>-3.7999999999999999E-2</v>
      </c>
      <c r="AC61" s="387">
        <v>-0.23400000000000001</v>
      </c>
      <c r="AD61" s="375">
        <v>-0.16200000000000001</v>
      </c>
      <c r="AE61" s="403">
        <v>-0.52800000000000002</v>
      </c>
      <c r="AF61" s="403">
        <v>-0.85699999999999998</v>
      </c>
      <c r="AG61" s="387">
        <v>4.1000000000000002E-2</v>
      </c>
      <c r="AH61" s="387">
        <v>2.1669999999999998</v>
      </c>
      <c r="AI61" s="375">
        <v>-0.26100000000000001</v>
      </c>
      <c r="AJ61" s="387"/>
      <c r="AK61" s="387"/>
      <c r="AL61" s="387"/>
      <c r="AM61" s="387"/>
      <c r="AN61" s="375"/>
      <c r="AO61" s="387"/>
      <c r="AP61" s="387"/>
      <c r="AQ61" s="387"/>
      <c r="AR61" s="387"/>
      <c r="AS61" s="375"/>
      <c r="AT61" s="387"/>
      <c r="AU61" s="387"/>
      <c r="AV61" s="387"/>
      <c r="AW61" s="387"/>
      <c r="AX61" s="375"/>
      <c r="AY61" s="387"/>
      <c r="AZ61" s="387"/>
      <c r="BA61" s="387"/>
      <c r="BB61" s="387"/>
      <c r="BC61" s="375"/>
      <c r="BD61" s="387"/>
      <c r="BE61" s="387"/>
      <c r="BF61" s="387"/>
      <c r="BG61" s="387"/>
      <c r="BH61" s="375"/>
      <c r="BI61" s="387"/>
    </row>
    <row r="62" spans="1:61" s="391" customFormat="1" hidden="1" outlineLevel="1">
      <c r="A62" s="364" t="s">
        <v>220</v>
      </c>
      <c r="B62" s="392"/>
      <c r="C62" s="392"/>
      <c r="D62" s="367"/>
      <c r="E62" s="367"/>
      <c r="F62" s="363"/>
      <c r="G62" s="363"/>
      <c r="H62" s="363"/>
      <c r="I62" s="363"/>
      <c r="J62" s="367"/>
      <c r="K62" s="363"/>
      <c r="L62" s="363"/>
      <c r="M62" s="363"/>
      <c r="N62" s="363"/>
      <c r="O62" s="367"/>
      <c r="P62" s="348"/>
      <c r="Q62" s="348"/>
      <c r="R62" s="348"/>
      <c r="S62" s="348"/>
      <c r="T62" s="375"/>
      <c r="U62" s="387"/>
      <c r="V62" s="387"/>
      <c r="W62" s="387"/>
      <c r="X62" s="387"/>
      <c r="Y62" s="375"/>
      <c r="Z62" s="403">
        <v>-4.5999999999999999E-2</v>
      </c>
      <c r="AA62" s="403">
        <v>-4.2999999999999997E-2</v>
      </c>
      <c r="AB62" s="387">
        <v>-2.5000000000000001E-2</v>
      </c>
      <c r="AC62" s="387">
        <v>0</v>
      </c>
      <c r="AD62" s="375">
        <v>-3.5000000000000003E-2</v>
      </c>
      <c r="AE62" s="403">
        <v>0</v>
      </c>
      <c r="AF62" s="403">
        <v>8.9999999999999993E-3</v>
      </c>
      <c r="AG62" s="387">
        <v>-1.4E-2</v>
      </c>
      <c r="AH62" s="387">
        <v>0</v>
      </c>
      <c r="AI62" s="375">
        <v>0</v>
      </c>
      <c r="AJ62" s="387"/>
      <c r="AK62" s="387"/>
      <c r="AL62" s="387"/>
      <c r="AM62" s="387"/>
      <c r="AN62" s="375"/>
      <c r="AO62" s="387"/>
      <c r="AP62" s="387"/>
      <c r="AQ62" s="387"/>
      <c r="AR62" s="387"/>
      <c r="AS62" s="375"/>
      <c r="AT62" s="387"/>
      <c r="AU62" s="387"/>
      <c r="AV62" s="387"/>
      <c r="AW62" s="387"/>
      <c r="AX62" s="375"/>
      <c r="AY62" s="387"/>
      <c r="AZ62" s="387"/>
      <c r="BA62" s="387"/>
      <c r="BB62" s="387"/>
      <c r="BC62" s="375"/>
      <c r="BD62" s="387"/>
      <c r="BE62" s="387"/>
      <c r="BF62" s="387"/>
      <c r="BG62" s="387"/>
      <c r="BH62" s="375"/>
      <c r="BI62" s="387"/>
    </row>
    <row r="63" spans="1:61" s="391" customFormat="1" hidden="1" outlineLevel="1">
      <c r="A63" s="364" t="s">
        <v>221</v>
      </c>
      <c r="B63" s="392"/>
      <c r="C63" s="392"/>
      <c r="D63" s="367"/>
      <c r="E63" s="367"/>
      <c r="F63" s="363"/>
      <c r="G63" s="363"/>
      <c r="H63" s="363"/>
      <c r="I63" s="363"/>
      <c r="J63" s="367"/>
      <c r="K63" s="363"/>
      <c r="L63" s="363"/>
      <c r="M63" s="363"/>
      <c r="N63" s="363"/>
      <c r="O63" s="367"/>
      <c r="P63" s="270"/>
      <c r="Q63" s="270"/>
      <c r="R63" s="270"/>
      <c r="S63" s="270"/>
      <c r="T63" s="375"/>
      <c r="U63" s="387"/>
      <c r="V63" s="387"/>
      <c r="W63" s="387"/>
      <c r="X63" s="387"/>
      <c r="Y63" s="375"/>
      <c r="Z63" s="403">
        <v>0</v>
      </c>
      <c r="AA63" s="403">
        <v>0</v>
      </c>
      <c r="AB63" s="387">
        <v>0</v>
      </c>
      <c r="AC63" s="387">
        <v>0</v>
      </c>
      <c r="AD63" s="375">
        <v>0</v>
      </c>
      <c r="AE63" s="403">
        <v>0</v>
      </c>
      <c r="AF63" s="403">
        <v>0</v>
      </c>
      <c r="AG63" s="387">
        <v>0</v>
      </c>
      <c r="AH63" s="387">
        <v>0</v>
      </c>
      <c r="AI63" s="375">
        <v>0</v>
      </c>
      <c r="AJ63" s="387"/>
      <c r="AK63" s="387"/>
      <c r="AL63" s="387"/>
      <c r="AM63" s="387"/>
      <c r="AN63" s="375"/>
      <c r="AO63" s="387"/>
      <c r="AP63" s="387"/>
      <c r="AQ63" s="387"/>
      <c r="AR63" s="387"/>
      <c r="AS63" s="375"/>
      <c r="AT63" s="387"/>
      <c r="AU63" s="387"/>
      <c r="AV63" s="387"/>
      <c r="AW63" s="387"/>
      <c r="AX63" s="375"/>
      <c r="AY63" s="387"/>
      <c r="AZ63" s="387"/>
      <c r="BA63" s="387"/>
      <c r="BB63" s="387"/>
      <c r="BC63" s="375"/>
      <c r="BD63" s="387"/>
      <c r="BE63" s="387"/>
      <c r="BF63" s="387"/>
      <c r="BG63" s="387"/>
      <c r="BH63" s="375"/>
      <c r="BI63" s="387"/>
    </row>
    <row r="64" spans="1:61" collapsed="1">
      <c r="A64" s="364" t="s">
        <v>222</v>
      </c>
      <c r="D64" s="367"/>
      <c r="E64" s="367"/>
      <c r="F64" s="363"/>
      <c r="G64" s="363"/>
      <c r="H64" s="363"/>
      <c r="I64" s="363"/>
      <c r="J64" s="367"/>
      <c r="K64" s="363"/>
      <c r="L64" s="363"/>
      <c r="M64" s="363"/>
      <c r="N64" s="363"/>
      <c r="O64" s="367"/>
      <c r="P64" s="348"/>
      <c r="Q64" s="348"/>
      <c r="R64" s="348"/>
      <c r="S64" s="348"/>
      <c r="T64" s="373"/>
      <c r="U64" s="348"/>
      <c r="V64" s="348"/>
      <c r="W64" s="348"/>
      <c r="X64" s="348">
        <f t="shared" ref="X64:BG64" si="225">X60/S60-1</f>
        <v>-0.37333333333333329</v>
      </c>
      <c r="Y64" s="375">
        <f t="shared" si="225"/>
        <v>-4.5098039215686336E-2</v>
      </c>
      <c r="Z64" s="402">
        <f t="shared" si="225"/>
        <v>0.15789473684210531</v>
      </c>
      <c r="AA64" s="348">
        <f t="shared" si="225"/>
        <v>-0.49760765550239228</v>
      </c>
      <c r="AB64" s="348">
        <f t="shared" si="225"/>
        <v>-6.3291139240506333E-2</v>
      </c>
      <c r="AC64" s="348">
        <f t="shared" si="225"/>
        <v>-0.23404255319148937</v>
      </c>
      <c r="AD64" s="375">
        <f t="shared" si="225"/>
        <v>-0.19712525667351122</v>
      </c>
      <c r="AE64" s="402">
        <f t="shared" si="225"/>
        <v>-0.52840909090909083</v>
      </c>
      <c r="AF64" s="348">
        <f t="shared" si="225"/>
        <v>-0.84761904761904761</v>
      </c>
      <c r="AG64" s="348">
        <f t="shared" si="225"/>
        <v>2.7027027027026973E-2</v>
      </c>
      <c r="AH64" s="348">
        <f t="shared" si="225"/>
        <v>2.1666666666666665</v>
      </c>
      <c r="AI64" s="375">
        <f>AI60/AD60-1</f>
        <v>-0.26086956521739135</v>
      </c>
      <c r="AJ64" s="348">
        <f t="shared" si="225"/>
        <v>-0.39759036144578319</v>
      </c>
      <c r="AK64" s="348">
        <f t="shared" si="225"/>
        <v>-0.78973179310587471</v>
      </c>
      <c r="AL64" s="348">
        <f t="shared" si="225"/>
        <v>-6.7022612356408162E-2</v>
      </c>
      <c r="AM64" s="348">
        <f t="shared" si="225"/>
        <v>-0.17781139756004638</v>
      </c>
      <c r="AN64" s="375">
        <f>AN60/AI60-1</f>
        <v>-0.24567448633434696</v>
      </c>
      <c r="AO64" s="348">
        <f t="shared" si="225"/>
        <v>0.29396333242856398</v>
      </c>
      <c r="AP64" s="348">
        <f t="shared" si="225"/>
        <v>1.0735250874832634</v>
      </c>
      <c r="AQ64" s="348">
        <f t="shared" si="225"/>
        <v>-3.8130116329168517E-2</v>
      </c>
      <c r="AR64" s="348">
        <f t="shared" si="225"/>
        <v>4.2895095367847524E-2</v>
      </c>
      <c r="AS64" s="375">
        <f>AS60/AN60-1</f>
        <v>9.0030652485070695E-2</v>
      </c>
      <c r="AT64" s="348">
        <f t="shared" si="225"/>
        <v>7.682501503307293E-3</v>
      </c>
      <c r="AU64" s="348">
        <f t="shared" si="225"/>
        <v>0.37599999999999989</v>
      </c>
      <c r="AV64" s="348">
        <f t="shared" si="225"/>
        <v>3.6547368421053772E-3</v>
      </c>
      <c r="AW64" s="348">
        <f t="shared" si="225"/>
        <v>-7.3781720085959179E-3</v>
      </c>
      <c r="AX64" s="375">
        <f>AX60/AS60-1</f>
        <v>1.1143711777842347E-2</v>
      </c>
      <c r="AY64" s="348">
        <f t="shared" si="225"/>
        <v>5.4262144821266567E-3</v>
      </c>
      <c r="AZ64" s="348">
        <f t="shared" si="225"/>
        <v>0.2502325581395346</v>
      </c>
      <c r="BA64" s="348">
        <f t="shared" si="225"/>
        <v>1.7559403946838525E-3</v>
      </c>
      <c r="BB64" s="348">
        <f t="shared" si="225"/>
        <v>-8.4502657622201882E-3</v>
      </c>
      <c r="BC64" s="375">
        <f>BC60/AX60-1</f>
        <v>8.5568596578644573E-3</v>
      </c>
      <c r="BD64" s="348">
        <f t="shared" si="225"/>
        <v>3.3738103052181057E-3</v>
      </c>
      <c r="BE64" s="348">
        <f t="shared" si="225"/>
        <v>0.18285714285714283</v>
      </c>
      <c r="BF64" s="348">
        <f t="shared" si="225"/>
        <v>1.5438054804972623E-5</v>
      </c>
      <c r="BG64" s="348">
        <f t="shared" si="225"/>
        <v>-9.4541344498961788E-3</v>
      </c>
      <c r="BH64" s="375">
        <f>BH60/BC60-1</f>
        <v>6.2190949624425507E-3</v>
      </c>
    </row>
    <row r="65" spans="1:61" s="492" customFormat="1">
      <c r="A65" s="487" t="s">
        <v>223</v>
      </c>
      <c r="B65" s="493"/>
      <c r="C65" s="493"/>
      <c r="D65" s="494"/>
      <c r="E65" s="494"/>
      <c r="F65" s="493"/>
      <c r="G65" s="493"/>
      <c r="H65" s="493"/>
      <c r="I65" s="493"/>
      <c r="J65" s="494"/>
      <c r="K65" s="493"/>
      <c r="L65" s="493"/>
      <c r="M65" s="493"/>
      <c r="N65" s="493"/>
      <c r="O65" s="494"/>
      <c r="P65" s="471"/>
      <c r="Q65" s="471"/>
      <c r="R65" s="471"/>
      <c r="S65" s="471"/>
      <c r="T65" s="470"/>
      <c r="U65" s="471"/>
      <c r="V65" s="471"/>
      <c r="W65" s="471"/>
      <c r="X65" s="471"/>
      <c r="Y65" s="470"/>
      <c r="Z65" s="469"/>
      <c r="AA65" s="471"/>
      <c r="AB65" s="471"/>
      <c r="AC65" s="471">
        <f t="shared" ref="AC65:BG65" si="226">AVERAGE(AC64,X64)</f>
        <v>-0.30368794326241133</v>
      </c>
      <c r="AD65" s="470">
        <f t="shared" si="226"/>
        <v>-0.12111164794459878</v>
      </c>
      <c r="AE65" s="469">
        <f t="shared" si="226"/>
        <v>-0.18525717703349276</v>
      </c>
      <c r="AF65" s="471">
        <f t="shared" si="226"/>
        <v>-0.67261335156072</v>
      </c>
      <c r="AG65" s="471">
        <f t="shared" si="226"/>
        <v>-1.813205610673968E-2</v>
      </c>
      <c r="AH65" s="471">
        <f t="shared" si="226"/>
        <v>0.96631205673758858</v>
      </c>
      <c r="AI65" s="470">
        <f>AVERAGE(AI64,AD64)</f>
        <v>-0.22899741094545129</v>
      </c>
      <c r="AJ65" s="471">
        <f t="shared" si="226"/>
        <v>-0.46299972617743701</v>
      </c>
      <c r="AK65" s="471">
        <f t="shared" si="226"/>
        <v>-0.8186754203624611</v>
      </c>
      <c r="AL65" s="471">
        <f t="shared" si="226"/>
        <v>-1.9997792664690595E-2</v>
      </c>
      <c r="AM65" s="471">
        <f t="shared" si="226"/>
        <v>0.99442763455331007</v>
      </c>
      <c r="AN65" s="470">
        <f>AVERAGE(AN64,AI64)</f>
        <v>-0.25327202577586916</v>
      </c>
      <c r="AO65" s="471">
        <f t="shared" si="226"/>
        <v>-5.1813514508609604E-2</v>
      </c>
      <c r="AP65" s="471">
        <f t="shared" si="226"/>
        <v>0.14189664718869432</v>
      </c>
      <c r="AQ65" s="471">
        <f t="shared" si="226"/>
        <v>-5.257636434278834E-2</v>
      </c>
      <c r="AR65" s="471">
        <f t="shared" si="226"/>
        <v>-6.7458151096099428E-2</v>
      </c>
      <c r="AS65" s="470">
        <f>AVERAGE(AS64,AN64)</f>
        <v>-7.7821916924638135E-2</v>
      </c>
      <c r="AT65" s="471">
        <f t="shared" si="226"/>
        <v>0.15082291696593564</v>
      </c>
      <c r="AU65" s="471">
        <f t="shared" si="226"/>
        <v>0.72476254374163163</v>
      </c>
      <c r="AV65" s="471">
        <f t="shared" si="226"/>
        <v>-1.723768974353157E-2</v>
      </c>
      <c r="AW65" s="471">
        <f t="shared" si="226"/>
        <v>1.7758461679625803E-2</v>
      </c>
      <c r="AX65" s="470">
        <f>AVERAGE(AX64,AS64)</f>
        <v>5.0587182131456521E-2</v>
      </c>
      <c r="AY65" s="471">
        <f t="shared" si="226"/>
        <v>6.5543579927169748E-3</v>
      </c>
      <c r="AZ65" s="471">
        <f t="shared" si="226"/>
        <v>0.31311627906976724</v>
      </c>
      <c r="BA65" s="471">
        <f t="shared" si="226"/>
        <v>2.7053386183946149E-3</v>
      </c>
      <c r="BB65" s="471">
        <f t="shared" si="226"/>
        <v>-7.9142188854080531E-3</v>
      </c>
      <c r="BC65" s="470">
        <f>AVERAGE(BC64,AX64)</f>
        <v>9.850285717853402E-3</v>
      </c>
      <c r="BD65" s="471">
        <f t="shared" si="226"/>
        <v>4.4000123936723812E-3</v>
      </c>
      <c r="BE65" s="471">
        <f t="shared" si="226"/>
        <v>0.21654485049833871</v>
      </c>
      <c r="BF65" s="471">
        <f t="shared" si="226"/>
        <v>8.8568922474441258E-4</v>
      </c>
      <c r="BG65" s="471">
        <f t="shared" si="226"/>
        <v>-8.9522001060581835E-3</v>
      </c>
      <c r="BH65" s="470">
        <f>AVERAGE(BH64,BC64)</f>
        <v>7.387977310153504E-3</v>
      </c>
    </row>
    <row r="66" spans="1:61">
      <c r="A66" s="371" t="s">
        <v>225</v>
      </c>
      <c r="D66" s="366"/>
      <c r="E66" s="366"/>
      <c r="J66" s="366"/>
      <c r="O66" s="366"/>
      <c r="T66" s="366"/>
      <c r="Y66" s="366"/>
      <c r="Z66" s="167"/>
      <c r="AD66" s="366"/>
      <c r="AE66" s="167"/>
      <c r="AI66" s="366"/>
      <c r="AN66" s="366"/>
      <c r="AS66" s="366"/>
      <c r="AX66" s="366"/>
      <c r="BC66" s="366"/>
      <c r="BH66" s="366"/>
    </row>
    <row r="67" spans="1:61" s="391" customFormat="1">
      <c r="A67" s="392" t="s">
        <v>226</v>
      </c>
      <c r="C67" s="477"/>
      <c r="D67" s="393"/>
      <c r="E67" s="393"/>
      <c r="F67" s="390"/>
      <c r="G67" s="390"/>
      <c r="H67" s="390"/>
      <c r="I67" s="390"/>
      <c r="J67" s="393"/>
      <c r="K67" s="390"/>
      <c r="L67" s="390"/>
      <c r="M67" s="390"/>
      <c r="N67" s="390"/>
      <c r="O67" s="393"/>
      <c r="P67" s="394"/>
      <c r="Q67" s="476"/>
      <c r="R67" s="476"/>
      <c r="S67" s="473">
        <v>3</v>
      </c>
      <c r="T67" s="452">
        <v>17</v>
      </c>
      <c r="U67" s="472">
        <v>6.8</v>
      </c>
      <c r="V67" s="473">
        <v>7.1</v>
      </c>
      <c r="W67" s="473">
        <v>5.2</v>
      </c>
      <c r="X67" s="473">
        <v>5.5</v>
      </c>
      <c r="Y67" s="452">
        <f>SUM(U67:X67)</f>
        <v>24.599999999999998</v>
      </c>
      <c r="Z67" s="474">
        <v>7.2</v>
      </c>
      <c r="AA67" s="473">
        <v>8</v>
      </c>
      <c r="AB67" s="473">
        <v>6.1</v>
      </c>
      <c r="AC67" s="473">
        <v>7.1</v>
      </c>
      <c r="AD67" s="452">
        <f>SUM(Z67:AC67)</f>
        <v>28.4</v>
      </c>
      <c r="AE67" s="474">
        <v>6.9</v>
      </c>
      <c r="AF67" s="473">
        <v>7.7</v>
      </c>
      <c r="AG67" s="473">
        <v>6.7</v>
      </c>
      <c r="AH67" s="473">
        <v>5.3</v>
      </c>
      <c r="AI67" s="452">
        <f>SUM(AE67:AH67)</f>
        <v>26.6</v>
      </c>
      <c r="AJ67" s="473">
        <v>7.2</v>
      </c>
      <c r="AK67" s="473">
        <f t="shared" ref="AK67:AM67" si="227">AK84*AK32</f>
        <v>7.8183480523172273</v>
      </c>
      <c r="AL67" s="473">
        <f t="shared" si="227"/>
        <v>6.9174039486326357</v>
      </c>
      <c r="AM67" s="473">
        <f t="shared" si="227"/>
        <v>7.1473382816929139</v>
      </c>
      <c r="AN67" s="452">
        <f>SUM(AJ67:AM67)</f>
        <v>29.083090282642775</v>
      </c>
      <c r="AO67" s="473">
        <f t="shared" ref="AO67:AR67" si="228">AO84*AO32</f>
        <v>7.306069463659318</v>
      </c>
      <c r="AP67" s="473">
        <f t="shared" si="228"/>
        <v>7.9933935930512856</v>
      </c>
      <c r="AQ67" s="473">
        <f t="shared" si="228"/>
        <v>7.0158590589347014</v>
      </c>
      <c r="AR67" s="473">
        <f t="shared" si="228"/>
        <v>7.2150553240162241</v>
      </c>
      <c r="AS67" s="452">
        <f>SUM(AO67:AR67)</f>
        <v>29.530377439661528</v>
      </c>
      <c r="AT67" s="473">
        <f t="shared" ref="AT67:AW67" si="229">AT84*AT32</f>
        <v>7.4368043611508128</v>
      </c>
      <c r="AU67" s="473">
        <f t="shared" si="229"/>
        <v>8.1337866012643509</v>
      </c>
      <c r="AV67" s="473">
        <f t="shared" si="229"/>
        <v>7.1435952400525071</v>
      </c>
      <c r="AW67" s="473">
        <f t="shared" si="229"/>
        <v>7.3504894086628463</v>
      </c>
      <c r="AX67" s="452">
        <f>SUM(AT67:AW67)</f>
        <v>30.064675611130518</v>
      </c>
      <c r="AY67" s="473">
        <f t="shared" ref="AY67:BB67" si="230">AY84*AY32</f>
        <v>7.5675392586423085</v>
      </c>
      <c r="AZ67" s="473">
        <f t="shared" si="230"/>
        <v>8.2741796094774163</v>
      </c>
      <c r="BA67" s="473">
        <f t="shared" si="230"/>
        <v>7.2713314211703128</v>
      </c>
      <c r="BB67" s="473">
        <f t="shared" si="230"/>
        <v>7.4859234933094685</v>
      </c>
      <c r="BC67" s="452">
        <f>SUM(AY67:BB67)</f>
        <v>30.598973782599504</v>
      </c>
      <c r="BD67" s="473">
        <f t="shared" ref="BD67:BG67" si="231">BD84*BD32</f>
        <v>7.6982741561338033</v>
      </c>
      <c r="BE67" s="473">
        <f t="shared" si="231"/>
        <v>8.4145726176904816</v>
      </c>
      <c r="BF67" s="473">
        <f t="shared" si="231"/>
        <v>7.3990676022881177</v>
      </c>
      <c r="BG67" s="473">
        <f t="shared" si="231"/>
        <v>7.6213575779560898</v>
      </c>
      <c r="BH67" s="452">
        <f>SUM(BD67:BG67)</f>
        <v>31.133271954068491</v>
      </c>
    </row>
    <row r="68" spans="1:61" s="391" customFormat="1" hidden="1" outlineLevel="1">
      <c r="A68" s="364" t="s">
        <v>219</v>
      </c>
      <c r="B68" s="392"/>
      <c r="C68" s="392"/>
      <c r="D68" s="367"/>
      <c r="E68" s="367"/>
      <c r="F68" s="363"/>
      <c r="G68" s="363"/>
      <c r="H68" s="363"/>
      <c r="I68" s="363"/>
      <c r="J68" s="367"/>
      <c r="K68" s="363"/>
      <c r="L68" s="363"/>
      <c r="M68" s="363"/>
      <c r="N68" s="363"/>
      <c r="O68" s="367"/>
      <c r="P68" s="348"/>
      <c r="Q68" s="348"/>
      <c r="R68" s="348"/>
      <c r="S68" s="348"/>
      <c r="T68" s="375"/>
      <c r="U68" s="387"/>
      <c r="V68" s="387"/>
      <c r="W68" s="387"/>
      <c r="X68" s="387"/>
      <c r="Y68" s="375"/>
      <c r="Z68" s="403">
        <v>0.27900000000000003</v>
      </c>
      <c r="AA68" s="403">
        <v>0.23899999999999999</v>
      </c>
      <c r="AB68" s="387">
        <v>0.28799999999999998</v>
      </c>
      <c r="AC68" s="387">
        <v>0.4</v>
      </c>
      <c r="AD68" s="375">
        <v>0.29299999999999998</v>
      </c>
      <c r="AE68" s="403">
        <v>-4.2000000000000003E-2</v>
      </c>
      <c r="AF68" s="403">
        <v>-0.05</v>
      </c>
      <c r="AG68" s="387">
        <v>0.13100000000000001</v>
      </c>
      <c r="AH68" s="387">
        <v>-0.28199999999999997</v>
      </c>
      <c r="AI68" s="375">
        <v>1.4E-2</v>
      </c>
      <c r="AJ68" s="387"/>
      <c r="AK68" s="387"/>
      <c r="AL68" s="387"/>
      <c r="AM68" s="387"/>
      <c r="AN68" s="375"/>
      <c r="AO68" s="387"/>
      <c r="AP68" s="387"/>
      <c r="AQ68" s="387"/>
      <c r="AR68" s="387"/>
      <c r="AS68" s="375"/>
      <c r="AT68" s="387"/>
      <c r="AU68" s="387"/>
      <c r="AV68" s="387"/>
      <c r="AW68" s="387"/>
      <c r="AX68" s="375"/>
      <c r="AY68" s="387"/>
      <c r="AZ68" s="387"/>
      <c r="BA68" s="387"/>
      <c r="BB68" s="387"/>
      <c r="BC68" s="375"/>
      <c r="BD68" s="387"/>
      <c r="BE68" s="387"/>
      <c r="BF68" s="387"/>
      <c r="BG68" s="387"/>
      <c r="BH68" s="375"/>
      <c r="BI68" s="387"/>
    </row>
    <row r="69" spans="1:61" s="391" customFormat="1" hidden="1" outlineLevel="1">
      <c r="A69" s="364" t="s">
        <v>220</v>
      </c>
      <c r="B69" s="392"/>
      <c r="C69" s="392"/>
      <c r="D69" s="367"/>
      <c r="E69" s="367"/>
      <c r="F69" s="363"/>
      <c r="G69" s="363"/>
      <c r="H69" s="363"/>
      <c r="I69" s="363"/>
      <c r="J69" s="367"/>
      <c r="K69" s="363"/>
      <c r="L69" s="363"/>
      <c r="M69" s="363"/>
      <c r="N69" s="363"/>
      <c r="O69" s="367"/>
      <c r="P69" s="348"/>
      <c r="Q69" s="348"/>
      <c r="R69" s="348"/>
      <c r="S69" s="348"/>
      <c r="T69" s="375"/>
      <c r="U69" s="387"/>
      <c r="V69" s="387"/>
      <c r="W69" s="387"/>
      <c r="X69" s="387"/>
      <c r="Y69" s="375"/>
      <c r="Z69" s="403">
        <v>-0.10299999999999999</v>
      </c>
      <c r="AA69" s="403">
        <v>-5.6000000000000001E-2</v>
      </c>
      <c r="AB69" s="387">
        <v>-3.7999999999999999E-2</v>
      </c>
      <c r="AC69" s="387">
        <v>0</v>
      </c>
      <c r="AD69" s="375">
        <v>-0.05</v>
      </c>
      <c r="AE69" s="403">
        <v>0</v>
      </c>
      <c r="AF69" s="403">
        <v>1.2E-2</v>
      </c>
      <c r="AG69" s="387">
        <v>-3.3000000000000002E-2</v>
      </c>
      <c r="AH69" s="387">
        <v>2.8000000000000001E-2</v>
      </c>
      <c r="AI69" s="375">
        <v>-1.0999999999999999E-2</v>
      </c>
      <c r="AJ69" s="387"/>
      <c r="AK69" s="387"/>
      <c r="AL69" s="387"/>
      <c r="AM69" s="387"/>
      <c r="AN69" s="375"/>
      <c r="AO69" s="387"/>
      <c r="AP69" s="387"/>
      <c r="AQ69" s="387"/>
      <c r="AR69" s="387"/>
      <c r="AS69" s="375"/>
      <c r="AT69" s="387"/>
      <c r="AU69" s="387"/>
      <c r="AV69" s="387"/>
      <c r="AW69" s="387"/>
      <c r="AX69" s="375"/>
      <c r="AY69" s="387"/>
      <c r="AZ69" s="387"/>
      <c r="BA69" s="387"/>
      <c r="BB69" s="387"/>
      <c r="BC69" s="375"/>
      <c r="BD69" s="387"/>
      <c r="BE69" s="387"/>
      <c r="BF69" s="387"/>
      <c r="BG69" s="387"/>
      <c r="BH69" s="375"/>
      <c r="BI69" s="387"/>
    </row>
    <row r="70" spans="1:61" s="391" customFormat="1" hidden="1" outlineLevel="1">
      <c r="A70" s="364" t="s">
        <v>221</v>
      </c>
      <c r="B70" s="392"/>
      <c r="C70" s="392"/>
      <c r="D70" s="367"/>
      <c r="E70" s="367"/>
      <c r="F70" s="363"/>
      <c r="G70" s="363"/>
      <c r="H70" s="363"/>
      <c r="I70" s="363"/>
      <c r="J70" s="367"/>
      <c r="K70" s="363"/>
      <c r="L70" s="363"/>
      <c r="M70" s="363"/>
      <c r="N70" s="363"/>
      <c r="O70" s="367"/>
      <c r="P70" s="270"/>
      <c r="Q70" s="270"/>
      <c r="R70" s="270"/>
      <c r="S70" s="270"/>
      <c r="T70" s="375"/>
      <c r="U70" s="387"/>
      <c r="V70" s="387"/>
      <c r="W70" s="387"/>
      <c r="X70" s="387"/>
      <c r="Y70" s="375"/>
      <c r="Z70" s="403">
        <v>-0.11799999999999999</v>
      </c>
      <c r="AA70" s="403">
        <v>-5.6000000000000001E-2</v>
      </c>
      <c r="AB70" s="387">
        <v>-7.6999999999999999E-2</v>
      </c>
      <c r="AC70" s="387">
        <v>-0.109</v>
      </c>
      <c r="AD70" s="375">
        <v>-8.8999999999999996E-2</v>
      </c>
      <c r="AE70" s="403">
        <v>0</v>
      </c>
      <c r="AF70" s="403">
        <v>0</v>
      </c>
      <c r="AG70" s="387">
        <v>0</v>
      </c>
      <c r="AH70" s="387">
        <v>0</v>
      </c>
      <c r="AI70" s="375">
        <v>1E-3</v>
      </c>
      <c r="AJ70" s="387"/>
      <c r="AK70" s="387"/>
      <c r="AL70" s="387"/>
      <c r="AM70" s="387"/>
      <c r="AN70" s="375"/>
      <c r="AO70" s="387"/>
      <c r="AP70" s="387"/>
      <c r="AQ70" s="387"/>
      <c r="AR70" s="387"/>
      <c r="AS70" s="375"/>
      <c r="AT70" s="387"/>
      <c r="AU70" s="387"/>
      <c r="AV70" s="387"/>
      <c r="AW70" s="387"/>
      <c r="AX70" s="375"/>
      <c r="AY70" s="387"/>
      <c r="AZ70" s="387"/>
      <c r="BA70" s="387"/>
      <c r="BB70" s="387"/>
      <c r="BC70" s="375"/>
      <c r="BD70" s="387"/>
      <c r="BE70" s="387"/>
      <c r="BF70" s="387"/>
      <c r="BG70" s="387"/>
      <c r="BH70" s="375"/>
      <c r="BI70" s="387"/>
    </row>
    <row r="71" spans="1:61" collapsed="1">
      <c r="A71" s="364" t="s">
        <v>222</v>
      </c>
      <c r="D71" s="367"/>
      <c r="E71" s="367"/>
      <c r="F71" s="363"/>
      <c r="G71" s="363"/>
      <c r="H71" s="363"/>
      <c r="I71" s="363"/>
      <c r="J71" s="367"/>
      <c r="K71" s="363"/>
      <c r="L71" s="363"/>
      <c r="M71" s="363"/>
      <c r="N71" s="363"/>
      <c r="O71" s="367"/>
      <c r="P71" s="348"/>
      <c r="Q71" s="348"/>
      <c r="R71" s="348"/>
      <c r="S71" s="348"/>
      <c r="T71" s="373"/>
      <c r="U71" s="348"/>
      <c r="V71" s="348"/>
      <c r="W71" s="348"/>
      <c r="X71" s="348">
        <f t="shared" ref="X71:BG71" si="232">X67/S67-1</f>
        <v>0.83333333333333326</v>
      </c>
      <c r="Y71" s="375">
        <f t="shared" si="232"/>
        <v>0.44705882352941173</v>
      </c>
      <c r="Z71" s="348">
        <f t="shared" si="232"/>
        <v>5.8823529411764719E-2</v>
      </c>
      <c r="AA71" s="348">
        <f t="shared" si="232"/>
        <v>0.12676056338028174</v>
      </c>
      <c r="AB71" s="348">
        <f t="shared" si="232"/>
        <v>0.17307692307692291</v>
      </c>
      <c r="AC71" s="348">
        <f t="shared" si="232"/>
        <v>0.29090909090909078</v>
      </c>
      <c r="AD71" s="375">
        <f t="shared" si="232"/>
        <v>0.15447154471544722</v>
      </c>
      <c r="AE71" s="348">
        <f t="shared" si="232"/>
        <v>-4.166666666666663E-2</v>
      </c>
      <c r="AF71" s="348">
        <f t="shared" si="232"/>
        <v>-3.7499999999999978E-2</v>
      </c>
      <c r="AG71" s="348">
        <f t="shared" si="232"/>
        <v>9.8360655737705027E-2</v>
      </c>
      <c r="AH71" s="348">
        <f t="shared" si="232"/>
        <v>-0.25352112676056338</v>
      </c>
      <c r="AI71" s="375">
        <f>AI67/AD67-1</f>
        <v>-6.3380281690140761E-2</v>
      </c>
      <c r="AJ71" s="348">
        <f t="shared" si="232"/>
        <v>4.3478260869565188E-2</v>
      </c>
      <c r="AK71" s="348">
        <f t="shared" si="232"/>
        <v>1.5369876924315129E-2</v>
      </c>
      <c r="AL71" s="348">
        <f t="shared" si="232"/>
        <v>3.2448350542184423E-2</v>
      </c>
      <c r="AM71" s="348">
        <f t="shared" si="232"/>
        <v>0.34855439277224787</v>
      </c>
      <c r="AN71" s="375">
        <f>AN67/AI67-1</f>
        <v>9.3349258745968999E-2</v>
      </c>
      <c r="AO71" s="348">
        <f t="shared" si="232"/>
        <v>1.4731869952683052E-2</v>
      </c>
      <c r="AP71" s="348">
        <f t="shared" si="232"/>
        <v>2.2389069860119237E-2</v>
      </c>
      <c r="AQ71" s="348">
        <f t="shared" si="232"/>
        <v>1.4232956616842873E-2</v>
      </c>
      <c r="AR71" s="348">
        <f t="shared" si="232"/>
        <v>9.474442044636433E-3</v>
      </c>
      <c r="AS71" s="375">
        <f>AS67/AN67-1</f>
        <v>1.5379629629169722E-2</v>
      </c>
      <c r="AT71" s="348">
        <f t="shared" si="232"/>
        <v>1.789401238816235E-2</v>
      </c>
      <c r="AU71" s="348">
        <f t="shared" si="232"/>
        <v>1.756363008761519E-2</v>
      </c>
      <c r="AV71" s="348">
        <f t="shared" si="232"/>
        <v>1.8206776966982252E-2</v>
      </c>
      <c r="AW71" s="348">
        <f t="shared" si="232"/>
        <v>1.8771038968448783E-2</v>
      </c>
      <c r="AX71" s="375">
        <f>AX67/AS67-1</f>
        <v>1.8093171093417348E-2</v>
      </c>
      <c r="AY71" s="348">
        <f t="shared" si="232"/>
        <v>1.7579445571332064E-2</v>
      </c>
      <c r="AZ71" s="348">
        <f t="shared" si="232"/>
        <v>1.7260473515649188E-2</v>
      </c>
      <c r="BA71" s="348">
        <f t="shared" si="232"/>
        <v>1.7881217625771662E-2</v>
      </c>
      <c r="BB71" s="348">
        <f t="shared" si="232"/>
        <v>1.8425179211469578E-2</v>
      </c>
      <c r="BC71" s="375">
        <f>BC67/AX67-1</f>
        <v>1.7771626023171727E-2</v>
      </c>
      <c r="BD71" s="348">
        <f t="shared" si="232"/>
        <v>1.7275747508305628E-2</v>
      </c>
      <c r="BE71" s="348">
        <f t="shared" si="232"/>
        <v>1.6967604625388599E-2</v>
      </c>
      <c r="BF71" s="348">
        <f t="shared" si="232"/>
        <v>1.7567096549320205E-2</v>
      </c>
      <c r="BG71" s="348">
        <f t="shared" si="232"/>
        <v>1.8091833929062329E-2</v>
      </c>
      <c r="BH71" s="375">
        <f>BH67/BC67-1</f>
        <v>1.7461310149323506E-2</v>
      </c>
    </row>
    <row r="72" spans="1:61" s="492" customFormat="1">
      <c r="A72" s="487" t="s">
        <v>223</v>
      </c>
      <c r="B72" s="493"/>
      <c r="C72" s="493"/>
      <c r="D72" s="494"/>
      <c r="E72" s="494"/>
      <c r="F72" s="493"/>
      <c r="G72" s="493"/>
      <c r="H72" s="493"/>
      <c r="I72" s="493"/>
      <c r="J72" s="494"/>
      <c r="K72" s="493"/>
      <c r="L72" s="493"/>
      <c r="M72" s="493"/>
      <c r="N72" s="493"/>
      <c r="O72" s="494"/>
      <c r="P72" s="471"/>
      <c r="Q72" s="471"/>
      <c r="R72" s="471"/>
      <c r="S72" s="471"/>
      <c r="T72" s="470"/>
      <c r="U72" s="471"/>
      <c r="V72" s="471"/>
      <c r="W72" s="471"/>
      <c r="X72" s="471"/>
      <c r="Y72" s="470"/>
      <c r="Z72" s="471"/>
      <c r="AA72" s="471"/>
      <c r="AB72" s="471"/>
      <c r="AC72" s="471">
        <f t="shared" ref="AC72:BG72" si="233">AVERAGE(AC71,X71)</f>
        <v>0.56212121212121202</v>
      </c>
      <c r="AD72" s="470">
        <f t="shared" si="233"/>
        <v>0.30076518412242947</v>
      </c>
      <c r="AE72" s="471">
        <f t="shared" si="233"/>
        <v>8.5784313725490446E-3</v>
      </c>
      <c r="AF72" s="471">
        <f t="shared" si="233"/>
        <v>4.4630281690140883E-2</v>
      </c>
      <c r="AG72" s="471">
        <f t="shared" si="233"/>
        <v>0.13571878940731397</v>
      </c>
      <c r="AH72" s="471">
        <f t="shared" si="233"/>
        <v>1.8693982074263704E-2</v>
      </c>
      <c r="AI72" s="470">
        <f>AVERAGE(AI71,AD71)</f>
        <v>4.5545631512653229E-2</v>
      </c>
      <c r="AJ72" s="471">
        <f t="shared" si="233"/>
        <v>9.0579710144927938E-4</v>
      </c>
      <c r="AK72" s="471">
        <f t="shared" si="233"/>
        <v>-1.1065061537842424E-2</v>
      </c>
      <c r="AL72" s="471">
        <f t="shared" si="233"/>
        <v>6.5404503139944725E-2</v>
      </c>
      <c r="AM72" s="471">
        <f t="shared" si="233"/>
        <v>4.7516633005842246E-2</v>
      </c>
      <c r="AN72" s="470">
        <f>AVERAGE(AN71,AI71)</f>
        <v>1.4984488527914119E-2</v>
      </c>
      <c r="AO72" s="471">
        <f t="shared" si="233"/>
        <v>2.910506541112412E-2</v>
      </c>
      <c r="AP72" s="471">
        <f t="shared" si="233"/>
        <v>1.8879473392217183E-2</v>
      </c>
      <c r="AQ72" s="471">
        <f t="shared" si="233"/>
        <v>2.3340653579513648E-2</v>
      </c>
      <c r="AR72" s="471">
        <f t="shared" si="233"/>
        <v>0.17901441740844215</v>
      </c>
      <c r="AS72" s="470">
        <f>AVERAGE(AS71,AN71)</f>
        <v>5.4364444187569361E-2</v>
      </c>
      <c r="AT72" s="471">
        <f t="shared" si="233"/>
        <v>1.6312941170422701E-2</v>
      </c>
      <c r="AU72" s="471">
        <f t="shared" si="233"/>
        <v>1.9976349973867213E-2</v>
      </c>
      <c r="AV72" s="471">
        <f t="shared" si="233"/>
        <v>1.6219866791912563E-2</v>
      </c>
      <c r="AW72" s="471">
        <f t="shared" si="233"/>
        <v>1.4122740506542608E-2</v>
      </c>
      <c r="AX72" s="470">
        <f>AVERAGE(AX71,AS71)</f>
        <v>1.6736400361293535E-2</v>
      </c>
      <c r="AY72" s="471">
        <f t="shared" si="233"/>
        <v>1.7736728979747207E-2</v>
      </c>
      <c r="AZ72" s="471">
        <f t="shared" si="233"/>
        <v>1.7412051801632189E-2</v>
      </c>
      <c r="BA72" s="471">
        <f t="shared" si="233"/>
        <v>1.8043997296376957E-2</v>
      </c>
      <c r="BB72" s="471">
        <f t="shared" si="233"/>
        <v>1.8598109089959181E-2</v>
      </c>
      <c r="BC72" s="470">
        <f>AVERAGE(BC71,AX71)</f>
        <v>1.7932398558294538E-2</v>
      </c>
      <c r="BD72" s="471">
        <f t="shared" si="233"/>
        <v>1.7427596539818846E-2</v>
      </c>
      <c r="BE72" s="471">
        <f t="shared" si="233"/>
        <v>1.7114039070518894E-2</v>
      </c>
      <c r="BF72" s="471">
        <f t="shared" si="233"/>
        <v>1.7724157087545933E-2</v>
      </c>
      <c r="BG72" s="471">
        <f t="shared" si="233"/>
        <v>1.8258506570265953E-2</v>
      </c>
      <c r="BH72" s="470">
        <f>AVERAGE(BH71,BC71)</f>
        <v>1.7616468086247616E-2</v>
      </c>
    </row>
    <row r="73" spans="1:61">
      <c r="A73" s="371" t="s">
        <v>227</v>
      </c>
      <c r="D73" s="366"/>
      <c r="E73" s="366"/>
      <c r="J73" s="366"/>
      <c r="O73" s="366"/>
      <c r="T73" s="366"/>
      <c r="Y73" s="366"/>
      <c r="AD73" s="366"/>
      <c r="AI73" s="366"/>
      <c r="AN73" s="366"/>
      <c r="AS73" s="366"/>
      <c r="AX73" s="366"/>
      <c r="BC73" s="366"/>
      <c r="BH73" s="366"/>
    </row>
    <row r="74" spans="1:61" s="391" customFormat="1">
      <c r="A74" s="392" t="s">
        <v>228</v>
      </c>
      <c r="C74" s="478"/>
      <c r="D74" s="479"/>
      <c r="E74" s="479"/>
      <c r="F74" s="478"/>
      <c r="G74" s="478"/>
      <c r="H74" s="478"/>
      <c r="I74" s="478"/>
      <c r="J74" s="479"/>
      <c r="K74" s="478"/>
      <c r="L74" s="478"/>
      <c r="M74" s="478"/>
      <c r="N74" s="478"/>
      <c r="O74" s="479"/>
      <c r="P74" s="480"/>
      <c r="Q74" s="481"/>
      <c r="R74" s="481"/>
      <c r="S74" s="481">
        <f>'Financial Statements'!S43-117.4</f>
        <v>-123.14579896034516</v>
      </c>
      <c r="T74" s="482">
        <f>'Financial Statements'!T43-(T46+T53+T60+T67)</f>
        <v>-465.83751908486647</v>
      </c>
      <c r="U74" s="480">
        <f>'Financial Statements'!U43-116.2</f>
        <v>-57.468621583881898</v>
      </c>
      <c r="V74" s="481">
        <f>'Financial Statements'!V43-165.1</f>
        <v>8.7686215838819237</v>
      </c>
      <c r="W74" s="481">
        <f>73.5-95.3</f>
        <v>-21.799999999999997</v>
      </c>
      <c r="X74" s="481">
        <v>-19</v>
      </c>
      <c r="Y74" s="482">
        <f>SUM(U74:X74)</f>
        <v>-89.499999999999972</v>
      </c>
      <c r="Z74" s="480">
        <f>-21.3</f>
        <v>-21.3</v>
      </c>
      <c r="AA74" s="481">
        <f>-23.9</f>
        <v>-23.9</v>
      </c>
      <c r="AB74" s="481">
        <f>69.2-93.3</f>
        <v>-24.099999999999994</v>
      </c>
      <c r="AC74" s="483">
        <f>-21.9-3.6</f>
        <v>-25.5</v>
      </c>
      <c r="AD74" s="482">
        <f>SUM(Z74:AC74)</f>
        <v>-94.8</v>
      </c>
      <c r="AE74" s="483">
        <f>-16.4-4</f>
        <v>-20.399999999999999</v>
      </c>
      <c r="AF74" s="481">
        <f>-23.5-4.1</f>
        <v>-27.6</v>
      </c>
      <c r="AG74" s="481">
        <f>-18.2-4</f>
        <v>-22.2</v>
      </c>
      <c r="AH74" s="481">
        <f>-17.9-5.7</f>
        <v>-23.599999999999998</v>
      </c>
      <c r="AI74" s="482">
        <f>SUM(AE74:AH74)</f>
        <v>-93.8</v>
      </c>
      <c r="AJ74" s="481">
        <f>-18.4-4.4</f>
        <v>-22.799999999999997</v>
      </c>
      <c r="AK74" s="481">
        <f>+'Financial Statements'!AK43-Segment!AK67-Segment!AK60-Segment!AK53-Segment!AK46</f>
        <v>-23.681670730714501</v>
      </c>
      <c r="AL74" s="481">
        <f>+'Financial Statements'!AL43-Segment!AL67-Segment!AL60-Segment!AL53-Segment!AL46</f>
        <v>-16.818115353079392</v>
      </c>
      <c r="AM74" s="481">
        <f>+'Financial Statements'!AM43-Segment!AM67-Segment!AM60-Segment!AM53-Segment!AM46</f>
        <v>-21.224908845698778</v>
      </c>
      <c r="AN74" s="482">
        <f>SUM(AJ74:AM74)</f>
        <v>-84.524694929492668</v>
      </c>
      <c r="AO74" s="481">
        <f>+'Financial Statements'!AO43-Segment!AO67-Segment!AO60-Segment!AO53-Segment!AO46</f>
        <v>-17.170058337879489</v>
      </c>
      <c r="AP74" s="481">
        <f>+'Financial Statements'!AP43-Segment!AP67-Segment!AP60-Segment!AP53-Segment!AP46</f>
        <v>-28.967283001288862</v>
      </c>
      <c r="AQ74" s="481">
        <f>+'Financial Statements'!AQ43-Segment!AQ67-Segment!AQ60-Segment!AQ53-Segment!AQ46</f>
        <v>-19.158456634267615</v>
      </c>
      <c r="AR74" s="481">
        <f>+'Financial Statements'!AR43-Segment!AR67-Segment!AR60-Segment!AR53-Segment!AR46</f>
        <v>-45.589003368309577</v>
      </c>
      <c r="AS74" s="482">
        <f>SUM(AO74:AR74)</f>
        <v>-110.88480134174554</v>
      </c>
      <c r="AT74" s="481">
        <f>+'Financial Statements'!AT43-Segment!AT67-Segment!AT60-Segment!AT53-Segment!AT46</f>
        <v>-18.582339982310671</v>
      </c>
      <c r="AU74" s="481">
        <f>+'Financial Statements'!AU43-Segment!AU67-Segment!AU60-Segment!AU53-Segment!AU46</f>
        <v>-31.967496602013</v>
      </c>
      <c r="AV74" s="481">
        <f>+'Financial Statements'!AV43-Segment!AV67-Segment!AV60-Segment!AV53-Segment!AV46</f>
        <v>-21.878800217570713</v>
      </c>
      <c r="AW74" s="481">
        <f>+'Financial Statements'!AW43-Segment!AW67-Segment!AW60-Segment!AW53-Segment!AW46</f>
        <v>-47.148562953494853</v>
      </c>
      <c r="AX74" s="482">
        <f>SUM(AT74:AW74)</f>
        <v>-119.57719975538924</v>
      </c>
      <c r="AY74" s="481">
        <f>+'Financial Statements'!AY43-Segment!AY67-Segment!AY60-Segment!AY53-Segment!AY46</f>
        <v>-19.491234993934498</v>
      </c>
      <c r="AZ74" s="481">
        <f>+'Financial Statements'!AZ43-Segment!AZ67-Segment!AZ60-Segment!AZ53-Segment!AZ46</f>
        <v>-34.333054757398436</v>
      </c>
      <c r="BA74" s="481">
        <f>+'Financial Statements'!BA43-Segment!BA67-Segment!BA60-Segment!BA53-Segment!BA46</f>
        <v>-23.952465176834949</v>
      </c>
      <c r="BB74" s="481">
        <f>+'Financial Statements'!BB43-Segment!BB67-Segment!BB60-Segment!BB53-Segment!BB46</f>
        <v>-48.125583244263964</v>
      </c>
      <c r="BC74" s="482">
        <f>SUM(AY74:BB74)</f>
        <v>-125.90233817243185</v>
      </c>
      <c r="BD74" s="481">
        <f>+'Financial Statements'!BD43-Segment!BD67-Segment!BD60-Segment!BD53-Segment!BD46</f>
        <v>-20.371628197299479</v>
      </c>
      <c r="BE74" s="481">
        <f>+'Financial Statements'!BE43-Segment!BE67-Segment!BE60-Segment!BE53-Segment!BE46</f>
        <v>-36.678244666893896</v>
      </c>
      <c r="BF74" s="481">
        <f>+'Financial Statements'!BF43-Segment!BF67-Segment!BF60-Segment!BF53-Segment!BF46</f>
        <v>-26.012842326257527</v>
      </c>
      <c r="BG74" s="481">
        <f>+'Financial Statements'!BG43-Segment!BG67-Segment!BG60-Segment!BG53-Segment!BG46</f>
        <v>-49.078435404713055</v>
      </c>
      <c r="BH74" s="482">
        <f>SUM(BD74:BG74)</f>
        <v>-132.14115059516396</v>
      </c>
    </row>
    <row r="75" spans="1:61">
      <c r="A75" s="364" t="s">
        <v>222</v>
      </c>
      <c r="D75" s="366"/>
      <c r="E75" s="366"/>
      <c r="J75" s="366"/>
      <c r="O75" s="366"/>
      <c r="P75" s="348"/>
      <c r="Q75" s="348"/>
      <c r="R75" s="348"/>
      <c r="S75" s="348"/>
      <c r="T75" s="375"/>
      <c r="U75" s="348"/>
      <c r="V75" s="348"/>
      <c r="W75" s="348"/>
      <c r="X75" s="348">
        <f t="shared" ref="X75:BG75" si="234">X74/S74-1</f>
        <v>-0.84571134248665447</v>
      </c>
      <c r="Y75" s="375">
        <f t="shared" si="234"/>
        <v>-0.8078729249292288</v>
      </c>
      <c r="Z75" s="348">
        <f t="shared" si="234"/>
        <v>-0.62936295646294105</v>
      </c>
      <c r="AA75" s="348">
        <f t="shared" si="234"/>
        <v>-3.7256279417886931</v>
      </c>
      <c r="AB75" s="348">
        <f t="shared" si="234"/>
        <v>0.10550458715596323</v>
      </c>
      <c r="AC75" s="348">
        <f t="shared" si="234"/>
        <v>0.34210526315789469</v>
      </c>
      <c r="AD75" s="375">
        <f t="shared" si="234"/>
        <v>5.9217877094972282E-2</v>
      </c>
      <c r="AE75" s="348">
        <f t="shared" si="234"/>
        <v>-4.2253521126760618E-2</v>
      </c>
      <c r="AF75" s="348">
        <f t="shared" si="234"/>
        <v>0.15481171548117167</v>
      </c>
      <c r="AG75" s="348">
        <f t="shared" si="234"/>
        <v>-7.8838174273858752E-2</v>
      </c>
      <c r="AH75" s="348">
        <f t="shared" si="234"/>
        <v>-7.4509803921568696E-2</v>
      </c>
      <c r="AI75" s="375">
        <f>AI74/AD74-1</f>
        <v>-1.0548523206751037E-2</v>
      </c>
      <c r="AJ75" s="348">
        <f t="shared" si="234"/>
        <v>0.11764705882352944</v>
      </c>
      <c r="AK75" s="348">
        <f t="shared" si="234"/>
        <v>-0.1419684517857065</v>
      </c>
      <c r="AL75" s="348">
        <f t="shared" si="234"/>
        <v>-0.24242723634777508</v>
      </c>
      <c r="AM75" s="348">
        <f t="shared" si="234"/>
        <v>-0.10063945569072963</v>
      </c>
      <c r="AN75" s="375">
        <f>AN74/AI74-1</f>
        <v>-9.8883849365749787E-2</v>
      </c>
      <c r="AO75" s="348">
        <f t="shared" si="234"/>
        <v>-0.24692726588247849</v>
      </c>
      <c r="AP75" s="348">
        <f t="shared" si="234"/>
        <v>0.22319423028372154</v>
      </c>
      <c r="AQ75" s="348">
        <f t="shared" si="234"/>
        <v>0.13915597747162001</v>
      </c>
      <c r="AR75" s="348">
        <f t="shared" si="234"/>
        <v>1.1479010204346851</v>
      </c>
      <c r="AS75" s="375">
        <f>AS74/AN74-1</f>
        <v>0.3118627808623442</v>
      </c>
      <c r="AT75" s="348">
        <f t="shared" si="234"/>
        <v>8.2252582760041992E-2</v>
      </c>
      <c r="AU75" s="348">
        <f t="shared" si="234"/>
        <v>0.10357248902462302</v>
      </c>
      <c r="AV75" s="348">
        <f t="shared" si="234"/>
        <v>0.1419917916789486</v>
      </c>
      <c r="AW75" s="348">
        <f t="shared" si="234"/>
        <v>3.4209117768724484E-2</v>
      </c>
      <c r="AX75" s="375">
        <f>AX74/AS74-1</f>
        <v>7.8391252078396478E-2</v>
      </c>
      <c r="AY75" s="348">
        <f t="shared" si="234"/>
        <v>4.8911763130426111E-2</v>
      </c>
      <c r="AZ75" s="348">
        <f t="shared" si="234"/>
        <v>7.3998855300933197E-2</v>
      </c>
      <c r="BA75" s="348">
        <f t="shared" si="234"/>
        <v>9.477964690215912E-2</v>
      </c>
      <c r="BB75" s="348">
        <f t="shared" si="234"/>
        <v>2.0722164782260633E-2</v>
      </c>
      <c r="BC75" s="375">
        <f>BC74/AX74-1</f>
        <v>5.2895856651447914E-2</v>
      </c>
      <c r="BD75" s="348">
        <f t="shared" si="234"/>
        <v>4.5168672156430834E-2</v>
      </c>
      <c r="BE75" s="348">
        <f t="shared" si="234"/>
        <v>6.8307056452356463E-2</v>
      </c>
      <c r="BF75" s="348">
        <f t="shared" si="234"/>
        <v>8.6019419471496494E-2</v>
      </c>
      <c r="BG75" s="348">
        <f t="shared" si="234"/>
        <v>1.9799285457234639E-2</v>
      </c>
      <c r="BH75" s="375">
        <f>BH74/BC74-1</f>
        <v>4.9552792372987042E-2</v>
      </c>
    </row>
    <row r="76" spans="1:61" s="492" customFormat="1">
      <c r="A76" s="487" t="s">
        <v>223</v>
      </c>
      <c r="B76" s="493"/>
      <c r="C76" s="493"/>
      <c r="D76" s="494"/>
      <c r="E76" s="494"/>
      <c r="F76" s="493"/>
      <c r="G76" s="493"/>
      <c r="H76" s="493"/>
      <c r="I76" s="493"/>
      <c r="J76" s="494"/>
      <c r="K76" s="493"/>
      <c r="L76" s="493"/>
      <c r="M76" s="493"/>
      <c r="N76" s="493"/>
      <c r="O76" s="494"/>
      <c r="P76" s="471"/>
      <c r="Q76" s="471"/>
      <c r="R76" s="471"/>
      <c r="S76" s="471"/>
      <c r="T76" s="470"/>
      <c r="U76" s="471"/>
      <c r="V76" s="471"/>
      <c r="W76" s="471"/>
      <c r="X76" s="471"/>
      <c r="Y76" s="470"/>
      <c r="Z76" s="471"/>
      <c r="AA76" s="471"/>
      <c r="AB76" s="471"/>
      <c r="AC76" s="471">
        <f t="shared" ref="AC76:BG76" si="235">AVERAGE(AC75,X75)</f>
        <v>-0.25180303966437989</v>
      </c>
      <c r="AD76" s="470">
        <f t="shared" si="235"/>
        <v>-0.37432752391712826</v>
      </c>
      <c r="AE76" s="471">
        <f t="shared" si="235"/>
        <v>-0.33580823879485083</v>
      </c>
      <c r="AF76" s="471">
        <f t="shared" si="235"/>
        <v>-1.7854081131537607</v>
      </c>
      <c r="AG76" s="471">
        <f t="shared" si="235"/>
        <v>1.3333206441052237E-2</v>
      </c>
      <c r="AH76" s="471">
        <f t="shared" si="235"/>
        <v>0.133797729618163</v>
      </c>
      <c r="AI76" s="470">
        <f>AVERAGE(AI75,AD75)</f>
        <v>2.4334676944110623E-2</v>
      </c>
      <c r="AJ76" s="471">
        <f t="shared" si="235"/>
        <v>3.769676884838441E-2</v>
      </c>
      <c r="AK76" s="471">
        <f t="shared" si="235"/>
        <v>6.4216318477325895E-3</v>
      </c>
      <c r="AL76" s="471">
        <f t="shared" si="235"/>
        <v>-0.16063270531081691</v>
      </c>
      <c r="AM76" s="471">
        <f t="shared" si="235"/>
        <v>-8.7574629806149162E-2</v>
      </c>
      <c r="AN76" s="470">
        <f>AVERAGE(AN75,AI75)</f>
        <v>-5.4716186286250412E-2</v>
      </c>
      <c r="AO76" s="471">
        <f t="shared" si="235"/>
        <v>-6.4640103529474524E-2</v>
      </c>
      <c r="AP76" s="471">
        <f t="shared" si="235"/>
        <v>4.0612889249007522E-2</v>
      </c>
      <c r="AQ76" s="471">
        <f t="shared" si="235"/>
        <v>-5.1635629438077535E-2</v>
      </c>
      <c r="AR76" s="471">
        <f t="shared" si="235"/>
        <v>0.52363078237197769</v>
      </c>
      <c r="AS76" s="470">
        <f>AVERAGE(AS75,AN75)</f>
        <v>0.10648946574829721</v>
      </c>
      <c r="AT76" s="471">
        <f t="shared" si="235"/>
        <v>-8.2337341561218247E-2</v>
      </c>
      <c r="AU76" s="471">
        <f t="shared" si="235"/>
        <v>0.16338335965417228</v>
      </c>
      <c r="AV76" s="471">
        <f t="shared" si="235"/>
        <v>0.1405738845752843</v>
      </c>
      <c r="AW76" s="471">
        <f t="shared" si="235"/>
        <v>0.5910550691017048</v>
      </c>
      <c r="AX76" s="470">
        <f>AVERAGE(AX75,AS75)</f>
        <v>0.19512701647037034</v>
      </c>
      <c r="AY76" s="471">
        <f t="shared" si="235"/>
        <v>6.5582172945234052E-2</v>
      </c>
      <c r="AZ76" s="471">
        <f t="shared" si="235"/>
        <v>8.8785672162778106E-2</v>
      </c>
      <c r="BA76" s="471">
        <f t="shared" si="235"/>
        <v>0.11838571929055386</v>
      </c>
      <c r="BB76" s="471">
        <f t="shared" si="235"/>
        <v>2.7465641275492558E-2</v>
      </c>
      <c r="BC76" s="470">
        <f>AVERAGE(BC75,AX75)</f>
        <v>6.5643554364922196E-2</v>
      </c>
      <c r="BD76" s="471">
        <f t="shared" si="235"/>
        <v>4.7040217643428472E-2</v>
      </c>
      <c r="BE76" s="471">
        <f t="shared" si="235"/>
        <v>7.115295587664483E-2</v>
      </c>
      <c r="BF76" s="471">
        <f t="shared" si="235"/>
        <v>9.0399533186827807E-2</v>
      </c>
      <c r="BG76" s="471">
        <f t="shared" si="235"/>
        <v>2.0260725119747636E-2</v>
      </c>
      <c r="BH76" s="470">
        <f>AVERAGE(BH75,BC75)</f>
        <v>5.1224324512217478E-2</v>
      </c>
    </row>
    <row r="77" spans="1:61">
      <c r="A77" s="484"/>
      <c r="B77" s="453"/>
      <c r="C77" s="453"/>
      <c r="D77" s="366"/>
      <c r="E77" s="366"/>
      <c r="F77" s="453"/>
      <c r="G77" s="453"/>
      <c r="H77" s="453"/>
      <c r="I77" s="453"/>
      <c r="J77" s="366"/>
      <c r="K77" s="453"/>
      <c r="L77" s="453"/>
      <c r="M77" s="453"/>
      <c r="N77" s="453"/>
      <c r="O77" s="366"/>
      <c r="P77" s="485"/>
      <c r="Q77" s="485"/>
      <c r="R77" s="485"/>
      <c r="S77" s="485"/>
      <c r="T77" s="375"/>
      <c r="U77" s="485"/>
      <c r="V77" s="485"/>
      <c r="W77" s="485"/>
      <c r="X77" s="485"/>
      <c r="Y77" s="375"/>
      <c r="Z77" s="485"/>
      <c r="AA77" s="485"/>
      <c r="AB77" s="485"/>
      <c r="AC77" s="485"/>
      <c r="AD77" s="375"/>
      <c r="AE77" s="485"/>
      <c r="AF77" s="485"/>
      <c r="AG77" s="485"/>
      <c r="AH77" s="485"/>
      <c r="AI77" s="375"/>
      <c r="AJ77" s="485"/>
      <c r="AK77" s="485"/>
      <c r="AL77" s="485"/>
      <c r="AM77" s="485"/>
      <c r="AN77" s="375"/>
      <c r="AO77" s="485"/>
      <c r="AP77" s="485"/>
      <c r="AQ77" s="485"/>
      <c r="AR77" s="485"/>
      <c r="AS77" s="375"/>
      <c r="AT77" s="485"/>
      <c r="AU77" s="485"/>
      <c r="AV77" s="485"/>
      <c r="AW77" s="485"/>
      <c r="AX77" s="375"/>
      <c r="AY77" s="485"/>
      <c r="AZ77" s="485"/>
      <c r="BA77" s="485"/>
      <c r="BB77" s="485"/>
      <c r="BC77" s="375"/>
      <c r="BD77" s="485"/>
      <c r="BE77" s="485"/>
      <c r="BF77" s="485"/>
      <c r="BG77" s="485"/>
      <c r="BH77" s="375"/>
    </row>
    <row r="78" spans="1:61" s="492" customFormat="1">
      <c r="A78" s="486" t="s">
        <v>76</v>
      </c>
      <c r="B78" s="496"/>
      <c r="C78" s="496"/>
      <c r="D78" s="497"/>
      <c r="E78" s="497"/>
      <c r="F78" s="496"/>
      <c r="G78" s="496"/>
      <c r="H78" s="496"/>
      <c r="I78" s="496"/>
      <c r="J78" s="497"/>
      <c r="K78" s="496"/>
      <c r="L78" s="496"/>
      <c r="M78" s="496"/>
      <c r="N78" s="496"/>
      <c r="O78" s="497"/>
      <c r="P78" s="498"/>
      <c r="Q78" s="498"/>
      <c r="R78" s="498"/>
      <c r="S78" s="498"/>
      <c r="T78" s="499" t="b">
        <f>ROUND(T39,2)=ROUND('Financial Statements'!T43,2)</f>
        <v>1</v>
      </c>
      <c r="U78" s="498" t="b">
        <f>ROUND(U39,2)=ROUND('Financial Statements'!U43,2)</f>
        <v>1</v>
      </c>
      <c r="V78" s="498" t="b">
        <f>ROUND(V39,2)=ROUND('Financial Statements'!V43,2)</f>
        <v>1</v>
      </c>
      <c r="W78" s="498" t="b">
        <f>ROUND(W39,2)=ROUND('Financial Statements'!W43,2)</f>
        <v>1</v>
      </c>
      <c r="X78" s="498" t="b">
        <f>ROUND(X39,2)=ROUND('Financial Statements'!X43,2)</f>
        <v>1</v>
      </c>
      <c r="Y78" s="499" t="b">
        <f>ROUND(Y39,2)=ROUND('Financial Statements'!Y43,2)</f>
        <v>1</v>
      </c>
      <c r="Z78" s="498" t="b">
        <f>ROUND(Z39,2)=ROUND('Financial Statements'!Z43,2)</f>
        <v>1</v>
      </c>
      <c r="AA78" s="498" t="b">
        <f>ROUND(AA39,2)=ROUND('Financial Statements'!AA43,2)</f>
        <v>1</v>
      </c>
      <c r="AB78" s="498" t="b">
        <f>ROUND(AB39,2)=ROUND('Financial Statements'!AB43,2)</f>
        <v>1</v>
      </c>
      <c r="AC78" s="498" t="b">
        <f>ROUND(AC39,2)=ROUND('Financial Statements'!AC43,2)</f>
        <v>1</v>
      </c>
      <c r="AD78" s="499" t="b">
        <f>ROUND(AD39,2)=ROUND('Financial Statements'!AD43,2)</f>
        <v>1</v>
      </c>
      <c r="AE78" s="498" t="b">
        <f>ROUND(AE39,2)=ROUND('Financial Statements'!AE43,2)</f>
        <v>1</v>
      </c>
      <c r="AF78" s="498" t="b">
        <f>ROUND(AF39,2)=ROUND('Financial Statements'!AF43,2)</f>
        <v>1</v>
      </c>
      <c r="AG78" s="498" t="b">
        <f>ROUND(AG39,2)=ROUND('Financial Statements'!AG43,2)</f>
        <v>1</v>
      </c>
      <c r="AH78" s="498" t="b">
        <f>ROUND(AH39,2)=ROUND('Financial Statements'!AH43,2)</f>
        <v>1</v>
      </c>
      <c r="AI78" s="499" t="b">
        <f>ROUND(AI39,2)=ROUND('Financial Statements'!AI43,2)</f>
        <v>1</v>
      </c>
      <c r="AJ78" s="498" t="b">
        <f>ROUND(AJ39,2)=ROUND('Financial Statements'!AJ43,2)</f>
        <v>1</v>
      </c>
      <c r="AK78" s="498" t="b">
        <f>ROUND(AK39,2)=ROUND('Financial Statements'!AK43,2)</f>
        <v>1</v>
      </c>
      <c r="AL78" s="498" t="b">
        <f>ROUND(AL39,2)=ROUND('Financial Statements'!AL43,2)</f>
        <v>1</v>
      </c>
      <c r="AM78" s="498" t="b">
        <f>ROUND(AM39,2)=ROUND('Financial Statements'!AM43,2)</f>
        <v>1</v>
      </c>
      <c r="AN78" s="499" t="b">
        <f>ROUND(AN39,2)=ROUND('Financial Statements'!AN43,2)</f>
        <v>1</v>
      </c>
      <c r="AO78" s="498" t="b">
        <f>ROUND(AO39,2)=ROUND('Financial Statements'!AO43,2)</f>
        <v>1</v>
      </c>
      <c r="AP78" s="498" t="b">
        <f>ROUND(AP39,2)=ROUND('Financial Statements'!AP43,2)</f>
        <v>1</v>
      </c>
      <c r="AQ78" s="498" t="b">
        <f>ROUND(AQ39,2)=ROUND('Financial Statements'!AQ43,2)</f>
        <v>1</v>
      </c>
      <c r="AR78" s="498" t="b">
        <f>ROUND(AR39,2)=ROUND('Financial Statements'!AR43,2)</f>
        <v>1</v>
      </c>
      <c r="AS78" s="499" t="b">
        <f>ROUND(AS39,2)=ROUND('Financial Statements'!AS43,2)</f>
        <v>1</v>
      </c>
      <c r="AT78" s="498" t="b">
        <f>ROUND(AT39,2)=ROUND('Financial Statements'!AT43,2)</f>
        <v>1</v>
      </c>
      <c r="AU78" s="498" t="b">
        <f>ROUND(AU39,2)=ROUND('Financial Statements'!AU43,2)</f>
        <v>1</v>
      </c>
      <c r="AV78" s="498" t="b">
        <f>ROUND(AV39,2)=ROUND('Financial Statements'!AV43,2)</f>
        <v>1</v>
      </c>
      <c r="AW78" s="498" t="b">
        <f>ROUND(AW39,2)=ROUND('Financial Statements'!AW43,2)</f>
        <v>1</v>
      </c>
      <c r="AX78" s="499" t="b">
        <f>ROUND(AX39,2)=ROUND('Financial Statements'!AX43,2)</f>
        <v>1</v>
      </c>
      <c r="AY78" s="498" t="b">
        <f>ROUND(AY39,2)=ROUND('Financial Statements'!AY43,2)</f>
        <v>1</v>
      </c>
      <c r="AZ78" s="498" t="b">
        <f>ROUND(AZ39,2)=ROUND('Financial Statements'!AZ43,2)</f>
        <v>1</v>
      </c>
      <c r="BA78" s="498" t="b">
        <f>ROUND(BA39,2)=ROUND('Financial Statements'!BA43,2)</f>
        <v>1</v>
      </c>
      <c r="BB78" s="498" t="b">
        <f>ROUND(BB39,2)=ROUND('Financial Statements'!BB43,2)</f>
        <v>1</v>
      </c>
      <c r="BC78" s="499" t="b">
        <f>ROUND(BC39,2)=ROUND('Financial Statements'!BC43,2)</f>
        <v>1</v>
      </c>
      <c r="BD78" s="498" t="b">
        <f>ROUND(BD39,2)=ROUND('Financial Statements'!BD43,2)</f>
        <v>1</v>
      </c>
      <c r="BE78" s="498" t="b">
        <f>ROUND(BE39,2)=ROUND('Financial Statements'!BE43,2)</f>
        <v>1</v>
      </c>
      <c r="BF78" s="498" t="b">
        <f>ROUND(BF39,2)=ROUND('Financial Statements'!BF43,2)</f>
        <v>1</v>
      </c>
      <c r="BG78" s="498" t="b">
        <f>ROUND(BG39,2)=ROUND('Financial Statements'!BG43,2)</f>
        <v>1</v>
      </c>
      <c r="BH78" s="499" t="b">
        <f>ROUND(BH39,2)=ROUND('Financial Statements'!BH43,2)</f>
        <v>1</v>
      </c>
    </row>
    <row r="79" spans="1:61">
      <c r="D79" s="366"/>
      <c r="E79" s="366"/>
      <c r="J79" s="366"/>
      <c r="O79" s="366"/>
      <c r="T79" s="366"/>
      <c r="Y79" s="366"/>
      <c r="AD79" s="366"/>
      <c r="AI79" s="366"/>
      <c r="AN79" s="366"/>
      <c r="AS79" s="366"/>
      <c r="AX79" s="366"/>
      <c r="BC79" s="366"/>
      <c r="BH79" s="366"/>
    </row>
    <row r="80" spans="1:61">
      <c r="A80" s="371" t="s">
        <v>229</v>
      </c>
      <c r="D80" s="366"/>
      <c r="E80" s="366"/>
      <c r="J80" s="366"/>
      <c r="O80" s="366"/>
      <c r="T80" s="366"/>
      <c r="Y80" s="366"/>
      <c r="AD80" s="366"/>
      <c r="AI80" s="366"/>
      <c r="AN80" s="366"/>
      <c r="AS80" s="366"/>
      <c r="AX80" s="366"/>
      <c r="BC80" s="366"/>
      <c r="BH80" s="366"/>
    </row>
    <row r="81" spans="1:60">
      <c r="A81" s="364" t="s">
        <v>216</v>
      </c>
      <c r="D81" s="366"/>
      <c r="E81" s="366"/>
      <c r="J81" s="366"/>
      <c r="O81" s="366"/>
      <c r="P81" s="343"/>
      <c r="Q81" s="343"/>
      <c r="R81" s="343"/>
      <c r="S81" s="343">
        <f t="shared" ref="S81:BH81" si="236">S46/S11</f>
        <v>0.2394466968757453</v>
      </c>
      <c r="T81" s="377">
        <f t="shared" si="236"/>
        <v>0.24479495268138801</v>
      </c>
      <c r="U81" s="348">
        <f t="shared" si="236"/>
        <v>0.26508494434680729</v>
      </c>
      <c r="V81" s="348">
        <f t="shared" si="236"/>
        <v>0.2681354110693176</v>
      </c>
      <c r="W81" s="348">
        <f t="shared" si="236"/>
        <v>0.15272136474411047</v>
      </c>
      <c r="X81" s="348">
        <f t="shared" si="236"/>
        <v>0.17299107142857145</v>
      </c>
      <c r="Y81" s="377">
        <f t="shared" si="236"/>
        <v>0.21418164157357947</v>
      </c>
      <c r="Z81" s="348">
        <f t="shared" si="236"/>
        <v>0.21119190641795763</v>
      </c>
      <c r="AA81" s="348">
        <f t="shared" si="236"/>
        <v>0.21986417657045842</v>
      </c>
      <c r="AB81" s="348">
        <f t="shared" si="236"/>
        <v>0.12479429511793745</v>
      </c>
      <c r="AC81" s="348">
        <f t="shared" si="236"/>
        <v>0.25593869731800767</v>
      </c>
      <c r="AD81" s="377">
        <f t="shared" si="236"/>
        <v>0.20353485762379012</v>
      </c>
      <c r="AE81" s="348">
        <f t="shared" si="236"/>
        <v>0.23514043109079033</v>
      </c>
      <c r="AF81" s="348">
        <f t="shared" si="236"/>
        <v>0.2136602451838879</v>
      </c>
      <c r="AG81" s="348">
        <f t="shared" si="236"/>
        <v>0.16680613668061367</v>
      </c>
      <c r="AH81" s="348">
        <f t="shared" si="236"/>
        <v>0.24429347826086958</v>
      </c>
      <c r="AI81" s="377">
        <f t="shared" si="236"/>
        <v>0.21442594343052424</v>
      </c>
      <c r="AJ81" s="348">
        <f t="shared" ref="AJ81" si="237">AJ46/AJ11</f>
        <v>0.18599115946956818</v>
      </c>
      <c r="AK81" s="348">
        <f t="shared" ref="AK81:AM81" si="238">AF81+AK89/10000</f>
        <v>0.20366024518388789</v>
      </c>
      <c r="AL81" s="348">
        <f t="shared" si="238"/>
        <v>0.16080613668061366</v>
      </c>
      <c r="AM81" s="348">
        <f t="shared" si="238"/>
        <v>0.26429347826086957</v>
      </c>
      <c r="AN81" s="377">
        <f>AN46/AN11</f>
        <v>0.20574344956788207</v>
      </c>
      <c r="AO81" s="348">
        <f>AJ81+AO89/10000</f>
        <v>0.20599115946956817</v>
      </c>
      <c r="AP81" s="348">
        <f t="shared" ref="AP81:AP84" si="239">AK81+AP89/10000</f>
        <v>0.2136602451838879</v>
      </c>
      <c r="AQ81" s="348">
        <f t="shared" ref="AQ81:AQ84" si="240">AL81+AQ89/10000</f>
        <v>0.16580613668061367</v>
      </c>
      <c r="AR81" s="348">
        <f t="shared" ref="AR81:AR84" si="241">AM81+AR89/10000</f>
        <v>0.25929347826086957</v>
      </c>
      <c r="AS81" s="377">
        <f t="shared" si="236"/>
        <v>0.21200137366515959</v>
      </c>
      <c r="AT81" s="348">
        <f>AO81+AT89/10000</f>
        <v>0.20999115946956817</v>
      </c>
      <c r="AU81" s="348">
        <f t="shared" ref="AU81:AU84" si="242">AP81+AU89/10000</f>
        <v>0.21766024518388791</v>
      </c>
      <c r="AV81" s="348">
        <f t="shared" ref="AV81:AV84" si="243">AQ81+AV89/10000</f>
        <v>0.16980613668061367</v>
      </c>
      <c r="AW81" s="348">
        <f t="shared" ref="AW81:AW84" si="244">AR81+AW89/10000</f>
        <v>0.26329347826086957</v>
      </c>
      <c r="AX81" s="377">
        <f t="shared" si="236"/>
        <v>0.21600137366515962</v>
      </c>
      <c r="AY81" s="348">
        <f>AT81+AY89/10000</f>
        <v>0.21399115946956818</v>
      </c>
      <c r="AZ81" s="348">
        <f t="shared" ref="AZ81:AZ84" si="245">AU81+AZ89/10000</f>
        <v>0.22166024518388791</v>
      </c>
      <c r="BA81" s="348">
        <f t="shared" ref="BA81:BA84" si="246">AV81+BA89/10000</f>
        <v>0.17380613668061368</v>
      </c>
      <c r="BB81" s="348">
        <f t="shared" ref="BB81:BB84" si="247">AW81+BB89/10000</f>
        <v>0.26729347826086958</v>
      </c>
      <c r="BC81" s="377">
        <f t="shared" si="236"/>
        <v>0.22000137366515959</v>
      </c>
      <c r="BD81" s="348">
        <f>AY81+BD89/10000</f>
        <v>0.21799115946956818</v>
      </c>
      <c r="BE81" s="348">
        <f t="shared" ref="BE81:BE84" si="248">AZ81+BE89/10000</f>
        <v>0.22566024518388791</v>
      </c>
      <c r="BF81" s="348">
        <f t="shared" ref="BF81:BF84" si="249">BA81+BF89/10000</f>
        <v>0.17780613668061368</v>
      </c>
      <c r="BG81" s="348">
        <f t="shared" ref="BG81:BG84" si="250">BB81+BG89/10000</f>
        <v>0.27129347826086958</v>
      </c>
      <c r="BH81" s="377">
        <f t="shared" si="236"/>
        <v>0.2240013736651596</v>
      </c>
    </row>
    <row r="82" spans="1:60">
      <c r="A82" s="364" t="s">
        <v>224</v>
      </c>
      <c r="D82" s="366"/>
      <c r="E82" s="366"/>
      <c r="J82" s="366"/>
      <c r="O82" s="366"/>
      <c r="P82" s="343"/>
      <c r="Q82" s="343"/>
      <c r="R82" s="343"/>
      <c r="S82" s="343">
        <f t="shared" ref="S82:BH82" si="251">S53/S18</f>
        <v>9.4614264919941765E-2</v>
      </c>
      <c r="T82" s="377">
        <f t="shared" si="251"/>
        <v>0.17216981132075471</v>
      </c>
      <c r="U82" s="348">
        <f t="shared" si="251"/>
        <v>6.8139963167587483E-2</v>
      </c>
      <c r="V82" s="348">
        <f t="shared" si="251"/>
        <v>0.28648233486943164</v>
      </c>
      <c r="W82" s="348">
        <f t="shared" si="251"/>
        <v>0.16829745596868884</v>
      </c>
      <c r="X82" s="348">
        <f t="shared" si="251"/>
        <v>7.1428571428571438E-2</v>
      </c>
      <c r="Y82" s="377">
        <f t="shared" si="251"/>
        <v>0.17715559960356789</v>
      </c>
      <c r="Z82" s="348">
        <f t="shared" si="251"/>
        <v>3.1775700934579439E-2</v>
      </c>
      <c r="AA82" s="348">
        <f t="shared" si="251"/>
        <v>0.29584905660377359</v>
      </c>
      <c r="AB82" s="348">
        <f t="shared" si="251"/>
        <v>0.22670191672174483</v>
      </c>
      <c r="AC82" s="348">
        <f t="shared" si="251"/>
        <v>0.18427835051546393</v>
      </c>
      <c r="AD82" s="377">
        <f t="shared" si="251"/>
        <v>0.21571463003133287</v>
      </c>
      <c r="AE82" s="348">
        <f t="shared" si="251"/>
        <v>1.388888888888889E-2</v>
      </c>
      <c r="AF82" s="348">
        <f t="shared" si="251"/>
        <v>0.33798140770252322</v>
      </c>
      <c r="AG82" s="348">
        <f t="shared" si="251"/>
        <v>0.26319056486654252</v>
      </c>
      <c r="AH82" s="348">
        <f t="shared" si="251"/>
        <v>6.6104078762306617E-2</v>
      </c>
      <c r="AI82" s="377">
        <f t="shared" si="251"/>
        <v>0.22434150772025432</v>
      </c>
      <c r="AJ82" s="348">
        <f t="shared" ref="AJ82" si="252">AJ53/AJ18</f>
        <v>-0.10321489001692047</v>
      </c>
      <c r="AK82" s="348">
        <f t="shared" ref="AK82:AM82" si="253">AF82+AK90/10000</f>
        <v>0.3229814077025232</v>
      </c>
      <c r="AL82" s="348">
        <f t="shared" si="253"/>
        <v>0.25519056486654251</v>
      </c>
      <c r="AM82" s="348">
        <f t="shared" si="253"/>
        <v>0.14610407876230663</v>
      </c>
      <c r="AN82" s="377">
        <f>AN53/AN18</f>
        <v>0.20944012017887254</v>
      </c>
      <c r="AO82" s="348">
        <f t="shared" ref="AO82:AO84" si="254">AJ82+AO90/10000</f>
        <v>1.6785109983079527E-2</v>
      </c>
      <c r="AP82" s="348">
        <f t="shared" si="239"/>
        <v>0.33298140770252321</v>
      </c>
      <c r="AQ82" s="348">
        <f t="shared" si="240"/>
        <v>0.26019056486654252</v>
      </c>
      <c r="AR82" s="348">
        <f t="shared" si="241"/>
        <v>9.610407876230663E-2</v>
      </c>
      <c r="AS82" s="377">
        <f t="shared" si="251"/>
        <v>0.22901793706133436</v>
      </c>
      <c r="AT82" s="348">
        <f t="shared" ref="AT82:AT84" si="255">AO82+AT90/10000</f>
        <v>2.0785109983079527E-2</v>
      </c>
      <c r="AU82" s="348">
        <f t="shared" si="242"/>
        <v>0.33698140770252322</v>
      </c>
      <c r="AV82" s="348">
        <f t="shared" si="243"/>
        <v>0.26419056486654252</v>
      </c>
      <c r="AW82" s="348">
        <f t="shared" si="244"/>
        <v>0.10010407876230663</v>
      </c>
      <c r="AX82" s="377">
        <f t="shared" si="251"/>
        <v>0.23301793706133428</v>
      </c>
      <c r="AY82" s="348">
        <f t="shared" ref="AY82:AY84" si="256">AT82+AY90/10000</f>
        <v>2.4785109983079527E-2</v>
      </c>
      <c r="AZ82" s="348">
        <f t="shared" si="245"/>
        <v>0.34098140770252322</v>
      </c>
      <c r="BA82" s="348">
        <f t="shared" si="246"/>
        <v>0.26819056486654252</v>
      </c>
      <c r="BB82" s="348">
        <f t="shared" si="247"/>
        <v>0.10410407876230664</v>
      </c>
      <c r="BC82" s="377">
        <f t="shared" si="251"/>
        <v>0.23701793706133428</v>
      </c>
      <c r="BD82" s="348">
        <f t="shared" ref="BD82:BD84" si="257">AY82+BD90/10000</f>
        <v>2.8785109983079527E-2</v>
      </c>
      <c r="BE82" s="348">
        <f t="shared" si="248"/>
        <v>0.34498140770252322</v>
      </c>
      <c r="BF82" s="348">
        <f t="shared" si="249"/>
        <v>0.27219056486654253</v>
      </c>
      <c r="BG82" s="348">
        <f t="shared" si="250"/>
        <v>0.10810407876230664</v>
      </c>
      <c r="BH82" s="377">
        <f t="shared" si="251"/>
        <v>0.24101793706133431</v>
      </c>
    </row>
    <row r="83" spans="1:60">
      <c r="A83" s="364" t="s">
        <v>217</v>
      </c>
      <c r="D83" s="366"/>
      <c r="E83" s="366"/>
      <c r="J83" s="366"/>
      <c r="O83" s="366"/>
      <c r="P83" s="343"/>
      <c r="Q83" s="343"/>
      <c r="R83" s="343"/>
      <c r="S83" s="343">
        <f t="shared" ref="S83:BH83" si="258">S60/S25</f>
        <v>6.3613231552162849E-2</v>
      </c>
      <c r="T83" s="377">
        <f t="shared" si="258"/>
        <v>0.12623762376237624</v>
      </c>
      <c r="U83" s="348">
        <f t="shared" si="258"/>
        <v>0.15866388308977036</v>
      </c>
      <c r="V83" s="348">
        <f t="shared" si="258"/>
        <v>0.20570866141732283</v>
      </c>
      <c r="W83" s="348">
        <f t="shared" si="258"/>
        <v>7.5888568683957741E-2</v>
      </c>
      <c r="X83" s="348">
        <f t="shared" si="258"/>
        <v>4.8603929679420892E-2</v>
      </c>
      <c r="Y83" s="377">
        <f t="shared" si="258"/>
        <v>0.12230035158211953</v>
      </c>
      <c r="Z83" s="348">
        <f t="shared" si="258"/>
        <v>0.1902702702702703</v>
      </c>
      <c r="AA83" s="348">
        <f t="shared" si="258"/>
        <v>0.11462882096069869</v>
      </c>
      <c r="AB83" s="348">
        <f t="shared" si="258"/>
        <v>7.6210092687950579E-2</v>
      </c>
      <c r="AC83" s="348">
        <f t="shared" si="258"/>
        <v>3.3426183844011144E-2</v>
      </c>
      <c r="AD83" s="377">
        <f t="shared" si="258"/>
        <v>0.10053998457186938</v>
      </c>
      <c r="AE83" s="348">
        <f t="shared" si="258"/>
        <v>9.3153759820426507E-2</v>
      </c>
      <c r="AF83" s="348">
        <f t="shared" si="258"/>
        <v>1.9230769230769232E-2</v>
      </c>
      <c r="AG83" s="348">
        <f t="shared" si="258"/>
        <v>8.7962962962962951E-2</v>
      </c>
      <c r="AH83" s="348">
        <f t="shared" si="258"/>
        <v>0.12271259418729817</v>
      </c>
      <c r="AI83" s="377">
        <f t="shared" si="258"/>
        <v>8.2195676905574513E-2</v>
      </c>
      <c r="AJ83" s="348">
        <f t="shared" ref="AJ83" si="259">AJ60/AJ25</f>
        <v>6.0532687651331726E-2</v>
      </c>
      <c r="AK83" s="348">
        <f t="shared" ref="AK83:AM83" si="260">AF83+AK91/10000</f>
        <v>4.2307692307692324E-3</v>
      </c>
      <c r="AL83" s="348">
        <f t="shared" si="260"/>
        <v>8.5962962962962949E-2</v>
      </c>
      <c r="AM83" s="348">
        <f t="shared" si="260"/>
        <v>0.10271259418729817</v>
      </c>
      <c r="AN83" s="377">
        <f t="shared" si="258"/>
        <v>6.490831949435677E-2</v>
      </c>
      <c r="AO83" s="348">
        <f t="shared" si="254"/>
        <v>8.053268765133173E-2</v>
      </c>
      <c r="AP83" s="348">
        <f t="shared" si="239"/>
        <v>9.2307692307692334E-3</v>
      </c>
      <c r="AQ83" s="348">
        <f t="shared" si="240"/>
        <v>8.7962962962962951E-2</v>
      </c>
      <c r="AR83" s="348">
        <f t="shared" si="241"/>
        <v>0.11771259418729817</v>
      </c>
      <c r="AS83" s="377">
        <f t="shared" si="258"/>
        <v>7.5082544197811782E-2</v>
      </c>
      <c r="AT83" s="348">
        <f t="shared" si="255"/>
        <v>8.4532687651331734E-2</v>
      </c>
      <c r="AU83" s="348">
        <f t="shared" si="242"/>
        <v>1.3230769230769233E-2</v>
      </c>
      <c r="AV83" s="348">
        <f t="shared" si="243"/>
        <v>9.1962962962962955E-2</v>
      </c>
      <c r="AW83" s="348">
        <f t="shared" si="244"/>
        <v>0.12171259418729817</v>
      </c>
      <c r="AX83" s="377">
        <f t="shared" si="258"/>
        <v>7.9082544197811772E-2</v>
      </c>
      <c r="AY83" s="348">
        <f t="shared" si="256"/>
        <v>8.8532687651331737E-2</v>
      </c>
      <c r="AZ83" s="348">
        <f t="shared" si="245"/>
        <v>1.7230769230769234E-2</v>
      </c>
      <c r="BA83" s="348">
        <f t="shared" si="246"/>
        <v>9.5962962962962958E-2</v>
      </c>
      <c r="BB83" s="348">
        <f t="shared" si="247"/>
        <v>0.12571259418729816</v>
      </c>
      <c r="BC83" s="377">
        <f t="shared" si="258"/>
        <v>8.3082544197811789E-2</v>
      </c>
      <c r="BD83" s="348">
        <f t="shared" si="257"/>
        <v>9.2532687651331741E-2</v>
      </c>
      <c r="BE83" s="348">
        <f t="shared" si="248"/>
        <v>2.1230769230769234E-2</v>
      </c>
      <c r="BF83" s="348">
        <f t="shared" si="249"/>
        <v>9.9962962962962962E-2</v>
      </c>
      <c r="BG83" s="348">
        <f t="shared" si="250"/>
        <v>0.12971259418729816</v>
      </c>
      <c r="BH83" s="377">
        <f t="shared" si="258"/>
        <v>8.7082544197811793E-2</v>
      </c>
    </row>
    <row r="84" spans="1:60">
      <c r="A84" s="364" t="s">
        <v>225</v>
      </c>
      <c r="D84" s="366"/>
      <c r="E84" s="366"/>
      <c r="J84" s="366"/>
      <c r="O84" s="366"/>
      <c r="P84" s="343"/>
      <c r="Q84" s="343"/>
      <c r="R84" s="343"/>
      <c r="S84" s="343">
        <f t="shared" ref="S84:BH84" si="261">S67/S32</f>
        <v>6.147540983606558E-2</v>
      </c>
      <c r="T84" s="377">
        <f t="shared" si="261"/>
        <v>8.6294416243654817E-2</v>
      </c>
      <c r="U84" s="348">
        <f t="shared" si="261"/>
        <v>0.14912280701754385</v>
      </c>
      <c r="V84" s="348">
        <f t="shared" si="261"/>
        <v>0.15074309978768577</v>
      </c>
      <c r="W84" s="348">
        <f t="shared" si="261"/>
        <v>0.11255411255411255</v>
      </c>
      <c r="X84" s="348">
        <f t="shared" si="261"/>
        <v>0.14030612244897958</v>
      </c>
      <c r="Y84" s="377">
        <f t="shared" si="261"/>
        <v>0.13812464907355415</v>
      </c>
      <c r="Z84" s="348">
        <f t="shared" si="261"/>
        <v>0.21951219512195125</v>
      </c>
      <c r="AA84" s="348">
        <f t="shared" si="261"/>
        <v>0.23738872403560829</v>
      </c>
      <c r="AB84" s="348">
        <f t="shared" si="261"/>
        <v>0.19003115264797507</v>
      </c>
      <c r="AC84" s="348">
        <f t="shared" si="261"/>
        <v>0.21005917159763315</v>
      </c>
      <c r="AD84" s="377">
        <f t="shared" si="261"/>
        <v>0.21450151057401814</v>
      </c>
      <c r="AE84" s="348">
        <f t="shared" si="261"/>
        <v>0.21495327102803738</v>
      </c>
      <c r="AF84" s="348">
        <f t="shared" si="261"/>
        <v>0.22254335260115607</v>
      </c>
      <c r="AG84" s="348">
        <f t="shared" si="261"/>
        <v>0.21269841269841269</v>
      </c>
      <c r="AH84" s="348">
        <f t="shared" si="261"/>
        <v>0.16109422492401215</v>
      </c>
      <c r="AI84" s="377">
        <f>AI67/AI32</f>
        <v>0.20289855072463769</v>
      </c>
      <c r="AJ84" s="348">
        <f t="shared" ref="AJ84" si="262">AJ67/AJ32</f>
        <v>0.22153846153846155</v>
      </c>
      <c r="AK84" s="348">
        <f t="shared" ref="AK84:AM84" si="263">AF84+AK92/10000</f>
        <v>0.22754335260115607</v>
      </c>
      <c r="AL84" s="348">
        <f t="shared" si="263"/>
        <v>0.2176984126984127</v>
      </c>
      <c r="AM84" s="348">
        <f t="shared" si="263"/>
        <v>0.21109422492401214</v>
      </c>
      <c r="AN84" s="377">
        <f t="shared" si="261"/>
        <v>0.21950577591951675</v>
      </c>
      <c r="AO84" s="348">
        <f t="shared" si="254"/>
        <v>0.22353846153846155</v>
      </c>
      <c r="AP84" s="348">
        <f t="shared" si="239"/>
        <v>0.22774335260115608</v>
      </c>
      <c r="AQ84" s="348">
        <f t="shared" si="240"/>
        <v>0.2196984126984127</v>
      </c>
      <c r="AR84" s="348">
        <f t="shared" si="241"/>
        <v>0.21309422492401214</v>
      </c>
      <c r="AS84" s="377">
        <f t="shared" si="261"/>
        <v>0.22107788509529328</v>
      </c>
      <c r="AT84" s="348">
        <f t="shared" si="255"/>
        <v>0.22753846153846155</v>
      </c>
      <c r="AU84" s="348">
        <f t="shared" si="242"/>
        <v>0.23174335260115608</v>
      </c>
      <c r="AV84" s="348">
        <f t="shared" si="243"/>
        <v>0.2236984126984127</v>
      </c>
      <c r="AW84" s="348">
        <f t="shared" si="244"/>
        <v>0.21709422492401215</v>
      </c>
      <c r="AX84" s="377">
        <f t="shared" si="261"/>
        <v>0.22507788509529331</v>
      </c>
      <c r="AY84" s="348">
        <f t="shared" si="256"/>
        <v>0.23153846153846155</v>
      </c>
      <c r="AZ84" s="348">
        <f t="shared" si="245"/>
        <v>0.23574335260115609</v>
      </c>
      <c r="BA84" s="348">
        <f t="shared" si="246"/>
        <v>0.22769841269841271</v>
      </c>
      <c r="BB84" s="348">
        <f t="shared" si="247"/>
        <v>0.22109422492401215</v>
      </c>
      <c r="BC84" s="377">
        <f t="shared" si="261"/>
        <v>0.22907788509529328</v>
      </c>
      <c r="BD84" s="348">
        <f t="shared" si="257"/>
        <v>0.23553846153846156</v>
      </c>
      <c r="BE84" s="348">
        <f t="shared" si="248"/>
        <v>0.23974335260115609</v>
      </c>
      <c r="BF84" s="348">
        <f t="shared" si="249"/>
        <v>0.23169841269841271</v>
      </c>
      <c r="BG84" s="348">
        <f t="shared" si="250"/>
        <v>0.22509422492401215</v>
      </c>
      <c r="BH84" s="377">
        <f t="shared" si="261"/>
        <v>0.23307788509529329</v>
      </c>
    </row>
    <row r="85" spans="1:60">
      <c r="A85" s="364" t="s">
        <v>227</v>
      </c>
      <c r="D85" s="366"/>
      <c r="E85" s="366"/>
      <c r="J85" s="366"/>
      <c r="O85" s="366"/>
      <c r="P85" s="343"/>
      <c r="Q85" s="343"/>
      <c r="R85" s="343"/>
      <c r="S85" s="343">
        <f t="shared" ref="S85:BH85" si="264">-S74/S4</f>
        <v>0.18809500375797339</v>
      </c>
      <c r="T85" s="377">
        <f t="shared" si="264"/>
        <v>0.17834514513203156</v>
      </c>
      <c r="U85" s="348">
        <f t="shared" si="264"/>
        <v>0.10699799215021764</v>
      </c>
      <c r="V85" s="348">
        <f t="shared" si="264"/>
        <v>-1.346739607415439E-2</v>
      </c>
      <c r="W85" s="348">
        <f t="shared" si="264"/>
        <v>3.2397087234358739E-2</v>
      </c>
      <c r="X85" s="348">
        <f t="shared" si="264"/>
        <v>3.3922513836814855E-2</v>
      </c>
      <c r="Y85" s="377">
        <f t="shared" si="264"/>
        <v>3.6965141252271586E-2</v>
      </c>
      <c r="Z85" s="348">
        <f t="shared" si="264"/>
        <v>4.3021611795596847E-2</v>
      </c>
      <c r="AA85" s="348">
        <f t="shared" si="264"/>
        <v>3.9103403141361251E-2</v>
      </c>
      <c r="AB85" s="348">
        <f t="shared" si="264"/>
        <v>3.7358549062160885E-2</v>
      </c>
      <c r="AC85" s="348">
        <f t="shared" si="264"/>
        <v>4.1762201113658692E-2</v>
      </c>
      <c r="AD85" s="377">
        <f t="shared" si="264"/>
        <v>4.0135478408128693E-2</v>
      </c>
      <c r="AE85" s="348">
        <f t="shared" si="264"/>
        <v>4.2061855670103093E-2</v>
      </c>
      <c r="AF85" s="348">
        <f t="shared" si="264"/>
        <v>4.5171849427168571E-2</v>
      </c>
      <c r="AG85" s="348">
        <f t="shared" si="264"/>
        <v>3.4823529411764705E-2</v>
      </c>
      <c r="AH85" s="348">
        <f t="shared" si="264"/>
        <v>4.177730571782616E-2</v>
      </c>
      <c r="AI85" s="377">
        <f t="shared" si="264"/>
        <v>4.0810998955795333E-2</v>
      </c>
      <c r="AJ85" s="348">
        <f t="shared" ref="AJ85:BG85" si="265">-AJ74/AJ4</f>
        <v>4.8686739269698895E-2</v>
      </c>
      <c r="AK85" s="348">
        <f t="shared" si="265"/>
        <v>3.9366501886436291E-2</v>
      </c>
      <c r="AL85" s="348">
        <f t="shared" si="265"/>
        <v>2.6748126429009859E-2</v>
      </c>
      <c r="AM85" s="348">
        <f t="shared" si="265"/>
        <v>3.605021817548159E-2</v>
      </c>
      <c r="AN85" s="377">
        <f t="shared" si="264"/>
        <v>3.6952507959645567E-2</v>
      </c>
      <c r="AO85" s="348">
        <f t="shared" si="265"/>
        <v>3.626950684068702E-2</v>
      </c>
      <c r="AP85" s="348">
        <f t="shared" si="265"/>
        <v>4.7355967994184553E-2</v>
      </c>
      <c r="AQ85" s="348">
        <f t="shared" si="265"/>
        <v>3.0349788801309768E-2</v>
      </c>
      <c r="AR85" s="348">
        <f t="shared" si="265"/>
        <v>8.1869514876728749E-2</v>
      </c>
      <c r="AS85" s="377">
        <f t="shared" si="264"/>
        <v>4.8779188818686425E-2</v>
      </c>
      <c r="AT85" s="348">
        <f t="shared" si="265"/>
        <v>3.9673130190904571E-2</v>
      </c>
      <c r="AU85" s="348">
        <f t="shared" si="265"/>
        <v>5.2537211971390843E-2</v>
      </c>
      <c r="AV85" s="348">
        <f t="shared" si="265"/>
        <v>3.4838183992479739E-2</v>
      </c>
      <c r="AW85" s="348">
        <f t="shared" si="265"/>
        <v>8.5536744666539946E-2</v>
      </c>
      <c r="AX85" s="377">
        <f t="shared" si="264"/>
        <v>5.3002202866590443E-2</v>
      </c>
      <c r="AY85" s="348">
        <f t="shared" si="265"/>
        <v>4.2047513511725199E-2</v>
      </c>
      <c r="AZ85" s="348">
        <f t="shared" si="265"/>
        <v>5.6704458198464515E-2</v>
      </c>
      <c r="BA85" s="348">
        <f t="shared" si="265"/>
        <v>3.8324181859296459E-2</v>
      </c>
      <c r="BB85" s="348">
        <f t="shared" si="265"/>
        <v>8.8180097867878865E-2</v>
      </c>
      <c r="BC85" s="377">
        <f t="shared" si="264"/>
        <v>5.6211744374275674E-2</v>
      </c>
      <c r="BD85" s="348">
        <f t="shared" si="265"/>
        <v>4.4392609807407633E-2</v>
      </c>
      <c r="BE85" s="348">
        <f t="shared" si="265"/>
        <v>6.085765017076588E-2</v>
      </c>
      <c r="BF85" s="348">
        <f t="shared" si="265"/>
        <v>4.1807630933313973E-2</v>
      </c>
      <c r="BG85" s="348">
        <f t="shared" si="265"/>
        <v>9.0799630138812551E-2</v>
      </c>
      <c r="BH85" s="377">
        <f t="shared" si="264"/>
        <v>5.9407896743556225E-2</v>
      </c>
    </row>
    <row r="86" spans="1:60">
      <c r="A86" s="365" t="s">
        <v>212</v>
      </c>
      <c r="D86" s="366"/>
      <c r="E86" s="366"/>
      <c r="J86" s="366"/>
      <c r="O86" s="366"/>
      <c r="P86" s="378"/>
      <c r="Q86" s="378"/>
      <c r="R86" s="378"/>
      <c r="S86" s="378">
        <f t="shared" ref="S86:BH86" si="266">S39/S4</f>
        <v>-8.7762318013520028E-3</v>
      </c>
      <c r="T86" s="379">
        <f t="shared" si="266"/>
        <v>2.4181654255410998E-2</v>
      </c>
      <c r="U86" s="378">
        <f t="shared" si="266"/>
        <v>0.10934905681645522</v>
      </c>
      <c r="V86" s="378">
        <f t="shared" si="266"/>
        <v>0.26703827612330194</v>
      </c>
      <c r="W86" s="378">
        <f t="shared" si="266"/>
        <v>0.10922871154703523</v>
      </c>
      <c r="X86" s="378">
        <f t="shared" si="266"/>
        <v>0.10337439742903054</v>
      </c>
      <c r="Y86" s="379">
        <f t="shared" si="266"/>
        <v>0.15033867503717163</v>
      </c>
      <c r="Z86" s="378">
        <f t="shared" si="266"/>
        <v>0.14542516663300342</v>
      </c>
      <c r="AA86" s="378">
        <f t="shared" si="266"/>
        <v>0.18242801047120419</v>
      </c>
      <c r="AB86" s="378">
        <f t="shared" si="266"/>
        <v>0.10727019066811345</v>
      </c>
      <c r="AC86" s="378">
        <f t="shared" si="266"/>
        <v>0.16328201768752046</v>
      </c>
      <c r="AD86" s="379">
        <f t="shared" si="266"/>
        <v>0.14919559695173579</v>
      </c>
      <c r="AE86" s="378">
        <f t="shared" si="266"/>
        <v>0.13938144329896907</v>
      </c>
      <c r="AF86" s="378">
        <f t="shared" si="266"/>
        <v>0.17315875613747947</v>
      </c>
      <c r="AG86" s="378">
        <f t="shared" si="266"/>
        <v>0.14792156862745096</v>
      </c>
      <c r="AH86" s="378">
        <f t="shared" si="266"/>
        <v>0.15524871658700659</v>
      </c>
      <c r="AI86" s="379">
        <f t="shared" si="266"/>
        <v>0.15462930734423946</v>
      </c>
      <c r="AJ86" s="378">
        <f t="shared" ref="AJ86" si="267">AJ39/AJ4</f>
        <v>8.1144565449498191E-2</v>
      </c>
      <c r="AK86" s="378">
        <f t="shared" si="266"/>
        <v>0.16765875613747946</v>
      </c>
      <c r="AL86" s="378">
        <f t="shared" si="266"/>
        <v>0.1514215686274509</v>
      </c>
      <c r="AM86" s="378">
        <f t="shared" si="266"/>
        <v>0.18376641319585268</v>
      </c>
      <c r="AN86" s="379">
        <f t="shared" si="266"/>
        <v>0.14962930734423957</v>
      </c>
      <c r="AO86" s="378">
        <f t="shared" si="266"/>
        <v>0.1256445654494982</v>
      </c>
      <c r="AP86" s="378">
        <f t="shared" si="266"/>
        <v>0.17315875613747944</v>
      </c>
      <c r="AQ86" s="378">
        <f t="shared" si="266"/>
        <v>0.15392156862745091</v>
      </c>
      <c r="AR86" s="378">
        <f t="shared" si="266"/>
        <v>0.13318380998417556</v>
      </c>
      <c r="AS86" s="379">
        <f t="shared" si="266"/>
        <v>0.1481293073442396</v>
      </c>
      <c r="AT86" s="378">
        <f t="shared" si="266"/>
        <v>0.12614456544949823</v>
      </c>
      <c r="AU86" s="378">
        <f t="shared" si="266"/>
        <v>0.17365875613747947</v>
      </c>
      <c r="AV86" s="378">
        <f t="shared" si="266"/>
        <v>0.15442156862745096</v>
      </c>
      <c r="AW86" s="378">
        <f t="shared" si="266"/>
        <v>0.13350648493807088</v>
      </c>
      <c r="AX86" s="379">
        <f t="shared" si="266"/>
        <v>0.14862930734423963</v>
      </c>
      <c r="AY86" s="378">
        <f t="shared" si="266"/>
        <v>0.12764456544949826</v>
      </c>
      <c r="AZ86" s="378">
        <f t="shared" si="266"/>
        <v>0.17515875613747947</v>
      </c>
      <c r="BA86" s="378">
        <f t="shared" si="266"/>
        <v>0.15592156862745091</v>
      </c>
      <c r="BB86" s="378">
        <f t="shared" si="266"/>
        <v>0.13482609771756376</v>
      </c>
      <c r="BC86" s="379">
        <f t="shared" si="266"/>
        <v>0.15012930734423968</v>
      </c>
      <c r="BD86" s="378">
        <f t="shared" si="266"/>
        <v>0.12914456544949823</v>
      </c>
      <c r="BE86" s="378">
        <f t="shared" si="266"/>
        <v>0.17665875613747953</v>
      </c>
      <c r="BF86" s="378">
        <f t="shared" si="266"/>
        <v>0.15742156862745091</v>
      </c>
      <c r="BG86" s="378">
        <f t="shared" si="266"/>
        <v>0.13614262304228414</v>
      </c>
      <c r="BH86" s="379">
        <f t="shared" si="266"/>
        <v>0.1516293073442396</v>
      </c>
    </row>
    <row r="87" spans="1:60">
      <c r="D87" s="366"/>
      <c r="E87" s="366"/>
      <c r="J87" s="366"/>
      <c r="O87" s="366"/>
      <c r="T87" s="366"/>
      <c r="Y87" s="366"/>
      <c r="AD87" s="366"/>
      <c r="AI87" s="366"/>
      <c r="AN87" s="366"/>
      <c r="AS87" s="366"/>
      <c r="AX87" s="366"/>
      <c r="BC87" s="366"/>
      <c r="BH87" s="366"/>
    </row>
    <row r="88" spans="1:60">
      <c r="A88" s="371" t="s">
        <v>230</v>
      </c>
      <c r="D88" s="366"/>
      <c r="E88" s="366"/>
      <c r="J88" s="366"/>
      <c r="O88" s="366"/>
      <c r="T88" s="366"/>
      <c r="Y88" s="366"/>
      <c r="AD88" s="366"/>
      <c r="AI88" s="366"/>
      <c r="AN88" s="366"/>
      <c r="AS88" s="366"/>
      <c r="AX88" s="366"/>
      <c r="BC88" s="366"/>
      <c r="BH88" s="366"/>
    </row>
    <row r="89" spans="1:60">
      <c r="A89" s="364" t="s">
        <v>216</v>
      </c>
      <c r="D89" s="366"/>
      <c r="E89" s="366"/>
      <c r="J89" s="366"/>
      <c r="O89" s="366"/>
      <c r="P89" s="380"/>
      <c r="Q89" s="380"/>
      <c r="R89" s="380"/>
      <c r="S89" s="380">
        <f t="shared" ref="S89:AJ89" si="268">(S81-N81)*10000</f>
        <v>2394.4669687574528</v>
      </c>
      <c r="T89" s="382">
        <f t="shared" si="268"/>
        <v>2447.9495268138803</v>
      </c>
      <c r="U89" s="380">
        <f t="shared" si="268"/>
        <v>2650.8494434680729</v>
      </c>
      <c r="V89" s="380">
        <f t="shared" si="268"/>
        <v>2681.3541106931762</v>
      </c>
      <c r="W89" s="380">
        <f t="shared" si="268"/>
        <v>1527.2136474411047</v>
      </c>
      <c r="X89" s="380">
        <f t="shared" si="268"/>
        <v>-664.55625447173838</v>
      </c>
      <c r="Y89" s="382">
        <f t="shared" si="268"/>
        <v>-306.13311107808545</v>
      </c>
      <c r="Z89" s="380">
        <f t="shared" si="268"/>
        <v>-538.93037928849674</v>
      </c>
      <c r="AA89" s="380">
        <f t="shared" si="268"/>
        <v>-482.71234498859172</v>
      </c>
      <c r="AB89" s="380">
        <f t="shared" si="268"/>
        <v>-279.27069626173017</v>
      </c>
      <c r="AC89" s="380">
        <f t="shared" si="268"/>
        <v>829.47625889436222</v>
      </c>
      <c r="AD89" s="382">
        <f t="shared" si="268"/>
        <v>-106.46783949789351</v>
      </c>
      <c r="AE89" s="380">
        <f t="shared" si="268"/>
        <v>239.48524672832704</v>
      </c>
      <c r="AF89" s="380">
        <f t="shared" si="268"/>
        <v>-62.039313865705218</v>
      </c>
      <c r="AG89" s="380">
        <f t="shared" si="268"/>
        <v>420.11841562676221</v>
      </c>
      <c r="AH89" s="380">
        <f t="shared" si="268"/>
        <v>-116.45219057138084</v>
      </c>
      <c r="AI89" s="382">
        <f t="shared" ref="AI89:AI94" si="269">(AI81-AD81)*10000</f>
        <v>108.91085806734118</v>
      </c>
      <c r="AJ89" s="380">
        <f t="shared" si="268"/>
        <v>-491.49271621222152</v>
      </c>
      <c r="AK89" s="384">
        <v>-100</v>
      </c>
      <c r="AL89" s="384">
        <v>-60</v>
      </c>
      <c r="AM89" s="384">
        <v>200</v>
      </c>
      <c r="AN89" s="500">
        <f t="shared" ref="AN89:AN94" si="270">(AN81-AI81)*10000</f>
        <v>-86.824938626421655</v>
      </c>
      <c r="AO89" s="384">
        <v>200</v>
      </c>
      <c r="AP89" s="384">
        <v>100</v>
      </c>
      <c r="AQ89" s="384">
        <v>50</v>
      </c>
      <c r="AR89" s="384">
        <v>-50</v>
      </c>
      <c r="AS89" s="500">
        <f t="shared" ref="AS89:AS93" si="271">(AS81-AN81)*10000</f>
        <v>62.579240972775175</v>
      </c>
      <c r="AT89" s="384">
        <v>40</v>
      </c>
      <c r="AU89" s="384">
        <f>AT89</f>
        <v>40</v>
      </c>
      <c r="AV89" s="384">
        <f>AU89</f>
        <v>40</v>
      </c>
      <c r="AW89" s="384">
        <f>AV89</f>
        <v>40</v>
      </c>
      <c r="AX89" s="500">
        <f t="shared" ref="AX89:AX93" si="272">(AX81-AS81)*10000</f>
        <v>40.000000000000313</v>
      </c>
      <c r="AY89" s="384">
        <v>40</v>
      </c>
      <c r="AZ89" s="384">
        <f>AY89</f>
        <v>40</v>
      </c>
      <c r="BA89" s="384">
        <f>AZ89</f>
        <v>40</v>
      </c>
      <c r="BB89" s="384">
        <f>BA89</f>
        <v>40</v>
      </c>
      <c r="BC89" s="500">
        <f t="shared" ref="BC89:BC93" si="273">(BC81-AX81)*10000</f>
        <v>39.999999999999758</v>
      </c>
      <c r="BD89" s="384">
        <v>40</v>
      </c>
      <c r="BE89" s="384">
        <f>BD89</f>
        <v>40</v>
      </c>
      <c r="BF89" s="384">
        <f>BE89</f>
        <v>40</v>
      </c>
      <c r="BG89" s="384">
        <f>BF89</f>
        <v>40</v>
      </c>
      <c r="BH89" s="500">
        <f t="shared" ref="BH89:BH93" si="274">(BH81-BC81)*10000</f>
        <v>40.000000000000036</v>
      </c>
    </row>
    <row r="90" spans="1:60">
      <c r="A90" s="364" t="s">
        <v>224</v>
      </c>
      <c r="D90" s="366"/>
      <c r="E90" s="366"/>
      <c r="J90" s="366"/>
      <c r="O90" s="366"/>
      <c r="P90" s="380"/>
      <c r="Q90" s="380"/>
      <c r="R90" s="380"/>
      <c r="S90" s="380">
        <f t="shared" ref="S90:Y94" si="275">(S82-N82)*10000</f>
        <v>946.14264919941763</v>
      </c>
      <c r="T90" s="382">
        <f t="shared" si="275"/>
        <v>1721.6981132075471</v>
      </c>
      <c r="U90" s="380">
        <f t="shared" si="275"/>
        <v>681.39963167587484</v>
      </c>
      <c r="V90" s="380">
        <f t="shared" si="275"/>
        <v>2864.8233486943163</v>
      </c>
      <c r="W90" s="380">
        <f t="shared" si="275"/>
        <v>1682.9745596868884</v>
      </c>
      <c r="X90" s="380">
        <f t="shared" si="275"/>
        <v>-231.85693491370327</v>
      </c>
      <c r="Y90" s="382">
        <f t="shared" si="275"/>
        <v>49.857882828131807</v>
      </c>
      <c r="Z90" s="380">
        <f t="shared" ref="Z90:AJ94" si="276">(Z82-U82)*10000</f>
        <v>-363.64262233008043</v>
      </c>
      <c r="AA90" s="380">
        <f t="shared" si="276"/>
        <v>93.667217343419424</v>
      </c>
      <c r="AB90" s="380">
        <f t="shared" si="276"/>
        <v>584.04460753056003</v>
      </c>
      <c r="AC90" s="380">
        <f t="shared" si="276"/>
        <v>1128.497790868925</v>
      </c>
      <c r="AD90" s="382">
        <f t="shared" si="276"/>
        <v>385.59030427764986</v>
      </c>
      <c r="AE90" s="380">
        <f t="shared" si="276"/>
        <v>-178.8681204569055</v>
      </c>
      <c r="AF90" s="380">
        <f t="shared" si="276"/>
        <v>421.32351098749632</v>
      </c>
      <c r="AG90" s="380">
        <f t="shared" si="276"/>
        <v>364.88648144797685</v>
      </c>
      <c r="AH90" s="380">
        <f t="shared" si="276"/>
        <v>-1181.7427175315731</v>
      </c>
      <c r="AI90" s="382">
        <f t="shared" si="269"/>
        <v>86.268776889214521</v>
      </c>
      <c r="AJ90" s="380">
        <f t="shared" si="276"/>
        <v>-1171.0377890580937</v>
      </c>
      <c r="AK90" s="384">
        <v>-150</v>
      </c>
      <c r="AL90" s="384">
        <v>-80</v>
      </c>
      <c r="AM90" s="384">
        <v>800</v>
      </c>
      <c r="AN90" s="500">
        <f t="shared" si="270"/>
        <v>-149.01387541381789</v>
      </c>
      <c r="AO90" s="384">
        <v>1200</v>
      </c>
      <c r="AP90" s="384">
        <v>100</v>
      </c>
      <c r="AQ90" s="384">
        <v>50</v>
      </c>
      <c r="AR90" s="384">
        <v>-500</v>
      </c>
      <c r="AS90" s="500">
        <f t="shared" si="271"/>
        <v>195.77816882461823</v>
      </c>
      <c r="AT90" s="384">
        <v>40</v>
      </c>
      <c r="AU90" s="384">
        <f t="shared" ref="AU90:AW90" si="277">AT90</f>
        <v>40</v>
      </c>
      <c r="AV90" s="384">
        <f t="shared" si="277"/>
        <v>40</v>
      </c>
      <c r="AW90" s="384">
        <f t="shared" si="277"/>
        <v>40</v>
      </c>
      <c r="AX90" s="500">
        <f t="shared" si="272"/>
        <v>39.999999999999204</v>
      </c>
      <c r="AY90" s="384">
        <v>40</v>
      </c>
      <c r="AZ90" s="384">
        <f t="shared" ref="AZ90:BB90" si="278">AY90</f>
        <v>40</v>
      </c>
      <c r="BA90" s="384">
        <f t="shared" si="278"/>
        <v>40</v>
      </c>
      <c r="BB90" s="384">
        <f t="shared" si="278"/>
        <v>40</v>
      </c>
      <c r="BC90" s="500">
        <f t="shared" si="273"/>
        <v>40.000000000000036</v>
      </c>
      <c r="BD90" s="384">
        <v>40</v>
      </c>
      <c r="BE90" s="384">
        <f t="shared" ref="BE90:BG90" si="279">BD90</f>
        <v>40</v>
      </c>
      <c r="BF90" s="384">
        <f t="shared" si="279"/>
        <v>40</v>
      </c>
      <c r="BG90" s="384">
        <f t="shared" si="279"/>
        <v>40</v>
      </c>
      <c r="BH90" s="500">
        <f t="shared" si="274"/>
        <v>40.000000000000313</v>
      </c>
    </row>
    <row r="91" spans="1:60">
      <c r="A91" s="364" t="s">
        <v>217</v>
      </c>
      <c r="D91" s="366"/>
      <c r="E91" s="366"/>
      <c r="J91" s="366"/>
      <c r="O91" s="366"/>
      <c r="P91" s="380"/>
      <c r="Q91" s="380"/>
      <c r="R91" s="380"/>
      <c r="S91" s="380">
        <f t="shared" si="275"/>
        <v>636.13231552162847</v>
      </c>
      <c r="T91" s="382">
        <f t="shared" si="275"/>
        <v>1262.3762376237623</v>
      </c>
      <c r="U91" s="380">
        <f t="shared" si="275"/>
        <v>1586.6388308977037</v>
      </c>
      <c r="V91" s="380">
        <f t="shared" si="275"/>
        <v>2057.0866141732281</v>
      </c>
      <c r="W91" s="380">
        <f t="shared" si="275"/>
        <v>758.88568683957737</v>
      </c>
      <c r="X91" s="380">
        <f t="shared" si="275"/>
        <v>-150.09301872741958</v>
      </c>
      <c r="Y91" s="382">
        <f t="shared" si="275"/>
        <v>-39.372721802567042</v>
      </c>
      <c r="Z91" s="380">
        <f t="shared" si="276"/>
        <v>316.06387180499934</v>
      </c>
      <c r="AA91" s="380">
        <f t="shared" si="276"/>
        <v>-910.7984045662414</v>
      </c>
      <c r="AB91" s="380">
        <f t="shared" si="276"/>
        <v>3.215240039928374</v>
      </c>
      <c r="AC91" s="380">
        <f t="shared" si="276"/>
        <v>-151.77745835409749</v>
      </c>
      <c r="AD91" s="382">
        <f t="shared" si="276"/>
        <v>-217.6036701025015</v>
      </c>
      <c r="AE91" s="380">
        <f t="shared" si="276"/>
        <v>-971.16510449843793</v>
      </c>
      <c r="AF91" s="380">
        <f t="shared" si="276"/>
        <v>-953.98051729929466</v>
      </c>
      <c r="AG91" s="380">
        <f t="shared" si="276"/>
        <v>117.52870275012373</v>
      </c>
      <c r="AH91" s="380">
        <f t="shared" si="276"/>
        <v>892.86410343287025</v>
      </c>
      <c r="AI91" s="382">
        <f t="shared" si="269"/>
        <v>-183.4430766629487</v>
      </c>
      <c r="AJ91" s="380">
        <f t="shared" si="276"/>
        <v>-326.21072169094782</v>
      </c>
      <c r="AK91" s="384">
        <v>-150</v>
      </c>
      <c r="AL91" s="384">
        <v>-20</v>
      </c>
      <c r="AM91" s="384">
        <v>-200</v>
      </c>
      <c r="AN91" s="500">
        <f t="shared" si="270"/>
        <v>-172.87357411217744</v>
      </c>
      <c r="AO91" s="384">
        <v>200</v>
      </c>
      <c r="AP91" s="384">
        <v>50</v>
      </c>
      <c r="AQ91" s="384">
        <v>20</v>
      </c>
      <c r="AR91" s="384">
        <v>150</v>
      </c>
      <c r="AS91" s="500">
        <f t="shared" si="271"/>
        <v>101.74224703455012</v>
      </c>
      <c r="AT91" s="384">
        <v>40</v>
      </c>
      <c r="AU91" s="384">
        <f t="shared" ref="AU91:AW91" si="280">AT91</f>
        <v>40</v>
      </c>
      <c r="AV91" s="384">
        <f t="shared" si="280"/>
        <v>40</v>
      </c>
      <c r="AW91" s="384">
        <f t="shared" si="280"/>
        <v>40</v>
      </c>
      <c r="AX91" s="500">
        <f t="shared" si="272"/>
        <v>39.999999999999893</v>
      </c>
      <c r="AY91" s="384">
        <v>40</v>
      </c>
      <c r="AZ91" s="384">
        <f t="shared" ref="AZ91:BB91" si="281">AY91</f>
        <v>40</v>
      </c>
      <c r="BA91" s="384">
        <f t="shared" si="281"/>
        <v>40</v>
      </c>
      <c r="BB91" s="384">
        <f t="shared" si="281"/>
        <v>40</v>
      </c>
      <c r="BC91" s="500">
        <f t="shared" si="273"/>
        <v>40.000000000000178</v>
      </c>
      <c r="BD91" s="384">
        <v>40</v>
      </c>
      <c r="BE91" s="384">
        <f t="shared" ref="BE91:BG91" si="282">BD91</f>
        <v>40</v>
      </c>
      <c r="BF91" s="384">
        <f t="shared" si="282"/>
        <v>40</v>
      </c>
      <c r="BG91" s="384">
        <f t="shared" si="282"/>
        <v>40</v>
      </c>
      <c r="BH91" s="500">
        <f t="shared" si="274"/>
        <v>40.000000000000036</v>
      </c>
    </row>
    <row r="92" spans="1:60">
      <c r="A92" s="364" t="s">
        <v>225</v>
      </c>
      <c r="D92" s="366"/>
      <c r="E92" s="366"/>
      <c r="J92" s="366"/>
      <c r="O92" s="366"/>
      <c r="P92" s="380"/>
      <c r="Q92" s="380"/>
      <c r="R92" s="380"/>
      <c r="S92" s="380">
        <f t="shared" si="275"/>
        <v>614.7540983606558</v>
      </c>
      <c r="T92" s="382">
        <f t="shared" si="275"/>
        <v>862.94416243654814</v>
      </c>
      <c r="U92" s="380">
        <f t="shared" si="275"/>
        <v>1491.2280701754385</v>
      </c>
      <c r="V92" s="380">
        <f t="shared" si="275"/>
        <v>1507.4309978768576</v>
      </c>
      <c r="W92" s="380">
        <f t="shared" si="275"/>
        <v>1125.5411255411254</v>
      </c>
      <c r="X92" s="380">
        <f t="shared" si="275"/>
        <v>788.30712612913999</v>
      </c>
      <c r="Y92" s="382">
        <f t="shared" si="275"/>
        <v>518.3023282989933</v>
      </c>
      <c r="Z92" s="380">
        <f t="shared" si="276"/>
        <v>703.89388104407396</v>
      </c>
      <c r="AA92" s="380">
        <f t="shared" si="276"/>
        <v>866.45624247922524</v>
      </c>
      <c r="AB92" s="380">
        <f t="shared" si="276"/>
        <v>774.77040093862524</v>
      </c>
      <c r="AC92" s="380">
        <f t="shared" si="276"/>
        <v>697.53049148653577</v>
      </c>
      <c r="AD92" s="382">
        <f t="shared" si="276"/>
        <v>763.76861500463997</v>
      </c>
      <c r="AE92" s="380">
        <f t="shared" si="276"/>
        <v>-45.589240939138683</v>
      </c>
      <c r="AF92" s="380">
        <f t="shared" si="276"/>
        <v>-148.45371434452221</v>
      </c>
      <c r="AG92" s="380">
        <f t="shared" si="276"/>
        <v>226.67260050437622</v>
      </c>
      <c r="AH92" s="380">
        <f t="shared" si="276"/>
        <v>-489.64946673621</v>
      </c>
      <c r="AI92" s="382">
        <f t="shared" si="269"/>
        <v>-116.02959849380451</v>
      </c>
      <c r="AJ92" s="380">
        <f t="shared" si="276"/>
        <v>65.851905104241666</v>
      </c>
      <c r="AK92" s="384">
        <v>50</v>
      </c>
      <c r="AL92" s="384">
        <v>50</v>
      </c>
      <c r="AM92" s="384">
        <v>500</v>
      </c>
      <c r="AN92" s="500">
        <f t="shared" si="270"/>
        <v>166.07225194879061</v>
      </c>
      <c r="AO92" s="384">
        <v>20</v>
      </c>
      <c r="AP92" s="384">
        <v>2</v>
      </c>
      <c r="AQ92" s="384">
        <v>20</v>
      </c>
      <c r="AR92" s="384">
        <v>20</v>
      </c>
      <c r="AS92" s="500">
        <f t="shared" si="271"/>
        <v>15.721091757765205</v>
      </c>
      <c r="AT92" s="384">
        <v>40</v>
      </c>
      <c r="AU92" s="384">
        <f t="shared" ref="AU92:AW92" si="283">AT92</f>
        <v>40</v>
      </c>
      <c r="AV92" s="384">
        <f t="shared" si="283"/>
        <v>40</v>
      </c>
      <c r="AW92" s="384">
        <f t="shared" si="283"/>
        <v>40</v>
      </c>
      <c r="AX92" s="500">
        <f t="shared" si="272"/>
        <v>40.000000000000313</v>
      </c>
      <c r="AY92" s="384">
        <v>40</v>
      </c>
      <c r="AZ92" s="384">
        <f t="shared" ref="AZ92:BB92" si="284">AY92</f>
        <v>40</v>
      </c>
      <c r="BA92" s="384">
        <f t="shared" si="284"/>
        <v>40</v>
      </c>
      <c r="BB92" s="384">
        <f t="shared" si="284"/>
        <v>40</v>
      </c>
      <c r="BC92" s="500">
        <f t="shared" si="273"/>
        <v>39.999999999999758</v>
      </c>
      <c r="BD92" s="384">
        <v>40</v>
      </c>
      <c r="BE92" s="384">
        <f t="shared" ref="BE92:BG92" si="285">BD92</f>
        <v>40</v>
      </c>
      <c r="BF92" s="384">
        <f t="shared" si="285"/>
        <v>40</v>
      </c>
      <c r="BG92" s="384">
        <f t="shared" si="285"/>
        <v>40</v>
      </c>
      <c r="BH92" s="500">
        <f t="shared" si="274"/>
        <v>40.000000000000036</v>
      </c>
    </row>
    <row r="93" spans="1:60">
      <c r="A93" s="364" t="s">
        <v>227</v>
      </c>
      <c r="D93" s="366"/>
      <c r="E93" s="366"/>
      <c r="J93" s="366"/>
      <c r="O93" s="366"/>
      <c r="P93" s="380"/>
      <c r="Q93" s="380"/>
      <c r="R93" s="380"/>
      <c r="S93" s="380">
        <f t="shared" si="275"/>
        <v>1880.9500375797338</v>
      </c>
      <c r="T93" s="382">
        <f t="shared" si="275"/>
        <v>1783.4514513203155</v>
      </c>
      <c r="U93" s="380">
        <f t="shared" si="275"/>
        <v>1069.9799215021765</v>
      </c>
      <c r="V93" s="380">
        <f t="shared" si="275"/>
        <v>-134.67396074154391</v>
      </c>
      <c r="W93" s="380">
        <f t="shared" si="275"/>
        <v>323.97087234358736</v>
      </c>
      <c r="X93" s="380">
        <f t="shared" si="275"/>
        <v>-1541.7248992115854</v>
      </c>
      <c r="Y93" s="382">
        <f t="shared" si="275"/>
        <v>-1413.8000387975997</v>
      </c>
      <c r="Z93" s="380">
        <f t="shared" si="276"/>
        <v>-639.76380354620801</v>
      </c>
      <c r="AA93" s="380">
        <f t="shared" si="276"/>
        <v>525.70799215515638</v>
      </c>
      <c r="AB93" s="380">
        <f t="shared" si="276"/>
        <v>49.614618278021467</v>
      </c>
      <c r="AC93" s="380">
        <f t="shared" si="276"/>
        <v>78.396872768438371</v>
      </c>
      <c r="AD93" s="382">
        <f t="shared" si="276"/>
        <v>31.703371558571071</v>
      </c>
      <c r="AE93" s="380">
        <f t="shared" si="276"/>
        <v>-9.5975612549375331</v>
      </c>
      <c r="AF93" s="380">
        <f t="shared" si="276"/>
        <v>60.684462858073204</v>
      </c>
      <c r="AG93" s="380">
        <f t="shared" si="276"/>
        <v>-25.350196503961808</v>
      </c>
      <c r="AH93" s="380">
        <f t="shared" si="276"/>
        <v>0.1510460416746795</v>
      </c>
      <c r="AI93" s="382">
        <f t="shared" si="269"/>
        <v>6.7552054766664007</v>
      </c>
      <c r="AJ93" s="380">
        <f t="shared" si="276"/>
        <v>66.248835995958018</v>
      </c>
      <c r="AK93" s="380">
        <f t="shared" ref="AK93" si="286">(AK85-AF85)*10000</f>
        <v>-58.053475407322807</v>
      </c>
      <c r="AL93" s="380">
        <f t="shared" ref="AL93" si="287">(AL85-AG85)*10000</f>
        <v>-80.75402982754845</v>
      </c>
      <c r="AM93" s="380">
        <f t="shared" ref="AM93" si="288">(AM85-AH85)*10000</f>
        <v>-57.270875423445709</v>
      </c>
      <c r="AN93" s="382">
        <f t="shared" si="270"/>
        <v>-38.584909961497658</v>
      </c>
      <c r="AO93" s="380">
        <f t="shared" ref="AO93" si="289">(AO85-AJ85)*10000</f>
        <v>-124.17232429011875</v>
      </c>
      <c r="AP93" s="380">
        <f t="shared" ref="AP93" si="290">(AP85-AK85)*10000</f>
        <v>79.894661077482624</v>
      </c>
      <c r="AQ93" s="380">
        <f t="shared" ref="AQ93" si="291">(AQ85-AL85)*10000</f>
        <v>36.016623722999078</v>
      </c>
      <c r="AR93" s="380">
        <f t="shared" ref="AR93" si="292">(AR85-AM85)*10000</f>
        <v>458.19296701247163</v>
      </c>
      <c r="AS93" s="382">
        <f t="shared" si="271"/>
        <v>118.26680859040859</v>
      </c>
      <c r="AT93" s="380">
        <f t="shared" ref="AT93" si="293">(AT85-AO85)*10000</f>
        <v>34.036233502175506</v>
      </c>
      <c r="AU93" s="380">
        <f t="shared" ref="AU93" si="294">(AU85-AP85)*10000</f>
        <v>51.812439772062902</v>
      </c>
      <c r="AV93" s="380">
        <f t="shared" ref="AV93" si="295">(AV85-AQ85)*10000</f>
        <v>44.883951911699711</v>
      </c>
      <c r="AW93" s="380">
        <f t="shared" ref="AW93" si="296">(AW85-AR85)*10000</f>
        <v>36.672297898111964</v>
      </c>
      <c r="AX93" s="382">
        <f t="shared" si="272"/>
        <v>42.23014047904018</v>
      </c>
      <c r="AY93" s="380">
        <f t="shared" ref="AY93" si="297">(AY85-AT85)*10000</f>
        <v>23.743833208206276</v>
      </c>
      <c r="AZ93" s="380">
        <f t="shared" ref="AZ93" si="298">(AZ85-AU85)*10000</f>
        <v>41.672462270736716</v>
      </c>
      <c r="BA93" s="380">
        <f t="shared" ref="BA93" si="299">(BA85-AV85)*10000</f>
        <v>34.859978668167201</v>
      </c>
      <c r="BB93" s="380">
        <f t="shared" ref="BB93" si="300">(BB85-AW85)*10000</f>
        <v>26.43353201338919</v>
      </c>
      <c r="BC93" s="382">
        <f t="shared" si="273"/>
        <v>32.095415076852305</v>
      </c>
      <c r="BD93" s="380">
        <f t="shared" ref="BD93" si="301">(BD85-AY85)*10000</f>
        <v>23.450962956824348</v>
      </c>
      <c r="BE93" s="380">
        <f t="shared" ref="BE93" si="302">(BE85-AZ85)*10000</f>
        <v>41.531919723013651</v>
      </c>
      <c r="BF93" s="380">
        <f t="shared" ref="BF93" si="303">(BF85-BA85)*10000</f>
        <v>34.834490740175141</v>
      </c>
      <c r="BG93" s="380">
        <f t="shared" ref="BG93" si="304">(BG85-BB85)*10000</f>
        <v>26.19532270933686</v>
      </c>
      <c r="BH93" s="382">
        <f t="shared" si="274"/>
        <v>31.961523692805514</v>
      </c>
    </row>
    <row r="94" spans="1:60">
      <c r="A94" s="365" t="s">
        <v>212</v>
      </c>
      <c r="D94" s="366"/>
      <c r="E94" s="366"/>
      <c r="J94" s="366"/>
      <c r="O94" s="366"/>
      <c r="P94" s="381"/>
      <c r="Q94" s="381"/>
      <c r="R94" s="381"/>
      <c r="S94" s="381">
        <f t="shared" si="275"/>
        <v>-87.76231801352003</v>
      </c>
      <c r="T94" s="383">
        <f t="shared" si="275"/>
        <v>241.81654255410999</v>
      </c>
      <c r="U94" s="381">
        <f t="shared" si="275"/>
        <v>1093.4905681645523</v>
      </c>
      <c r="V94" s="381">
        <f t="shared" si="275"/>
        <v>2670.3827612330192</v>
      </c>
      <c r="W94" s="381">
        <f t="shared" si="275"/>
        <v>1092.2871154703523</v>
      </c>
      <c r="X94" s="381">
        <f t="shared" si="275"/>
        <v>1121.5062923038254</v>
      </c>
      <c r="Y94" s="383">
        <f t="shared" si="275"/>
        <v>1261.5702078176064</v>
      </c>
      <c r="Z94" s="381">
        <f t="shared" si="276"/>
        <v>360.761098165482</v>
      </c>
      <c r="AA94" s="381">
        <f t="shared" si="276"/>
        <v>-846.10265652097758</v>
      </c>
      <c r="AB94" s="381">
        <f t="shared" si="276"/>
        <v>-19.585208789217738</v>
      </c>
      <c r="AC94" s="381">
        <f t="shared" si="276"/>
        <v>599.07620258489919</v>
      </c>
      <c r="AD94" s="383">
        <f t="shared" si="276"/>
        <v>-11.430780854358446</v>
      </c>
      <c r="AE94" s="381">
        <f t="shared" si="276"/>
        <v>-60.437233340343568</v>
      </c>
      <c r="AF94" s="381">
        <f t="shared" si="276"/>
        <v>-92.692543337247187</v>
      </c>
      <c r="AG94" s="381">
        <f>(AG86-AB86)*10000</f>
        <v>406.51377959337503</v>
      </c>
      <c r="AH94" s="381">
        <f>(AH86-AC86)*10000</f>
        <v>-80.333011005138673</v>
      </c>
      <c r="AI94" s="383">
        <f t="shared" si="269"/>
        <v>54.337103925036764</v>
      </c>
      <c r="AJ94" s="381">
        <f t="shared" si="276"/>
        <v>-582.36877849470875</v>
      </c>
      <c r="AK94" s="381">
        <f>(AK86-AF86)*10000</f>
        <v>-55.00000000000005</v>
      </c>
      <c r="AL94" s="381">
        <f>(AL86-AG86)*10000</f>
        <v>34.999999999999474</v>
      </c>
      <c r="AM94" s="381">
        <f>(AM86-AH86)*10000</f>
        <v>285.17696608846092</v>
      </c>
      <c r="AN94" s="383">
        <f t="shared" si="270"/>
        <v>-49.999999999998934</v>
      </c>
      <c r="AO94" s="381">
        <f>(AO86-AJ86)*10000</f>
        <v>445.00000000000011</v>
      </c>
      <c r="AP94" s="381">
        <f>(AP86-AK86)*10000</f>
        <v>54.999999999999773</v>
      </c>
      <c r="AQ94" s="381">
        <f>(AQ86-AL86)*10000</f>
        <v>25.000000000000021</v>
      </c>
      <c r="AR94" s="381">
        <f>(AR86-AM86)*10000</f>
        <v>-505.82603211677122</v>
      </c>
      <c r="AS94" s="383">
        <f t="shared" ref="AS94" si="305">(AS86-AN86)*10000</f>
        <v>-14.999999999999735</v>
      </c>
      <c r="AT94" s="381">
        <f>(AT86-AO86)*10000</f>
        <v>5.0000000000002824</v>
      </c>
      <c r="AU94" s="381">
        <f>(AU86-AP86)*10000</f>
        <v>5.0000000000002824</v>
      </c>
      <c r="AV94" s="381">
        <f>(AV86-AQ86)*10000</f>
        <v>5.0000000000005596</v>
      </c>
      <c r="AW94" s="381">
        <f>(AW86-AR86)*10000</f>
        <v>3.2267495389531886</v>
      </c>
      <c r="AX94" s="383">
        <f t="shared" ref="AX94" si="306">(AX86-AS86)*10000</f>
        <v>5.0000000000002824</v>
      </c>
      <c r="AY94" s="381">
        <f>(AY86-AT86)*10000</f>
        <v>15.000000000000291</v>
      </c>
      <c r="AZ94" s="381">
        <f>(AZ86-AU86)*10000</f>
        <v>15.000000000000014</v>
      </c>
      <c r="BA94" s="381">
        <f>(BA86-AV86)*10000</f>
        <v>14.999999999999458</v>
      </c>
      <c r="BB94" s="381">
        <f>(BB86-AW86)*10000</f>
        <v>13.196127794928847</v>
      </c>
      <c r="BC94" s="383">
        <f t="shared" ref="BC94" si="307">(BC86-AX86)*10000</f>
        <v>15.000000000000568</v>
      </c>
      <c r="BD94" s="381">
        <f>(BD86-AY86)*10000</f>
        <v>14.999999999999735</v>
      </c>
      <c r="BE94" s="381">
        <f>(BE86-AZ86)*10000</f>
        <v>15.000000000000568</v>
      </c>
      <c r="BF94" s="381">
        <f>(BF86-BA86)*10000</f>
        <v>15.000000000000014</v>
      </c>
      <c r="BG94" s="381">
        <f>(BG86-BB86)*10000</f>
        <v>13.165253247203745</v>
      </c>
      <c r="BH94" s="383">
        <f t="shared" ref="BH94" si="308">(BH86-BC86)*10000</f>
        <v>14.999999999999181</v>
      </c>
    </row>
    <row r="95" spans="1:60">
      <c r="D95" s="366"/>
      <c r="E95" s="366"/>
      <c r="J95" s="366"/>
      <c r="O95" s="366"/>
      <c r="T95" s="366"/>
      <c r="Y95" s="366"/>
      <c r="AD95" s="366"/>
      <c r="AI95" s="366"/>
      <c r="AN95" s="366"/>
      <c r="AS95" s="366"/>
      <c r="AX95" s="366"/>
      <c r="BC95" s="366"/>
      <c r="BH95" s="366"/>
    </row>
    <row r="96" spans="1:60">
      <c r="A96" s="371" t="s">
        <v>231</v>
      </c>
      <c r="D96" s="366"/>
      <c r="E96" s="366"/>
      <c r="J96" s="366"/>
      <c r="O96" s="366"/>
      <c r="T96" s="366"/>
      <c r="Y96" s="366"/>
      <c r="AD96" s="366"/>
      <c r="AI96" s="366"/>
      <c r="AN96" s="366"/>
      <c r="AS96" s="366"/>
      <c r="AX96" s="366"/>
      <c r="BC96" s="366"/>
      <c r="BH96" s="366"/>
    </row>
    <row r="97" spans="1:60">
      <c r="A97" s="364" t="s">
        <v>216</v>
      </c>
      <c r="D97" s="366"/>
      <c r="E97" s="366"/>
      <c r="J97" s="366"/>
      <c r="O97" s="366"/>
      <c r="P97" s="343"/>
      <c r="Q97" s="343"/>
      <c r="R97" s="343"/>
      <c r="S97" s="460">
        <f t="shared" ref="S97:BH97" si="309">S11/S4</f>
        <v>0.6404460058041852</v>
      </c>
      <c r="T97" s="465">
        <f t="shared" si="309"/>
        <v>0.60681470137825422</v>
      </c>
      <c r="U97" s="460">
        <f t="shared" si="309"/>
        <v>0.63563582200707491</v>
      </c>
      <c r="V97" s="460">
        <f t="shared" si="309"/>
        <v>0.57164798034096143</v>
      </c>
      <c r="W97" s="460">
        <f t="shared" si="309"/>
        <v>0.54881854658938911</v>
      </c>
      <c r="X97" s="460">
        <f t="shared" si="309"/>
        <v>0.6398857346902338</v>
      </c>
      <c r="Y97" s="465">
        <f t="shared" si="309"/>
        <v>0.59528333057987759</v>
      </c>
      <c r="Z97" s="460">
        <f t="shared" si="309"/>
        <v>0.63886083619470813</v>
      </c>
      <c r="AA97" s="460">
        <f t="shared" si="309"/>
        <v>0.57820680628272247</v>
      </c>
      <c r="AB97" s="460">
        <f t="shared" si="309"/>
        <v>0.5651836924507827</v>
      </c>
      <c r="AC97" s="460">
        <f t="shared" si="309"/>
        <v>0.64117261709793638</v>
      </c>
      <c r="AD97" s="465">
        <f t="shared" si="309"/>
        <v>0.60364098221845885</v>
      </c>
      <c r="AE97" s="460">
        <f t="shared" si="309"/>
        <v>0.63134020618556697</v>
      </c>
      <c r="AF97" s="460">
        <f t="shared" si="309"/>
        <v>0.56072013093289685</v>
      </c>
      <c r="AG97" s="460">
        <f t="shared" si="309"/>
        <v>0.56235294117647061</v>
      </c>
      <c r="AH97" s="460">
        <f t="shared" si="309"/>
        <v>0.65144273322711987</v>
      </c>
      <c r="AI97" s="465">
        <f t="shared" si="309"/>
        <v>0.59837278106508873</v>
      </c>
      <c r="AJ97" s="460">
        <f t="shared" si="309"/>
        <v>0.62801622891308984</v>
      </c>
      <c r="AK97" s="460">
        <f t="shared" si="309"/>
        <v>0.57299412085879131</v>
      </c>
      <c r="AL97" s="460">
        <f t="shared" si="309"/>
        <v>0.56074678433817748</v>
      </c>
      <c r="AM97" s="460">
        <f t="shared" si="309"/>
        <v>0.64896260271512685</v>
      </c>
      <c r="AN97" s="465">
        <f t="shared" si="309"/>
        <v>0.60044614123833251</v>
      </c>
      <c r="AO97" s="460">
        <f t="shared" si="309"/>
        <v>0.63442226950619307</v>
      </c>
      <c r="AP97" s="460">
        <f t="shared" si="309"/>
        <v>0.55673141648995761</v>
      </c>
      <c r="AQ97" s="460">
        <f t="shared" si="309"/>
        <v>0.5585292274061473</v>
      </c>
      <c r="AR97" s="460">
        <f t="shared" si="309"/>
        <v>0.66556650885324686</v>
      </c>
      <c r="AS97" s="465">
        <f t="shared" si="309"/>
        <v>0.60007063144569794</v>
      </c>
      <c r="AT97" s="460">
        <f t="shared" si="309"/>
        <v>0.63480421222621453</v>
      </c>
      <c r="AU97" s="460">
        <f t="shared" si="309"/>
        <v>0.55407985712574803</v>
      </c>
      <c r="AV97" s="460">
        <f t="shared" si="309"/>
        <v>0.55579924417770943</v>
      </c>
      <c r="AW97" s="460">
        <f t="shared" si="309"/>
        <v>0.66565437936028093</v>
      </c>
      <c r="AX97" s="465">
        <f t="shared" si="309"/>
        <v>0.59857773239639511</v>
      </c>
      <c r="AY97" s="460">
        <f t="shared" si="309"/>
        <v>0.63500901360562512</v>
      </c>
      <c r="AZ97" s="460">
        <f t="shared" si="309"/>
        <v>0.55125675143786745</v>
      </c>
      <c r="BA97" s="460">
        <f t="shared" si="309"/>
        <v>0.55289646785941648</v>
      </c>
      <c r="BB97" s="460">
        <f t="shared" si="309"/>
        <v>0.66557086272816679</v>
      </c>
      <c r="BC97" s="465">
        <f t="shared" si="309"/>
        <v>0.59690260906857029</v>
      </c>
      <c r="BD97" s="460">
        <f t="shared" si="309"/>
        <v>0.63503704341687628</v>
      </c>
      <c r="BE97" s="460">
        <f t="shared" si="309"/>
        <v>0.54826559443665102</v>
      </c>
      <c r="BF97" s="460">
        <f t="shared" si="309"/>
        <v>0.54982449652278564</v>
      </c>
      <c r="BG97" s="460">
        <f t="shared" si="309"/>
        <v>0.66531650195517233</v>
      </c>
      <c r="BH97" s="465">
        <f t="shared" si="309"/>
        <v>0.59504731213044915</v>
      </c>
    </row>
    <row r="98" spans="1:60">
      <c r="A98" s="364" t="s">
        <v>224</v>
      </c>
      <c r="D98" s="366"/>
      <c r="E98" s="366"/>
      <c r="J98" s="366"/>
      <c r="O98" s="366"/>
      <c r="P98" s="343"/>
      <c r="Q98" s="343"/>
      <c r="R98" s="343"/>
      <c r="S98" s="460">
        <f t="shared" ref="S98:BH98" si="310">S18/S4</f>
        <v>0.10493355735451353</v>
      </c>
      <c r="T98" s="465">
        <f t="shared" si="310"/>
        <v>0.16232771822358347</v>
      </c>
      <c r="U98" s="460">
        <f t="shared" si="310"/>
        <v>0.10109849190094954</v>
      </c>
      <c r="V98" s="460">
        <f t="shared" si="310"/>
        <v>0.19996928275226536</v>
      </c>
      <c r="W98" s="460">
        <f t="shared" si="310"/>
        <v>0.22781988408381632</v>
      </c>
      <c r="X98" s="460">
        <f t="shared" si="310"/>
        <v>0.11747902160328512</v>
      </c>
      <c r="Y98" s="465">
        <f t="shared" si="310"/>
        <v>0.16669420122253428</v>
      </c>
      <c r="Z98" s="460">
        <f t="shared" si="310"/>
        <v>0.1080589779842456</v>
      </c>
      <c r="AA98" s="460">
        <f t="shared" si="310"/>
        <v>0.21678664921465968</v>
      </c>
      <c r="AB98" s="460">
        <f t="shared" si="310"/>
        <v>0.23453728104169894</v>
      </c>
      <c r="AC98" s="460">
        <f t="shared" si="310"/>
        <v>0.12708811005568293</v>
      </c>
      <c r="AD98" s="465">
        <f t="shared" si="310"/>
        <v>0.17565622353937338</v>
      </c>
      <c r="AE98" s="460">
        <f t="shared" si="310"/>
        <v>0.11876288659793814</v>
      </c>
      <c r="AF98" s="460">
        <f t="shared" si="310"/>
        <v>0.24648117839607195</v>
      </c>
      <c r="AG98" s="460">
        <f t="shared" si="310"/>
        <v>0.25270588235294117</v>
      </c>
      <c r="AH98" s="460">
        <f t="shared" si="310"/>
        <v>0.12586298459904408</v>
      </c>
      <c r="AI98" s="465">
        <f t="shared" si="310"/>
        <v>0.19161155586494952</v>
      </c>
      <c r="AJ98" s="460">
        <f t="shared" si="310"/>
        <v>0.12620115310698268</v>
      </c>
      <c r="AK98" s="460">
        <f t="shared" si="310"/>
        <v>0.23770188722947636</v>
      </c>
      <c r="AL98" s="460">
        <f t="shared" si="310"/>
        <v>0.25753029143492678</v>
      </c>
      <c r="AM98" s="460">
        <f t="shared" si="310"/>
        <v>0.13853523856568317</v>
      </c>
      <c r="AN98" s="465">
        <f t="shared" si="310"/>
        <v>0.19479974117781726</v>
      </c>
      <c r="AO98" s="460">
        <f t="shared" si="310"/>
        <v>0.12683457432398745</v>
      </c>
      <c r="AP98" s="460">
        <f t="shared" si="310"/>
        <v>0.26234272580107015</v>
      </c>
      <c r="AQ98" s="460">
        <f t="shared" si="310"/>
        <v>0.26805488264748889</v>
      </c>
      <c r="AR98" s="460">
        <f t="shared" si="310"/>
        <v>0.12450283419127835</v>
      </c>
      <c r="AS98" s="465">
        <f t="shared" si="310"/>
        <v>0.20194322169525117</v>
      </c>
      <c r="AT98" s="460">
        <f t="shared" si="310"/>
        <v>0.13075671868247563</v>
      </c>
      <c r="AU98" s="460">
        <f t="shared" si="310"/>
        <v>0.26900517614441927</v>
      </c>
      <c r="AV98" s="460">
        <f t="shared" si="310"/>
        <v>0.27482785422140577</v>
      </c>
      <c r="AW98" s="460">
        <f t="shared" si="310"/>
        <v>0.12829258276529529</v>
      </c>
      <c r="AX98" s="465">
        <f t="shared" si="310"/>
        <v>0.20754507981906486</v>
      </c>
      <c r="AY98" s="460">
        <f t="shared" si="310"/>
        <v>0.13476250672805953</v>
      </c>
      <c r="AZ98" s="460">
        <f t="shared" si="310"/>
        <v>0.27574469958504383</v>
      </c>
      <c r="BA98" s="460">
        <f t="shared" si="310"/>
        <v>0.28167713048920517</v>
      </c>
      <c r="BB98" s="460">
        <f t="shared" si="310"/>
        <v>0.13216365273443201</v>
      </c>
      <c r="BC98" s="465">
        <f t="shared" si="310"/>
        <v>0.21323590803855319</v>
      </c>
      <c r="BD98" s="460">
        <f t="shared" si="310"/>
        <v>0.13885234783751532</v>
      </c>
      <c r="BE98" s="460">
        <f t="shared" si="310"/>
        <v>0.28255905020324268</v>
      </c>
      <c r="BF98" s="460">
        <f t="shared" si="310"/>
        <v>0.28860033755070963</v>
      </c>
      <c r="BG98" s="460">
        <f t="shared" si="310"/>
        <v>0.13611657244054842</v>
      </c>
      <c r="BH98" s="465">
        <f t="shared" si="310"/>
        <v>0.21901473657055814</v>
      </c>
    </row>
    <row r="99" spans="1:60">
      <c r="A99" s="364" t="s">
        <v>217</v>
      </c>
      <c r="D99" s="366"/>
      <c r="E99" s="366"/>
      <c r="J99" s="366"/>
      <c r="O99" s="366"/>
      <c r="P99" s="343"/>
      <c r="Q99" s="343"/>
      <c r="R99" s="343"/>
      <c r="S99" s="460">
        <f t="shared" ref="S99:BH99" si="311">S25/S4</f>
        <v>0.18008248052543152</v>
      </c>
      <c r="T99" s="465">
        <f t="shared" si="311"/>
        <v>0.15467075038284839</v>
      </c>
      <c r="U99" s="460">
        <f t="shared" si="311"/>
        <v>0.17836529510333271</v>
      </c>
      <c r="V99" s="460">
        <f t="shared" si="311"/>
        <v>0.15604361849178311</v>
      </c>
      <c r="W99" s="460">
        <f t="shared" si="311"/>
        <v>0.15470352206865801</v>
      </c>
      <c r="X99" s="460">
        <f t="shared" si="311"/>
        <v>0.17264774147473666</v>
      </c>
      <c r="Y99" s="465">
        <f t="shared" si="311"/>
        <v>0.16446390219725754</v>
      </c>
      <c r="Z99" s="460">
        <f t="shared" si="311"/>
        <v>0.18683094324378913</v>
      </c>
      <c r="AA99" s="460">
        <f t="shared" si="311"/>
        <v>0.14986910994764396</v>
      </c>
      <c r="AB99" s="460">
        <f t="shared" si="311"/>
        <v>0.15051929933343663</v>
      </c>
      <c r="AC99" s="460">
        <f t="shared" si="311"/>
        <v>0.17638388470357025</v>
      </c>
      <c r="AD99" s="465">
        <f t="shared" si="311"/>
        <v>0.16464860287891614</v>
      </c>
      <c r="AE99" s="460">
        <f t="shared" si="311"/>
        <v>0.18371134020618554</v>
      </c>
      <c r="AF99" s="460">
        <f t="shared" si="311"/>
        <v>0.13617021276595742</v>
      </c>
      <c r="AG99" s="460">
        <f t="shared" si="311"/>
        <v>0.1355294117647059</v>
      </c>
      <c r="AH99" s="460">
        <f t="shared" si="311"/>
        <v>0.16445388564347674</v>
      </c>
      <c r="AI99" s="465">
        <f t="shared" si="311"/>
        <v>0.15297598329272538</v>
      </c>
      <c r="AJ99" s="460">
        <f t="shared" si="311"/>
        <v>0.1763826606875934</v>
      </c>
      <c r="AK99" s="460">
        <f t="shared" si="311"/>
        <v>0.13218699907050058</v>
      </c>
      <c r="AL99" s="460">
        <f t="shared" si="311"/>
        <v>0.13118656914579682</v>
      </c>
      <c r="AM99" s="460">
        <f t="shared" si="311"/>
        <v>0.15499392234227874</v>
      </c>
      <c r="AN99" s="465">
        <f t="shared" si="311"/>
        <v>0.14683060287771438</v>
      </c>
      <c r="AO99" s="460">
        <f t="shared" si="311"/>
        <v>0.1697030550010383</v>
      </c>
      <c r="AP99" s="460">
        <f t="shared" si="311"/>
        <v>0.12354692780338353</v>
      </c>
      <c r="AQ99" s="460">
        <f t="shared" si="311"/>
        <v>0.12282770592379098</v>
      </c>
      <c r="AR99" s="460">
        <f t="shared" si="311"/>
        <v>0.14912694340302912</v>
      </c>
      <c r="AS99" s="465">
        <f t="shared" si="311"/>
        <v>0.13922554334035961</v>
      </c>
      <c r="AT99" s="460">
        <f t="shared" si="311"/>
        <v>0.16465960894780726</v>
      </c>
      <c r="AU99" s="460">
        <f t="shared" si="311"/>
        <v>0.11923249221815506</v>
      </c>
      <c r="AV99" s="460">
        <f t="shared" si="311"/>
        <v>0.11852348874431316</v>
      </c>
      <c r="AW99" s="460">
        <f t="shared" si="311"/>
        <v>0.14462703678404509</v>
      </c>
      <c r="AX99" s="465">
        <f t="shared" si="311"/>
        <v>0.13467070834410788</v>
      </c>
      <c r="AY99" s="460">
        <f t="shared" si="311"/>
        <v>0.1597214367514066</v>
      </c>
      <c r="AZ99" s="460">
        <f t="shared" si="311"/>
        <v>0.11503029125994692</v>
      </c>
      <c r="BA99" s="460">
        <f t="shared" si="311"/>
        <v>0.11433161246131558</v>
      </c>
      <c r="BB99" s="460">
        <f t="shared" si="311"/>
        <v>0.1402268034778365</v>
      </c>
      <c r="BC99" s="465">
        <f t="shared" si="311"/>
        <v>0.13022432152196486</v>
      </c>
      <c r="BD99" s="460">
        <f t="shared" si="311"/>
        <v>0.15488822980339978</v>
      </c>
      <c r="BE99" s="460">
        <f t="shared" si="311"/>
        <v>0.11093927660383414</v>
      </c>
      <c r="BF99" s="460">
        <f t="shared" si="311"/>
        <v>0.1102510252383726</v>
      </c>
      <c r="BG99" s="460">
        <f t="shared" si="311"/>
        <v>0.13592553996975992</v>
      </c>
      <c r="BH99" s="465">
        <f t="shared" si="311"/>
        <v>0.12588563137833095</v>
      </c>
    </row>
    <row r="100" spans="1:60">
      <c r="A100" s="364" t="s">
        <v>225</v>
      </c>
      <c r="D100" s="366"/>
      <c r="E100" s="366"/>
      <c r="J100" s="366"/>
      <c r="O100" s="366"/>
      <c r="P100" s="343"/>
      <c r="Q100" s="343"/>
      <c r="R100" s="343"/>
      <c r="S100" s="460">
        <f t="shared" ref="S100:BH100" si="312">S32/S4</f>
        <v>7.4537956315869874E-2</v>
      </c>
      <c r="T100" s="465">
        <f t="shared" si="312"/>
        <v>7.5421133231240431E-2</v>
      </c>
      <c r="U100" s="460">
        <f t="shared" si="312"/>
        <v>8.4900390988642715E-2</v>
      </c>
      <c r="V100" s="460">
        <f t="shared" si="312"/>
        <v>7.2339118414990022E-2</v>
      </c>
      <c r="W100" s="460">
        <f t="shared" si="312"/>
        <v>6.8658047258136415E-2</v>
      </c>
      <c r="X100" s="460">
        <f t="shared" si="312"/>
        <v>6.9987502231744339E-2</v>
      </c>
      <c r="Y100" s="465">
        <f t="shared" si="312"/>
        <v>7.3558566000330422E-2</v>
      </c>
      <c r="Z100" s="460">
        <f t="shared" si="312"/>
        <v>6.6249242577257117E-2</v>
      </c>
      <c r="AA100" s="460">
        <f t="shared" si="312"/>
        <v>5.5137434554973823E-2</v>
      </c>
      <c r="AB100" s="460">
        <f t="shared" si="312"/>
        <v>4.9759727174081531E-2</v>
      </c>
      <c r="AC100" s="460">
        <f t="shared" si="312"/>
        <v>5.5355388142810345E-2</v>
      </c>
      <c r="AD100" s="465">
        <f t="shared" si="312"/>
        <v>5.605419136325146E-2</v>
      </c>
      <c r="AE100" s="460">
        <f t="shared" si="312"/>
        <v>6.6185567010309282E-2</v>
      </c>
      <c r="AF100" s="460">
        <f t="shared" si="312"/>
        <v>5.6628477905073644E-2</v>
      </c>
      <c r="AG100" s="460">
        <f t="shared" si="312"/>
        <v>4.9411764705882349E-2</v>
      </c>
      <c r="AH100" s="460">
        <f t="shared" si="312"/>
        <v>5.8240396530359353E-2</v>
      </c>
      <c r="AI100" s="465">
        <f t="shared" si="312"/>
        <v>5.7039679777236334E-2</v>
      </c>
      <c r="AJ100" s="460">
        <f t="shared" si="312"/>
        <v>6.9399957292333961E-2</v>
      </c>
      <c r="AK100" s="460">
        <f t="shared" si="312"/>
        <v>5.7116992841231791E-2</v>
      </c>
      <c r="AL100" s="460">
        <f t="shared" si="312"/>
        <v>5.0536355081098827E-2</v>
      </c>
      <c r="AM100" s="460">
        <f t="shared" si="312"/>
        <v>5.7508236376911173E-2</v>
      </c>
      <c r="AN100" s="465">
        <f t="shared" si="312"/>
        <v>5.7923514706135694E-2</v>
      </c>
      <c r="AO100" s="460">
        <f t="shared" si="312"/>
        <v>6.9040101168781121E-2</v>
      </c>
      <c r="AP100" s="460">
        <f t="shared" si="312"/>
        <v>5.7378929905588634E-2</v>
      </c>
      <c r="AQ100" s="460">
        <f t="shared" si="312"/>
        <v>5.0588184022572848E-2</v>
      </c>
      <c r="AR100" s="460">
        <f t="shared" si="312"/>
        <v>6.0803713552445827E-2</v>
      </c>
      <c r="AS100" s="465">
        <f t="shared" si="312"/>
        <v>5.87606035186913E-2</v>
      </c>
      <c r="AT100" s="460">
        <f t="shared" si="312"/>
        <v>6.9779460143502545E-2</v>
      </c>
      <c r="AU100" s="460">
        <f t="shared" si="312"/>
        <v>5.768247451167767E-2</v>
      </c>
      <c r="AV100" s="460">
        <f t="shared" si="312"/>
        <v>5.0849412856571762E-2</v>
      </c>
      <c r="AW100" s="460">
        <f t="shared" si="312"/>
        <v>6.1426001090378601E-2</v>
      </c>
      <c r="AX100" s="465">
        <f t="shared" si="312"/>
        <v>5.9206479440432135E-2</v>
      </c>
      <c r="AY100" s="460">
        <f t="shared" si="312"/>
        <v>7.050704291490878E-2</v>
      </c>
      <c r="AZ100" s="460">
        <f t="shared" si="312"/>
        <v>5.7968257717141758E-2</v>
      </c>
      <c r="BA100" s="460">
        <f t="shared" si="312"/>
        <v>5.1094789190062773E-2</v>
      </c>
      <c r="BB100" s="460">
        <f t="shared" si="312"/>
        <v>6.2038681059564685E-2</v>
      </c>
      <c r="BC100" s="465">
        <f t="shared" si="312"/>
        <v>5.963716137091165E-2</v>
      </c>
      <c r="BD100" s="460">
        <f t="shared" si="312"/>
        <v>7.1222378942208509E-2</v>
      </c>
      <c r="BE100" s="460">
        <f t="shared" si="312"/>
        <v>5.8236078756272042E-2</v>
      </c>
      <c r="BF100" s="460">
        <f t="shared" si="312"/>
        <v>5.1324140688132125E-2</v>
      </c>
      <c r="BG100" s="460">
        <f t="shared" si="312"/>
        <v>6.2641385634519181E-2</v>
      </c>
      <c r="BH100" s="465">
        <f t="shared" si="312"/>
        <v>6.0052319920661727E-2</v>
      </c>
    </row>
    <row r="101" spans="1:60">
      <c r="D101" s="366"/>
      <c r="E101" s="366"/>
      <c r="J101" s="366"/>
      <c r="O101" s="366"/>
      <c r="T101" s="377"/>
      <c r="Y101" s="377"/>
      <c r="AD101" s="377"/>
      <c r="AI101" s="377"/>
      <c r="AN101" s="377"/>
      <c r="AS101" s="377"/>
      <c r="AX101" s="377"/>
      <c r="BC101" s="377"/>
      <c r="BH101" s="377"/>
    </row>
    <row r="102" spans="1:60">
      <c r="A102" s="371" t="s">
        <v>232</v>
      </c>
      <c r="D102" s="366"/>
      <c r="E102" s="366"/>
      <c r="J102" s="366"/>
      <c r="O102" s="366"/>
      <c r="T102" s="377"/>
      <c r="Y102" s="377"/>
      <c r="AD102" s="377"/>
      <c r="AI102" s="377"/>
      <c r="AN102" s="377"/>
      <c r="AS102" s="377"/>
      <c r="AX102" s="377"/>
      <c r="BC102" s="377"/>
      <c r="BH102" s="377"/>
    </row>
    <row r="103" spans="1:60">
      <c r="A103" s="364" t="s">
        <v>216</v>
      </c>
      <c r="D103" s="366"/>
      <c r="E103" s="366"/>
      <c r="J103" s="366"/>
      <c r="O103" s="366"/>
      <c r="P103" s="343"/>
      <c r="Q103" s="343"/>
      <c r="R103" s="343"/>
      <c r="S103" s="460">
        <f>S46/(S$39-S$74)</f>
        <v>0.85519591141396933</v>
      </c>
      <c r="T103" s="465"/>
      <c r="U103" s="460">
        <f t="shared" ref="U103:BH103" si="313">U46/(U$39-U$74)</f>
        <v>0.77882960413080893</v>
      </c>
      <c r="V103" s="460">
        <f t="shared" si="313"/>
        <v>0.60448213204118717</v>
      </c>
      <c r="W103" s="460">
        <f t="shared" si="313"/>
        <v>0.59181532004197268</v>
      </c>
      <c r="X103" s="460">
        <f t="shared" si="313"/>
        <v>0.80624187256176849</v>
      </c>
      <c r="Y103" s="465">
        <f t="shared" si="313"/>
        <v>0.68070562293274539</v>
      </c>
      <c r="Z103" s="460">
        <f t="shared" si="313"/>
        <v>0.71596998928188638</v>
      </c>
      <c r="AA103" s="460">
        <f t="shared" si="313"/>
        <v>0.57385524372230423</v>
      </c>
      <c r="AB103" s="460">
        <f t="shared" si="313"/>
        <v>0.48767416934619506</v>
      </c>
      <c r="AC103" s="460">
        <f t="shared" si="313"/>
        <v>0.8003194888178915</v>
      </c>
      <c r="AD103" s="465">
        <f t="shared" si="313"/>
        <v>0.64892665474060818</v>
      </c>
      <c r="AE103" s="460">
        <f t="shared" si="313"/>
        <v>0.81818181818181823</v>
      </c>
      <c r="AF103" s="460">
        <f t="shared" si="313"/>
        <v>0.54872563718140943</v>
      </c>
      <c r="AG103" s="460">
        <f t="shared" si="313"/>
        <v>0.51330472103004299</v>
      </c>
      <c r="AH103" s="460">
        <f t="shared" si="313"/>
        <v>0.80772686433063789</v>
      </c>
      <c r="AI103" s="465">
        <f t="shared" si="313"/>
        <v>0.65650044523597506</v>
      </c>
      <c r="AJ103" s="460">
        <f t="shared" si="313"/>
        <v>0.89967105263157898</v>
      </c>
      <c r="AK103" s="460">
        <f t="shared" si="313"/>
        <v>0.56368060717280632</v>
      </c>
      <c r="AL103" s="460">
        <f t="shared" si="313"/>
        <v>0.50609910971068806</v>
      </c>
      <c r="AM103" s="460">
        <f t="shared" si="313"/>
        <v>0.78027118540938001</v>
      </c>
      <c r="AN103" s="465">
        <f t="shared" si="313"/>
        <v>0.6621109360357148</v>
      </c>
      <c r="AO103" s="460">
        <f t="shared" si="313"/>
        <v>0.80712798486520032</v>
      </c>
      <c r="AP103" s="460">
        <f t="shared" si="313"/>
        <v>0.53942597900081535</v>
      </c>
      <c r="AQ103" s="460">
        <f t="shared" si="313"/>
        <v>0.50256086844762782</v>
      </c>
      <c r="AR103" s="460">
        <f t="shared" si="313"/>
        <v>0.80248494277465565</v>
      </c>
      <c r="AS103" s="465">
        <f t="shared" si="313"/>
        <v>0.64606556162689277</v>
      </c>
      <c r="AT103" s="460">
        <f t="shared" si="313"/>
        <v>0.80391463677455788</v>
      </c>
      <c r="AU103" s="460">
        <f t="shared" si="313"/>
        <v>0.53317111954620422</v>
      </c>
      <c r="AV103" s="460">
        <f t="shared" si="313"/>
        <v>0.49866979702415121</v>
      </c>
      <c r="AW103" s="460">
        <f t="shared" si="313"/>
        <v>0.80012724966533044</v>
      </c>
      <c r="AX103" s="465">
        <f t="shared" si="313"/>
        <v>0.6412371375277881</v>
      </c>
      <c r="AY103" s="460">
        <f t="shared" si="313"/>
        <v>0.80078172137985337</v>
      </c>
      <c r="AZ103" s="460">
        <f t="shared" si="313"/>
        <v>0.5269991060589243</v>
      </c>
      <c r="BA103" s="460">
        <f t="shared" si="313"/>
        <v>0.49471763898154664</v>
      </c>
      <c r="BB103" s="460">
        <f t="shared" si="313"/>
        <v>0.79774801978332377</v>
      </c>
      <c r="BC103" s="465">
        <f t="shared" si="313"/>
        <v>0.63641913640406089</v>
      </c>
      <c r="BD103" s="460">
        <f t="shared" si="313"/>
        <v>0.79771069913771975</v>
      </c>
      <c r="BE103" s="460">
        <f t="shared" si="313"/>
        <v>0.5208976945613617</v>
      </c>
      <c r="BF103" s="460">
        <f t="shared" si="313"/>
        <v>0.49070201453709389</v>
      </c>
      <c r="BG103" s="460">
        <f t="shared" si="313"/>
        <v>0.79533901435154997</v>
      </c>
      <c r="BH103" s="465">
        <f t="shared" si="313"/>
        <v>0.63160150310525165</v>
      </c>
    </row>
    <row r="104" spans="1:60">
      <c r="A104" s="364" t="s">
        <v>224</v>
      </c>
      <c r="D104" s="366"/>
      <c r="E104" s="366"/>
      <c r="J104" s="366"/>
      <c r="O104" s="366"/>
      <c r="P104" s="343"/>
      <c r="Q104" s="343"/>
      <c r="R104" s="343"/>
      <c r="S104" s="460">
        <f>S53/(S$39-S$74)</f>
        <v>5.5366269165247013E-2</v>
      </c>
      <c r="T104" s="465"/>
      <c r="U104" s="460">
        <f t="shared" ref="U104:BH104" si="314">U53/(U$39-U$74)</f>
        <v>3.1841652323580036E-2</v>
      </c>
      <c r="V104" s="460">
        <f t="shared" si="314"/>
        <v>0.22592368261659598</v>
      </c>
      <c r="W104" s="460">
        <f t="shared" si="314"/>
        <v>0.2707240293809024</v>
      </c>
      <c r="X104" s="460">
        <f t="shared" si="314"/>
        <v>6.1118335500650191E-2</v>
      </c>
      <c r="Y104" s="465">
        <f t="shared" si="314"/>
        <v>0.15766262403528114</v>
      </c>
      <c r="Z104" s="460">
        <f t="shared" si="314"/>
        <v>1.8220793140407289E-2</v>
      </c>
      <c r="AA104" s="460">
        <f t="shared" si="314"/>
        <v>0.28951255539143278</v>
      </c>
      <c r="AB104" s="460">
        <f t="shared" si="314"/>
        <v>0.36763129689174701</v>
      </c>
      <c r="AC104" s="460">
        <f t="shared" si="314"/>
        <v>0.11421725239616615</v>
      </c>
      <c r="AD104" s="465">
        <f t="shared" si="314"/>
        <v>0.20013416815742396</v>
      </c>
      <c r="AE104" s="460">
        <f t="shared" si="314"/>
        <v>9.0909090909090922E-3</v>
      </c>
      <c r="AF104" s="460">
        <f t="shared" si="314"/>
        <v>0.38155922038980516</v>
      </c>
      <c r="AG104" s="460">
        <f t="shared" si="314"/>
        <v>0.36394849785407729</v>
      </c>
      <c r="AH104" s="460">
        <f t="shared" si="314"/>
        <v>4.2228212039532795E-2</v>
      </c>
      <c r="AI104" s="465">
        <f t="shared" si="314"/>
        <v>0.21994657168299198</v>
      </c>
      <c r="AJ104" s="460">
        <f t="shared" si="314"/>
        <v>-0.10032894736842105</v>
      </c>
      <c r="AK104" s="460">
        <f t="shared" si="314"/>
        <v>0.37084020995183969</v>
      </c>
      <c r="AL104" s="460">
        <f t="shared" si="314"/>
        <v>0.36885790549676978</v>
      </c>
      <c r="AM104" s="460">
        <f t="shared" si="314"/>
        <v>9.2079308469445662E-2</v>
      </c>
      <c r="AN104" s="465">
        <f t="shared" si="314"/>
        <v>0.21866483149307084</v>
      </c>
      <c r="AO104" s="460">
        <f t="shared" si="314"/>
        <v>1.3148531499286202E-2</v>
      </c>
      <c r="AP104" s="460">
        <f t="shared" si="314"/>
        <v>0.39614248201222013</v>
      </c>
      <c r="AQ104" s="460">
        <f t="shared" si="314"/>
        <v>0.37849263338849853</v>
      </c>
      <c r="AR104" s="460">
        <f t="shared" si="314"/>
        <v>5.5638433820951544E-2</v>
      </c>
      <c r="AS104" s="465">
        <f t="shared" si="314"/>
        <v>0.23487366435371634</v>
      </c>
      <c r="AT104" s="460">
        <f t="shared" si="314"/>
        <v>1.6390245735507819E-2</v>
      </c>
      <c r="AU104" s="460">
        <f t="shared" si="314"/>
        <v>0.40075755414340991</v>
      </c>
      <c r="AV104" s="460">
        <f t="shared" si="314"/>
        <v>0.38363637827225422</v>
      </c>
      <c r="AW104" s="460">
        <f t="shared" si="314"/>
        <v>5.8630485100766273E-2</v>
      </c>
      <c r="AX104" s="465">
        <f t="shared" si="314"/>
        <v>0.23985202658106583</v>
      </c>
      <c r="AY104" s="460">
        <f t="shared" si="314"/>
        <v>1.9683320348816643E-2</v>
      </c>
      <c r="AZ104" s="460">
        <f t="shared" si="314"/>
        <v>0.40551415669924923</v>
      </c>
      <c r="BA104" s="460">
        <f t="shared" si="314"/>
        <v>0.388905026475937</v>
      </c>
      <c r="BB104" s="460">
        <f t="shared" si="314"/>
        <v>6.1696829891472287E-2</v>
      </c>
      <c r="BC104" s="465">
        <f t="shared" si="314"/>
        <v>0.24493785705640633</v>
      </c>
      <c r="BD104" s="460">
        <f t="shared" si="314"/>
        <v>2.3031837979353296E-2</v>
      </c>
      <c r="BE104" s="460">
        <f t="shared" si="314"/>
        <v>0.41040372921312024</v>
      </c>
      <c r="BF104" s="460">
        <f t="shared" si="314"/>
        <v>0.3942910430388164</v>
      </c>
      <c r="BG104" s="460">
        <f t="shared" si="314"/>
        <v>6.4839211128419089E-2</v>
      </c>
      <c r="BH104" s="465">
        <f t="shared" si="314"/>
        <v>0.25012878758717461</v>
      </c>
    </row>
    <row r="105" spans="1:60">
      <c r="A105" s="364" t="s">
        <v>217</v>
      </c>
      <c r="D105" s="366"/>
      <c r="E105" s="366"/>
      <c r="J105" s="366"/>
      <c r="O105" s="366"/>
      <c r="P105" s="343"/>
      <c r="Q105" s="343"/>
      <c r="R105" s="343"/>
      <c r="S105" s="460">
        <f>S60/(S$39-S$74)</f>
        <v>6.388415672913117E-2</v>
      </c>
      <c r="T105" s="465"/>
      <c r="U105" s="460">
        <f t="shared" ref="U105:BH105" si="315">U60/(U$39-U$74)</f>
        <v>0.1308089500860585</v>
      </c>
      <c r="V105" s="460">
        <f t="shared" si="315"/>
        <v>0.12658994548758329</v>
      </c>
      <c r="W105" s="460">
        <f t="shared" si="315"/>
        <v>8.2896117523609647E-2</v>
      </c>
      <c r="X105" s="460">
        <f t="shared" si="315"/>
        <v>6.1118335500650191E-2</v>
      </c>
      <c r="Y105" s="465">
        <f t="shared" si="315"/>
        <v>0.1073869900771775</v>
      </c>
      <c r="Z105" s="460">
        <f t="shared" si="315"/>
        <v>0.18863879957127547</v>
      </c>
      <c r="AA105" s="460">
        <f t="shared" si="315"/>
        <v>7.7548005908419496E-2</v>
      </c>
      <c r="AB105" s="460">
        <f t="shared" si="315"/>
        <v>7.9314040728831733E-2</v>
      </c>
      <c r="AC105" s="460">
        <f t="shared" si="315"/>
        <v>2.8753993610223644E-2</v>
      </c>
      <c r="AD105" s="465">
        <f t="shared" si="315"/>
        <v>8.7432915921288018E-2</v>
      </c>
      <c r="AE105" s="460">
        <f t="shared" si="315"/>
        <v>9.4318181818181829E-2</v>
      </c>
      <c r="AF105" s="460">
        <f t="shared" si="315"/>
        <v>1.1994002998500753E-2</v>
      </c>
      <c r="AG105" s="460">
        <f t="shared" si="315"/>
        <v>6.5236051502145925E-2</v>
      </c>
      <c r="AH105" s="460">
        <f t="shared" si="315"/>
        <v>0.10242587601078167</v>
      </c>
      <c r="AI105" s="465">
        <f t="shared" si="315"/>
        <v>6.4336598397150488E-2</v>
      </c>
      <c r="AJ105" s="460">
        <f t="shared" si="315"/>
        <v>8.223684210526315E-2</v>
      </c>
      <c r="AK105" s="460">
        <f t="shared" si="315"/>
        <v>2.7013741884122644E-3</v>
      </c>
      <c r="AL105" s="460">
        <f t="shared" si="315"/>
        <v>6.3294637065773998E-2</v>
      </c>
      <c r="AM105" s="460">
        <f t="shared" si="315"/>
        <v>7.2423218151072735E-2</v>
      </c>
      <c r="AN105" s="465">
        <f t="shared" si="315"/>
        <v>5.1079617097804349E-2</v>
      </c>
      <c r="AO105" s="460">
        <f t="shared" si="315"/>
        <v>8.4406765443968274E-2</v>
      </c>
      <c r="AP105" s="460">
        <f t="shared" si="315"/>
        <v>5.1716872159639354E-3</v>
      </c>
      <c r="AQ105" s="460">
        <f t="shared" si="315"/>
        <v>5.8632492307856741E-2</v>
      </c>
      <c r="AR105" s="460">
        <f t="shared" si="315"/>
        <v>8.1626821545525474E-2</v>
      </c>
      <c r="AS105" s="465">
        <f t="shared" si="315"/>
        <v>5.3087643321736364E-2</v>
      </c>
      <c r="AT105" s="460">
        <f t="shared" si="315"/>
        <v>8.3942303251884745E-2</v>
      </c>
      <c r="AU105" s="460">
        <f t="shared" si="315"/>
        <v>6.9742073766258014E-3</v>
      </c>
      <c r="AV105" s="460">
        <f t="shared" si="315"/>
        <v>5.7591595966646043E-2</v>
      </c>
      <c r="AW105" s="460">
        <f t="shared" si="315"/>
        <v>8.0362820929834322E-2</v>
      </c>
      <c r="AX105" s="465">
        <f t="shared" si="315"/>
        <v>5.2819632376098172E-2</v>
      </c>
      <c r="AY105" s="460">
        <f t="shared" si="315"/>
        <v>8.3330749188154488E-2</v>
      </c>
      <c r="AZ105" s="460">
        <f t="shared" si="315"/>
        <v>8.548403889443763E-3</v>
      </c>
      <c r="BA105" s="460">
        <f t="shared" si="315"/>
        <v>5.6483090438931426E-2</v>
      </c>
      <c r="BB105" s="460">
        <f t="shared" si="315"/>
        <v>7.9048365421027833E-2</v>
      </c>
      <c r="BC105" s="465">
        <f t="shared" si="315"/>
        <v>5.2434393730037658E-2</v>
      </c>
      <c r="BD105" s="460">
        <f t="shared" si="315"/>
        <v>8.2588783458346263E-2</v>
      </c>
      <c r="BE105" s="460">
        <f t="shared" si="315"/>
        <v>9.9164778417359933E-3</v>
      </c>
      <c r="BF105" s="460">
        <f t="shared" si="315"/>
        <v>5.5318292583767192E-2</v>
      </c>
      <c r="BG105" s="460">
        <f t="shared" si="315"/>
        <v>7.7690488036696093E-2</v>
      </c>
      <c r="BH105" s="465">
        <f t="shared" si="315"/>
        <v>5.1945537782107587E-2</v>
      </c>
    </row>
    <row r="106" spans="1:60">
      <c r="A106" s="364" t="s">
        <v>225</v>
      </c>
      <c r="D106" s="368"/>
      <c r="E106" s="368"/>
      <c r="J106" s="368"/>
      <c r="O106" s="368"/>
      <c r="P106" s="343"/>
      <c r="Q106" s="343"/>
      <c r="R106" s="343"/>
      <c r="S106" s="460">
        <f>S67/(S$39-S$74)</f>
        <v>2.5553662691652469E-2</v>
      </c>
      <c r="T106" s="466"/>
      <c r="U106" s="460">
        <f t="shared" ref="U106:BH106" si="316">U67/(U$39-U$74)</f>
        <v>5.8519793459552494E-2</v>
      </c>
      <c r="V106" s="460">
        <f t="shared" si="316"/>
        <v>4.3004239854633558E-2</v>
      </c>
      <c r="W106" s="460">
        <f t="shared" si="316"/>
        <v>5.4564533053515211E-2</v>
      </c>
      <c r="X106" s="460">
        <f t="shared" si="316"/>
        <v>7.1521456436931072E-2</v>
      </c>
      <c r="Y106" s="466">
        <f t="shared" si="316"/>
        <v>5.4244762954796029E-2</v>
      </c>
      <c r="Z106" s="460">
        <f t="shared" si="316"/>
        <v>7.7170418006430874E-2</v>
      </c>
      <c r="AA106" s="460">
        <f t="shared" si="316"/>
        <v>5.9084194977843424E-2</v>
      </c>
      <c r="AB106" s="460">
        <f t="shared" si="316"/>
        <v>6.5380493033226156E-2</v>
      </c>
      <c r="AC106" s="460">
        <f t="shared" si="316"/>
        <v>5.6709265175718851E-2</v>
      </c>
      <c r="AD106" s="466">
        <f t="shared" si="316"/>
        <v>6.3506261180679785E-2</v>
      </c>
      <c r="AE106" s="460">
        <f t="shared" si="316"/>
        <v>7.8409090909090914E-2</v>
      </c>
      <c r="AF106" s="460">
        <f t="shared" si="316"/>
        <v>5.7721139430284868E-2</v>
      </c>
      <c r="AG106" s="460">
        <f t="shared" si="316"/>
        <v>5.7510729613733914E-2</v>
      </c>
      <c r="AH106" s="460">
        <f t="shared" si="316"/>
        <v>4.7619047619047609E-2</v>
      </c>
      <c r="AI106" s="466">
        <f t="shared" si="316"/>
        <v>5.9216384683882461E-2</v>
      </c>
      <c r="AJ106" s="460">
        <f t="shared" si="316"/>
        <v>0.11842105263157894</v>
      </c>
      <c r="AK106" s="460">
        <f t="shared" si="316"/>
        <v>6.2777808686941647E-2</v>
      </c>
      <c r="AL106" s="460">
        <f t="shared" si="316"/>
        <v>6.1748347726768113E-2</v>
      </c>
      <c r="AM106" s="460">
        <f t="shared" si="316"/>
        <v>5.5226287970101463E-2</v>
      </c>
      <c r="AN106" s="466">
        <f t="shared" si="316"/>
        <v>6.8144615373409878E-2</v>
      </c>
      <c r="AO106" s="460">
        <f t="shared" si="316"/>
        <v>9.531671819154526E-2</v>
      </c>
      <c r="AP106" s="460">
        <f t="shared" si="316"/>
        <v>5.9259851771000578E-2</v>
      </c>
      <c r="AQ106" s="460">
        <f t="shared" si="316"/>
        <v>6.0314005856016907E-2</v>
      </c>
      <c r="AR106" s="460">
        <f t="shared" si="316"/>
        <v>6.0249801858867254E-2</v>
      </c>
      <c r="AS106" s="466">
        <f t="shared" si="316"/>
        <v>6.5973130697654522E-2</v>
      </c>
      <c r="AT106" s="460">
        <f t="shared" si="316"/>
        <v>9.5752814238049766E-2</v>
      </c>
      <c r="AU106" s="460">
        <f t="shared" si="316"/>
        <v>5.9097118933760101E-2</v>
      </c>
      <c r="AV106" s="460">
        <f t="shared" si="316"/>
        <v>6.0102228736948503E-2</v>
      </c>
      <c r="AW106" s="460">
        <f t="shared" si="316"/>
        <v>6.087944430406883E-2</v>
      </c>
      <c r="AX106" s="466">
        <f t="shared" si="316"/>
        <v>6.6091203515047908E-2</v>
      </c>
      <c r="AY106" s="460">
        <f t="shared" si="316"/>
        <v>9.6204209083175493E-2</v>
      </c>
      <c r="AZ106" s="460">
        <f t="shared" si="316"/>
        <v>5.8938333352382744E-2</v>
      </c>
      <c r="BA106" s="460">
        <f t="shared" si="316"/>
        <v>5.9894244103584987E-2</v>
      </c>
      <c r="BB106" s="460">
        <f t="shared" si="316"/>
        <v>6.1506784904176104E-2</v>
      </c>
      <c r="BC106" s="466">
        <f t="shared" si="316"/>
        <v>6.6208612809494985E-2</v>
      </c>
      <c r="BD106" s="460">
        <f t="shared" si="316"/>
        <v>9.6668679424580711E-2</v>
      </c>
      <c r="BE106" s="460">
        <f t="shared" si="316"/>
        <v>5.8782098383782004E-2</v>
      </c>
      <c r="BF106" s="460">
        <f t="shared" si="316"/>
        <v>5.9688649840322523E-2</v>
      </c>
      <c r="BG106" s="460">
        <f t="shared" si="316"/>
        <v>6.2131286483334928E-2</v>
      </c>
      <c r="BH106" s="466">
        <f t="shared" si="316"/>
        <v>6.63241715254662E-2</v>
      </c>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272" bestFit="1" customWidth="1"/>
    <col min="2" max="2" width="19.85546875" style="528" customWidth="1"/>
    <col min="3" max="3" width="12" style="272" bestFit="1" customWidth="1"/>
    <col min="4" max="256" width="9.140625" style="272"/>
    <col min="257" max="257" width="29.5703125" style="272" bestFit="1" customWidth="1"/>
    <col min="258" max="258" width="19.85546875" style="272" customWidth="1"/>
    <col min="259" max="259" width="12" style="272" bestFit="1" customWidth="1"/>
    <col min="260" max="512" width="9.140625" style="272"/>
    <col min="513" max="513" width="29.5703125" style="272" bestFit="1" customWidth="1"/>
    <col min="514" max="514" width="19.85546875" style="272" customWidth="1"/>
    <col min="515" max="515" width="12" style="272" bestFit="1" customWidth="1"/>
    <col min="516" max="768" width="9.140625" style="272"/>
    <col min="769" max="769" width="29.5703125" style="272" bestFit="1" customWidth="1"/>
    <col min="770" max="770" width="19.85546875" style="272" customWidth="1"/>
    <col min="771" max="771" width="12" style="272" bestFit="1" customWidth="1"/>
    <col min="772" max="1024" width="9.140625" style="272"/>
    <col min="1025" max="1025" width="29.5703125" style="272" bestFit="1" customWidth="1"/>
    <col min="1026" max="1026" width="19.85546875" style="272" customWidth="1"/>
    <col min="1027" max="1027" width="12" style="272" bestFit="1" customWidth="1"/>
    <col min="1028" max="1280" width="9.140625" style="272"/>
    <col min="1281" max="1281" width="29.5703125" style="272" bestFit="1" customWidth="1"/>
    <col min="1282" max="1282" width="19.85546875" style="272" customWidth="1"/>
    <col min="1283" max="1283" width="12" style="272" bestFit="1" customWidth="1"/>
    <col min="1284" max="1536" width="9.140625" style="272"/>
    <col min="1537" max="1537" width="29.5703125" style="272" bestFit="1" customWidth="1"/>
    <col min="1538" max="1538" width="19.85546875" style="272" customWidth="1"/>
    <col min="1539" max="1539" width="12" style="272" bestFit="1" customWidth="1"/>
    <col min="1540" max="1792" width="9.140625" style="272"/>
    <col min="1793" max="1793" width="29.5703125" style="272" bestFit="1" customWidth="1"/>
    <col min="1794" max="1794" width="19.85546875" style="272" customWidth="1"/>
    <col min="1795" max="1795" width="12" style="272" bestFit="1" customWidth="1"/>
    <col min="1796" max="2048" width="9.140625" style="272"/>
    <col min="2049" max="2049" width="29.5703125" style="272" bestFit="1" customWidth="1"/>
    <col min="2050" max="2050" width="19.85546875" style="272" customWidth="1"/>
    <col min="2051" max="2051" width="12" style="272" bestFit="1" customWidth="1"/>
    <col min="2052" max="2304" width="9.140625" style="272"/>
    <col min="2305" max="2305" width="29.5703125" style="272" bestFit="1" customWidth="1"/>
    <col min="2306" max="2306" width="19.85546875" style="272" customWidth="1"/>
    <col min="2307" max="2307" width="12" style="272" bestFit="1" customWidth="1"/>
    <col min="2308" max="2560" width="9.140625" style="272"/>
    <col min="2561" max="2561" width="29.5703125" style="272" bestFit="1" customWidth="1"/>
    <col min="2562" max="2562" width="19.85546875" style="272" customWidth="1"/>
    <col min="2563" max="2563" width="12" style="272" bestFit="1" customWidth="1"/>
    <col min="2564" max="2816" width="9.140625" style="272"/>
    <col min="2817" max="2817" width="29.5703125" style="272" bestFit="1" customWidth="1"/>
    <col min="2818" max="2818" width="19.85546875" style="272" customWidth="1"/>
    <col min="2819" max="2819" width="12" style="272" bestFit="1" customWidth="1"/>
    <col min="2820" max="3072" width="9.140625" style="272"/>
    <col min="3073" max="3073" width="29.5703125" style="272" bestFit="1" customWidth="1"/>
    <col min="3074" max="3074" width="19.85546875" style="272" customWidth="1"/>
    <col min="3075" max="3075" width="12" style="272" bestFit="1" customWidth="1"/>
    <col min="3076" max="3328" width="9.140625" style="272"/>
    <col min="3329" max="3329" width="29.5703125" style="272" bestFit="1" customWidth="1"/>
    <col min="3330" max="3330" width="19.85546875" style="272" customWidth="1"/>
    <col min="3331" max="3331" width="12" style="272" bestFit="1" customWidth="1"/>
    <col min="3332" max="3584" width="9.140625" style="272"/>
    <col min="3585" max="3585" width="29.5703125" style="272" bestFit="1" customWidth="1"/>
    <col min="3586" max="3586" width="19.85546875" style="272" customWidth="1"/>
    <col min="3587" max="3587" width="12" style="272" bestFit="1" customWidth="1"/>
    <col min="3588" max="3840" width="9.140625" style="272"/>
    <col min="3841" max="3841" width="29.5703125" style="272" bestFit="1" customWidth="1"/>
    <col min="3842" max="3842" width="19.85546875" style="272" customWidth="1"/>
    <col min="3843" max="3843" width="12" style="272" bestFit="1" customWidth="1"/>
    <col min="3844" max="4096" width="9.140625" style="272"/>
    <col min="4097" max="4097" width="29.5703125" style="272" bestFit="1" customWidth="1"/>
    <col min="4098" max="4098" width="19.85546875" style="272" customWidth="1"/>
    <col min="4099" max="4099" width="12" style="272" bestFit="1" customWidth="1"/>
    <col min="4100" max="4352" width="9.140625" style="272"/>
    <col min="4353" max="4353" width="29.5703125" style="272" bestFit="1" customWidth="1"/>
    <col min="4354" max="4354" width="19.85546875" style="272" customWidth="1"/>
    <col min="4355" max="4355" width="12" style="272" bestFit="1" customWidth="1"/>
    <col min="4356" max="4608" width="9.140625" style="272"/>
    <col min="4609" max="4609" width="29.5703125" style="272" bestFit="1" customWidth="1"/>
    <col min="4610" max="4610" width="19.85546875" style="272" customWidth="1"/>
    <col min="4611" max="4611" width="12" style="272" bestFit="1" customWidth="1"/>
    <col min="4612" max="4864" width="9.140625" style="272"/>
    <col min="4865" max="4865" width="29.5703125" style="272" bestFit="1" customWidth="1"/>
    <col min="4866" max="4866" width="19.85546875" style="272" customWidth="1"/>
    <col min="4867" max="4867" width="12" style="272" bestFit="1" customWidth="1"/>
    <col min="4868" max="5120" width="9.140625" style="272"/>
    <col min="5121" max="5121" width="29.5703125" style="272" bestFit="1" customWidth="1"/>
    <col min="5122" max="5122" width="19.85546875" style="272" customWidth="1"/>
    <col min="5123" max="5123" width="12" style="272" bestFit="1" customWidth="1"/>
    <col min="5124" max="5376" width="9.140625" style="272"/>
    <col min="5377" max="5377" width="29.5703125" style="272" bestFit="1" customWidth="1"/>
    <col min="5378" max="5378" width="19.85546875" style="272" customWidth="1"/>
    <col min="5379" max="5379" width="12" style="272" bestFit="1" customWidth="1"/>
    <col min="5380" max="5632" width="9.140625" style="272"/>
    <col min="5633" max="5633" width="29.5703125" style="272" bestFit="1" customWidth="1"/>
    <col min="5634" max="5634" width="19.85546875" style="272" customWidth="1"/>
    <col min="5635" max="5635" width="12" style="272" bestFit="1" customWidth="1"/>
    <col min="5636" max="5888" width="9.140625" style="272"/>
    <col min="5889" max="5889" width="29.5703125" style="272" bestFit="1" customWidth="1"/>
    <col min="5890" max="5890" width="19.85546875" style="272" customWidth="1"/>
    <col min="5891" max="5891" width="12" style="272" bestFit="1" customWidth="1"/>
    <col min="5892" max="6144" width="9.140625" style="272"/>
    <col min="6145" max="6145" width="29.5703125" style="272" bestFit="1" customWidth="1"/>
    <col min="6146" max="6146" width="19.85546875" style="272" customWidth="1"/>
    <col min="6147" max="6147" width="12" style="272" bestFit="1" customWidth="1"/>
    <col min="6148" max="6400" width="9.140625" style="272"/>
    <col min="6401" max="6401" width="29.5703125" style="272" bestFit="1" customWidth="1"/>
    <col min="6402" max="6402" width="19.85546875" style="272" customWidth="1"/>
    <col min="6403" max="6403" width="12" style="272" bestFit="1" customWidth="1"/>
    <col min="6404" max="6656" width="9.140625" style="272"/>
    <col min="6657" max="6657" width="29.5703125" style="272" bestFit="1" customWidth="1"/>
    <col min="6658" max="6658" width="19.85546875" style="272" customWidth="1"/>
    <col min="6659" max="6659" width="12" style="272" bestFit="1" customWidth="1"/>
    <col min="6660" max="6912" width="9.140625" style="272"/>
    <col min="6913" max="6913" width="29.5703125" style="272" bestFit="1" customWidth="1"/>
    <col min="6914" max="6914" width="19.85546875" style="272" customWidth="1"/>
    <col min="6915" max="6915" width="12" style="272" bestFit="1" customWidth="1"/>
    <col min="6916" max="7168" width="9.140625" style="272"/>
    <col min="7169" max="7169" width="29.5703125" style="272" bestFit="1" customWidth="1"/>
    <col min="7170" max="7170" width="19.85546875" style="272" customWidth="1"/>
    <col min="7171" max="7171" width="12" style="272" bestFit="1" customWidth="1"/>
    <col min="7172" max="7424" width="9.140625" style="272"/>
    <col min="7425" max="7425" width="29.5703125" style="272" bestFit="1" customWidth="1"/>
    <col min="7426" max="7426" width="19.85546875" style="272" customWidth="1"/>
    <col min="7427" max="7427" width="12" style="272" bestFit="1" customWidth="1"/>
    <col min="7428" max="7680" width="9.140625" style="272"/>
    <col min="7681" max="7681" width="29.5703125" style="272" bestFit="1" customWidth="1"/>
    <col min="7682" max="7682" width="19.85546875" style="272" customWidth="1"/>
    <col min="7683" max="7683" width="12" style="272" bestFit="1" customWidth="1"/>
    <col min="7684" max="7936" width="9.140625" style="272"/>
    <col min="7937" max="7937" width="29.5703125" style="272" bestFit="1" customWidth="1"/>
    <col min="7938" max="7938" width="19.85546875" style="272" customWidth="1"/>
    <col min="7939" max="7939" width="12" style="272" bestFit="1" customWidth="1"/>
    <col min="7940" max="8192" width="9.140625" style="272"/>
    <col min="8193" max="8193" width="29.5703125" style="272" bestFit="1" customWidth="1"/>
    <col min="8194" max="8194" width="19.85546875" style="272" customWidth="1"/>
    <col min="8195" max="8195" width="12" style="272" bestFit="1" customWidth="1"/>
    <col min="8196" max="8448" width="9.140625" style="272"/>
    <col min="8449" max="8449" width="29.5703125" style="272" bestFit="1" customWidth="1"/>
    <col min="8450" max="8450" width="19.85546875" style="272" customWidth="1"/>
    <col min="8451" max="8451" width="12" style="272" bestFit="1" customWidth="1"/>
    <col min="8452" max="8704" width="9.140625" style="272"/>
    <col min="8705" max="8705" width="29.5703125" style="272" bestFit="1" customWidth="1"/>
    <col min="8706" max="8706" width="19.85546875" style="272" customWidth="1"/>
    <col min="8707" max="8707" width="12" style="272" bestFit="1" customWidth="1"/>
    <col min="8708" max="8960" width="9.140625" style="272"/>
    <col min="8961" max="8961" width="29.5703125" style="272" bestFit="1" customWidth="1"/>
    <col min="8962" max="8962" width="19.85546875" style="272" customWidth="1"/>
    <col min="8963" max="8963" width="12" style="272" bestFit="1" customWidth="1"/>
    <col min="8964" max="9216" width="9.140625" style="272"/>
    <col min="9217" max="9217" width="29.5703125" style="272" bestFit="1" customWidth="1"/>
    <col min="9218" max="9218" width="19.85546875" style="272" customWidth="1"/>
    <col min="9219" max="9219" width="12" style="272" bestFit="1" customWidth="1"/>
    <col min="9220" max="9472" width="9.140625" style="272"/>
    <col min="9473" max="9473" width="29.5703125" style="272" bestFit="1" customWidth="1"/>
    <col min="9474" max="9474" width="19.85546875" style="272" customWidth="1"/>
    <col min="9475" max="9475" width="12" style="272" bestFit="1" customWidth="1"/>
    <col min="9476" max="9728" width="9.140625" style="272"/>
    <col min="9729" max="9729" width="29.5703125" style="272" bestFit="1" customWidth="1"/>
    <col min="9730" max="9730" width="19.85546875" style="272" customWidth="1"/>
    <col min="9731" max="9731" width="12" style="272" bestFit="1" customWidth="1"/>
    <col min="9732" max="9984" width="9.140625" style="272"/>
    <col min="9985" max="9985" width="29.5703125" style="272" bestFit="1" customWidth="1"/>
    <col min="9986" max="9986" width="19.85546875" style="272" customWidth="1"/>
    <col min="9987" max="9987" width="12" style="272" bestFit="1" customWidth="1"/>
    <col min="9988" max="10240" width="9.140625" style="272"/>
    <col min="10241" max="10241" width="29.5703125" style="272" bestFit="1" customWidth="1"/>
    <col min="10242" max="10242" width="19.85546875" style="272" customWidth="1"/>
    <col min="10243" max="10243" width="12" style="272" bestFit="1" customWidth="1"/>
    <col min="10244" max="10496" width="9.140625" style="272"/>
    <col min="10497" max="10497" width="29.5703125" style="272" bestFit="1" customWidth="1"/>
    <col min="10498" max="10498" width="19.85546875" style="272" customWidth="1"/>
    <col min="10499" max="10499" width="12" style="272" bestFit="1" customWidth="1"/>
    <col min="10500" max="10752" width="9.140625" style="272"/>
    <col min="10753" max="10753" width="29.5703125" style="272" bestFit="1" customWidth="1"/>
    <col min="10754" max="10754" width="19.85546875" style="272" customWidth="1"/>
    <col min="10755" max="10755" width="12" style="272" bestFit="1" customWidth="1"/>
    <col min="10756" max="11008" width="9.140625" style="272"/>
    <col min="11009" max="11009" width="29.5703125" style="272" bestFit="1" customWidth="1"/>
    <col min="11010" max="11010" width="19.85546875" style="272" customWidth="1"/>
    <col min="11011" max="11011" width="12" style="272" bestFit="1" customWidth="1"/>
    <col min="11012" max="11264" width="9.140625" style="272"/>
    <col min="11265" max="11265" width="29.5703125" style="272" bestFit="1" customWidth="1"/>
    <col min="11266" max="11266" width="19.85546875" style="272" customWidth="1"/>
    <col min="11267" max="11267" width="12" style="272" bestFit="1" customWidth="1"/>
    <col min="11268" max="11520" width="9.140625" style="272"/>
    <col min="11521" max="11521" width="29.5703125" style="272" bestFit="1" customWidth="1"/>
    <col min="11522" max="11522" width="19.85546875" style="272" customWidth="1"/>
    <col min="11523" max="11523" width="12" style="272" bestFit="1" customWidth="1"/>
    <col min="11524" max="11776" width="9.140625" style="272"/>
    <col min="11777" max="11777" width="29.5703125" style="272" bestFit="1" customWidth="1"/>
    <col min="11778" max="11778" width="19.85546875" style="272" customWidth="1"/>
    <col min="11779" max="11779" width="12" style="272" bestFit="1" customWidth="1"/>
    <col min="11780" max="12032" width="9.140625" style="272"/>
    <col min="12033" max="12033" width="29.5703125" style="272" bestFit="1" customWidth="1"/>
    <col min="12034" max="12034" width="19.85546875" style="272" customWidth="1"/>
    <col min="12035" max="12035" width="12" style="272" bestFit="1" customWidth="1"/>
    <col min="12036" max="12288" width="9.140625" style="272"/>
    <col min="12289" max="12289" width="29.5703125" style="272" bestFit="1" customWidth="1"/>
    <col min="12290" max="12290" width="19.85546875" style="272" customWidth="1"/>
    <col min="12291" max="12291" width="12" style="272" bestFit="1" customWidth="1"/>
    <col min="12292" max="12544" width="9.140625" style="272"/>
    <col min="12545" max="12545" width="29.5703125" style="272" bestFit="1" customWidth="1"/>
    <col min="12546" max="12546" width="19.85546875" style="272" customWidth="1"/>
    <col min="12547" max="12547" width="12" style="272" bestFit="1" customWidth="1"/>
    <col min="12548" max="12800" width="9.140625" style="272"/>
    <col min="12801" max="12801" width="29.5703125" style="272" bestFit="1" customWidth="1"/>
    <col min="12802" max="12802" width="19.85546875" style="272" customWidth="1"/>
    <col min="12803" max="12803" width="12" style="272" bestFit="1" customWidth="1"/>
    <col min="12804" max="13056" width="9.140625" style="272"/>
    <col min="13057" max="13057" width="29.5703125" style="272" bestFit="1" customWidth="1"/>
    <col min="13058" max="13058" width="19.85546875" style="272" customWidth="1"/>
    <col min="13059" max="13059" width="12" style="272" bestFit="1" customWidth="1"/>
    <col min="13060" max="13312" width="9.140625" style="272"/>
    <col min="13313" max="13313" width="29.5703125" style="272" bestFit="1" customWidth="1"/>
    <col min="13314" max="13314" width="19.85546875" style="272" customWidth="1"/>
    <col min="13315" max="13315" width="12" style="272" bestFit="1" customWidth="1"/>
    <col min="13316" max="13568" width="9.140625" style="272"/>
    <col min="13569" max="13569" width="29.5703125" style="272" bestFit="1" customWidth="1"/>
    <col min="13570" max="13570" width="19.85546875" style="272" customWidth="1"/>
    <col min="13571" max="13571" width="12" style="272" bestFit="1" customWidth="1"/>
    <col min="13572" max="13824" width="9.140625" style="272"/>
    <col min="13825" max="13825" width="29.5703125" style="272" bestFit="1" customWidth="1"/>
    <col min="13826" max="13826" width="19.85546875" style="272" customWidth="1"/>
    <col min="13827" max="13827" width="12" style="272" bestFit="1" customWidth="1"/>
    <col min="13828" max="14080" width="9.140625" style="272"/>
    <col min="14081" max="14081" width="29.5703125" style="272" bestFit="1" customWidth="1"/>
    <col min="14082" max="14082" width="19.85546875" style="272" customWidth="1"/>
    <col min="14083" max="14083" width="12" style="272" bestFit="1" customWidth="1"/>
    <col min="14084" max="14336" width="9.140625" style="272"/>
    <col min="14337" max="14337" width="29.5703125" style="272" bestFit="1" customWidth="1"/>
    <col min="14338" max="14338" width="19.85546875" style="272" customWidth="1"/>
    <col min="14339" max="14339" width="12" style="272" bestFit="1" customWidth="1"/>
    <col min="14340" max="14592" width="9.140625" style="272"/>
    <col min="14593" max="14593" width="29.5703125" style="272" bestFit="1" customWidth="1"/>
    <col min="14594" max="14594" width="19.85546875" style="272" customWidth="1"/>
    <col min="14595" max="14595" width="12" style="272" bestFit="1" customWidth="1"/>
    <col min="14596" max="14848" width="9.140625" style="272"/>
    <col min="14849" max="14849" width="29.5703125" style="272" bestFit="1" customWidth="1"/>
    <col min="14850" max="14850" width="19.85546875" style="272" customWidth="1"/>
    <col min="14851" max="14851" width="12" style="272" bestFit="1" customWidth="1"/>
    <col min="14852" max="15104" width="9.140625" style="272"/>
    <col min="15105" max="15105" width="29.5703125" style="272" bestFit="1" customWidth="1"/>
    <col min="15106" max="15106" width="19.85546875" style="272" customWidth="1"/>
    <col min="15107" max="15107" width="12" style="272" bestFit="1" customWidth="1"/>
    <col min="15108" max="15360" width="9.140625" style="272"/>
    <col min="15361" max="15361" width="29.5703125" style="272" bestFit="1" customWidth="1"/>
    <col min="15362" max="15362" width="19.85546875" style="272" customWidth="1"/>
    <col min="15363" max="15363" width="12" style="272" bestFit="1" customWidth="1"/>
    <col min="15364" max="15616" width="9.140625" style="272"/>
    <col min="15617" max="15617" width="29.5703125" style="272" bestFit="1" customWidth="1"/>
    <col min="15618" max="15618" width="19.85546875" style="272" customWidth="1"/>
    <col min="15619" max="15619" width="12" style="272" bestFit="1" customWidth="1"/>
    <col min="15620" max="15872" width="9.140625" style="272"/>
    <col min="15873" max="15873" width="29.5703125" style="272" bestFit="1" customWidth="1"/>
    <col min="15874" max="15874" width="19.85546875" style="272" customWidth="1"/>
    <col min="15875" max="15875" width="12" style="272" bestFit="1" customWidth="1"/>
    <col min="15876" max="16128" width="9.140625" style="272"/>
    <col min="16129" max="16129" width="29.5703125" style="272" bestFit="1" customWidth="1"/>
    <col min="16130" max="16130" width="19.85546875" style="272" customWidth="1"/>
    <col min="16131" max="16131" width="12" style="272" bestFit="1" customWidth="1"/>
    <col min="16132" max="16384" width="9.140625" style="272"/>
  </cols>
  <sheetData>
    <row r="1" spans="1:2">
      <c r="A1" s="272" t="s">
        <v>548</v>
      </c>
      <c r="B1" s="527">
        <v>6.1</v>
      </c>
    </row>
    <row r="2" spans="1:2">
      <c r="A2" s="272" t="s">
        <v>549</v>
      </c>
      <c r="B2" s="531">
        <v>43209.535196759258</v>
      </c>
    </row>
    <row r="3" spans="1:2">
      <c r="A3" s="272" t="s">
        <v>550</v>
      </c>
      <c r="B3" s="528" t="s">
        <v>250</v>
      </c>
    </row>
    <row r="4" spans="1:2">
      <c r="A4" s="272" t="s">
        <v>551</v>
      </c>
      <c r="B4" s="528" t="s">
        <v>552</v>
      </c>
    </row>
    <row r="5" spans="1:2">
      <c r="A5" s="272" t="s">
        <v>553</v>
      </c>
      <c r="B5" s="528" t="s">
        <v>554</v>
      </c>
    </row>
    <row r="6" spans="1:2">
      <c r="A6" s="272" t="s">
        <v>555</v>
      </c>
    </row>
    <row r="7" spans="1:2">
      <c r="A7" s="272" t="s">
        <v>556</v>
      </c>
      <c r="B7" s="528" t="s">
        <v>206</v>
      </c>
    </row>
    <row r="8" spans="1:2">
      <c r="A8" s="272" t="s">
        <v>557</v>
      </c>
      <c r="B8" s="528" t="s">
        <v>558</v>
      </c>
    </row>
    <row r="9" spans="1:2">
      <c r="A9" s="272" t="s">
        <v>559</v>
      </c>
      <c r="B9" s="528" t="s">
        <v>596</v>
      </c>
    </row>
    <row r="10" spans="1:2">
      <c r="A10" s="272" t="s">
        <v>560</v>
      </c>
    </row>
    <row r="11" spans="1:2">
      <c r="A11" s="272" t="s">
        <v>561</v>
      </c>
    </row>
    <row r="12" spans="1:2">
      <c r="A12" s="272" t="s">
        <v>562</v>
      </c>
    </row>
    <row r="13" spans="1:2">
      <c r="A13" s="272" t="s">
        <v>563</v>
      </c>
    </row>
    <row r="14" spans="1:2">
      <c r="A14" s="272" t="s">
        <v>564</v>
      </c>
    </row>
    <row r="15" spans="1:2">
      <c r="A15" s="272" t="s">
        <v>565</v>
      </c>
    </row>
    <row r="16" spans="1:2">
      <c r="A16" s="272" t="s">
        <v>566</v>
      </c>
    </row>
    <row r="17" spans="1:4">
      <c r="A17" s="272" t="s">
        <v>567</v>
      </c>
      <c r="B17" s="528" t="s">
        <v>597</v>
      </c>
    </row>
    <row r="18" spans="1:4">
      <c r="A18" s="272" t="s">
        <v>568</v>
      </c>
      <c r="B18" s="528" t="s">
        <v>251</v>
      </c>
    </row>
    <row r="19" spans="1:4">
      <c r="A19" s="272" t="s">
        <v>569</v>
      </c>
      <c r="B19" s="528" t="s">
        <v>205</v>
      </c>
    </row>
    <row r="20" spans="1:4">
      <c r="A20" s="272" t="s">
        <v>570</v>
      </c>
      <c r="B20" s="529" t="s">
        <v>600</v>
      </c>
    </row>
    <row r="21" spans="1:4">
      <c r="A21" s="272" t="s">
        <v>571</v>
      </c>
      <c r="B21" s="528" t="s">
        <v>205</v>
      </c>
    </row>
    <row r="22" spans="1:4">
      <c r="A22" s="272" t="s">
        <v>572</v>
      </c>
      <c r="B22" s="529" t="s">
        <v>211</v>
      </c>
    </row>
    <row r="23" spans="1:4">
      <c r="A23" s="272" t="s">
        <v>197</v>
      </c>
      <c r="B23" s="527">
        <v>44.67</v>
      </c>
    </row>
    <row r="24" spans="1:4">
      <c r="A24" s="272" t="s">
        <v>196</v>
      </c>
      <c r="B24" s="528" t="s">
        <v>184</v>
      </c>
      <c r="D24" s="272" t="s">
        <v>204</v>
      </c>
    </row>
    <row r="25" spans="1:4">
      <c r="A25" s="272" t="s">
        <v>573</v>
      </c>
      <c r="B25" s="528" t="s">
        <v>601</v>
      </c>
    </row>
    <row r="26" spans="1:4">
      <c r="A26" s="272" t="s">
        <v>574</v>
      </c>
      <c r="B26" s="528">
        <v>0</v>
      </c>
    </row>
    <row r="27" spans="1:4">
      <c r="A27" s="272" t="s">
        <v>575</v>
      </c>
      <c r="B27" s="528" t="s">
        <v>576</v>
      </c>
    </row>
    <row r="28" spans="1:4">
      <c r="A28" s="272" t="s">
        <v>577</v>
      </c>
      <c r="B28" s="528" t="s">
        <v>578</v>
      </c>
    </row>
    <row r="29" spans="1:4">
      <c r="A29" s="272" t="s">
        <v>579</v>
      </c>
    </row>
    <row r="30" spans="1:4">
      <c r="A30" s="272" t="s">
        <v>580</v>
      </c>
    </row>
    <row r="31" spans="1:4">
      <c r="A31" s="272" t="s">
        <v>581</v>
      </c>
    </row>
    <row r="32" spans="1:4">
      <c r="A32" s="272" t="s">
        <v>582</v>
      </c>
      <c r="B32" s="527"/>
    </row>
    <row r="33" spans="1:2">
      <c r="A33" s="272" t="s">
        <v>583</v>
      </c>
      <c r="B33" s="527"/>
    </row>
    <row r="34" spans="1:2">
      <c r="A34" s="272" t="s">
        <v>584</v>
      </c>
      <c r="B34" s="527"/>
    </row>
    <row r="35" spans="1:2">
      <c r="A35" s="272" t="s">
        <v>585</v>
      </c>
      <c r="B35" s="528">
        <v>1000000</v>
      </c>
    </row>
    <row r="36" spans="1:2">
      <c r="A36" s="272" t="s">
        <v>586</v>
      </c>
      <c r="B36" s="528" t="s">
        <v>598</v>
      </c>
    </row>
    <row r="37" spans="1:2">
      <c r="A37" s="272" t="s">
        <v>587</v>
      </c>
      <c r="B37" s="528" t="s">
        <v>588</v>
      </c>
    </row>
    <row r="38" spans="1:2">
      <c r="A38" s="272" t="s">
        <v>589</v>
      </c>
      <c r="B38" s="528" t="s">
        <v>590</v>
      </c>
    </row>
    <row r="39" spans="1:2">
      <c r="A39" s="272" t="s">
        <v>591</v>
      </c>
      <c r="B39" s="528" t="s">
        <v>599</v>
      </c>
    </row>
    <row r="40" spans="1:2">
      <c r="A40" s="272" t="s">
        <v>592</v>
      </c>
      <c r="B40" s="528">
        <v>1500004836</v>
      </c>
    </row>
    <row r="41" spans="1:2">
      <c r="A41" s="272" t="s">
        <v>593</v>
      </c>
      <c r="B41" s="528">
        <v>1</v>
      </c>
    </row>
    <row r="42" spans="1:2">
      <c r="A42" s="530" t="s">
        <v>594</v>
      </c>
    </row>
    <row r="43" spans="1:2">
      <c r="A43" s="272" t="s">
        <v>595</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272" bestFit="1" customWidth="1"/>
    <col min="2" max="256" width="9.140625" style="272"/>
    <col min="257" max="257" width="28.5703125" style="272" bestFit="1" customWidth="1"/>
    <col min="258" max="512" width="9.140625" style="272"/>
    <col min="513" max="513" width="28.5703125" style="272" bestFit="1" customWidth="1"/>
    <col min="514" max="768" width="9.140625" style="272"/>
    <col min="769" max="769" width="28.5703125" style="272" bestFit="1" customWidth="1"/>
    <col min="770" max="1024" width="9.140625" style="272"/>
    <col min="1025" max="1025" width="28.5703125" style="272" bestFit="1" customWidth="1"/>
    <col min="1026" max="1280" width="9.140625" style="272"/>
    <col min="1281" max="1281" width="28.5703125" style="272" bestFit="1" customWidth="1"/>
    <col min="1282" max="1536" width="9.140625" style="272"/>
    <col min="1537" max="1537" width="28.5703125" style="272" bestFit="1" customWidth="1"/>
    <col min="1538" max="1792" width="9.140625" style="272"/>
    <col min="1793" max="1793" width="28.5703125" style="272" bestFit="1" customWidth="1"/>
    <col min="1794" max="2048" width="9.140625" style="272"/>
    <col min="2049" max="2049" width="28.5703125" style="272" bestFit="1" customWidth="1"/>
    <col min="2050" max="2304" width="9.140625" style="272"/>
    <col min="2305" max="2305" width="28.5703125" style="272" bestFit="1" customWidth="1"/>
    <col min="2306" max="2560" width="9.140625" style="272"/>
    <col min="2561" max="2561" width="28.5703125" style="272" bestFit="1" customWidth="1"/>
    <col min="2562" max="2816" width="9.140625" style="272"/>
    <col min="2817" max="2817" width="28.5703125" style="272" bestFit="1" customWidth="1"/>
    <col min="2818" max="3072" width="9.140625" style="272"/>
    <col min="3073" max="3073" width="28.5703125" style="272" bestFit="1" customWidth="1"/>
    <col min="3074" max="3328" width="9.140625" style="272"/>
    <col min="3329" max="3329" width="28.5703125" style="272" bestFit="1" customWidth="1"/>
    <col min="3330" max="3584" width="9.140625" style="272"/>
    <col min="3585" max="3585" width="28.5703125" style="272" bestFit="1" customWidth="1"/>
    <col min="3586" max="3840" width="9.140625" style="272"/>
    <col min="3841" max="3841" width="28.5703125" style="272" bestFit="1" customWidth="1"/>
    <col min="3842" max="4096" width="9.140625" style="272"/>
    <col min="4097" max="4097" width="28.5703125" style="272" bestFit="1" customWidth="1"/>
    <col min="4098" max="4352" width="9.140625" style="272"/>
    <col min="4353" max="4353" width="28.5703125" style="272" bestFit="1" customWidth="1"/>
    <col min="4354" max="4608" width="9.140625" style="272"/>
    <col min="4609" max="4609" width="28.5703125" style="272" bestFit="1" customWidth="1"/>
    <col min="4610" max="4864" width="9.140625" style="272"/>
    <col min="4865" max="4865" width="28.5703125" style="272" bestFit="1" customWidth="1"/>
    <col min="4866" max="5120" width="9.140625" style="272"/>
    <col min="5121" max="5121" width="28.5703125" style="272" bestFit="1" customWidth="1"/>
    <col min="5122" max="5376" width="9.140625" style="272"/>
    <col min="5377" max="5377" width="28.5703125" style="272" bestFit="1" customWidth="1"/>
    <col min="5378" max="5632" width="9.140625" style="272"/>
    <col min="5633" max="5633" width="28.5703125" style="272" bestFit="1" customWidth="1"/>
    <col min="5634" max="5888" width="9.140625" style="272"/>
    <col min="5889" max="5889" width="28.5703125" style="272" bestFit="1" customWidth="1"/>
    <col min="5890" max="6144" width="9.140625" style="272"/>
    <col min="6145" max="6145" width="28.5703125" style="272" bestFit="1" customWidth="1"/>
    <col min="6146" max="6400" width="9.140625" style="272"/>
    <col min="6401" max="6401" width="28.5703125" style="272" bestFit="1" customWidth="1"/>
    <col min="6402" max="6656" width="9.140625" style="272"/>
    <col min="6657" max="6657" width="28.5703125" style="272" bestFit="1" customWidth="1"/>
    <col min="6658" max="6912" width="9.140625" style="272"/>
    <col min="6913" max="6913" width="28.5703125" style="272" bestFit="1" customWidth="1"/>
    <col min="6914" max="7168" width="9.140625" style="272"/>
    <col min="7169" max="7169" width="28.5703125" style="272" bestFit="1" customWidth="1"/>
    <col min="7170" max="7424" width="9.140625" style="272"/>
    <col min="7425" max="7425" width="28.5703125" style="272" bestFit="1" customWidth="1"/>
    <col min="7426" max="7680" width="9.140625" style="272"/>
    <col min="7681" max="7681" width="28.5703125" style="272" bestFit="1" customWidth="1"/>
    <col min="7682" max="7936" width="9.140625" style="272"/>
    <col min="7937" max="7937" width="28.5703125" style="272" bestFit="1" customWidth="1"/>
    <col min="7938" max="8192" width="9.140625" style="272"/>
    <col min="8193" max="8193" width="28.5703125" style="272" bestFit="1" customWidth="1"/>
    <col min="8194" max="8448" width="9.140625" style="272"/>
    <col min="8449" max="8449" width="28.5703125" style="272" bestFit="1" customWidth="1"/>
    <col min="8450" max="8704" width="9.140625" style="272"/>
    <col min="8705" max="8705" width="28.5703125" style="272" bestFit="1" customWidth="1"/>
    <col min="8706" max="8960" width="9.140625" style="272"/>
    <col min="8961" max="8961" width="28.5703125" style="272" bestFit="1" customWidth="1"/>
    <col min="8962" max="9216" width="9.140625" style="272"/>
    <col min="9217" max="9217" width="28.5703125" style="272" bestFit="1" customWidth="1"/>
    <col min="9218" max="9472" width="9.140625" style="272"/>
    <col min="9473" max="9473" width="28.5703125" style="272" bestFit="1" customWidth="1"/>
    <col min="9474" max="9728" width="9.140625" style="272"/>
    <col min="9729" max="9729" width="28.5703125" style="272" bestFit="1" customWidth="1"/>
    <col min="9730" max="9984" width="9.140625" style="272"/>
    <col min="9985" max="9985" width="28.5703125" style="272" bestFit="1" customWidth="1"/>
    <col min="9986" max="10240" width="9.140625" style="272"/>
    <col min="10241" max="10241" width="28.5703125" style="272" bestFit="1" customWidth="1"/>
    <col min="10242" max="10496" width="9.140625" style="272"/>
    <col min="10497" max="10497" width="28.5703125" style="272" bestFit="1" customWidth="1"/>
    <col min="10498" max="10752" width="9.140625" style="272"/>
    <col min="10753" max="10753" width="28.5703125" style="272" bestFit="1" customWidth="1"/>
    <col min="10754" max="11008" width="9.140625" style="272"/>
    <col min="11009" max="11009" width="28.5703125" style="272" bestFit="1" customWidth="1"/>
    <col min="11010" max="11264" width="9.140625" style="272"/>
    <col min="11265" max="11265" width="28.5703125" style="272" bestFit="1" customWidth="1"/>
    <col min="11266" max="11520" width="9.140625" style="272"/>
    <col min="11521" max="11521" width="28.5703125" style="272" bestFit="1" customWidth="1"/>
    <col min="11522" max="11776" width="9.140625" style="272"/>
    <col min="11777" max="11777" width="28.5703125" style="272" bestFit="1" customWidth="1"/>
    <col min="11778" max="12032" width="9.140625" style="272"/>
    <col min="12033" max="12033" width="28.5703125" style="272" bestFit="1" customWidth="1"/>
    <col min="12034" max="12288" width="9.140625" style="272"/>
    <col min="12289" max="12289" width="28.5703125" style="272" bestFit="1" customWidth="1"/>
    <col min="12290" max="12544" width="9.140625" style="272"/>
    <col min="12545" max="12545" width="28.5703125" style="272" bestFit="1" customWidth="1"/>
    <col min="12546" max="12800" width="9.140625" style="272"/>
    <col min="12801" max="12801" width="28.5703125" style="272" bestFit="1" customWidth="1"/>
    <col min="12802" max="13056" width="9.140625" style="272"/>
    <col min="13057" max="13057" width="28.5703125" style="272" bestFit="1" customWidth="1"/>
    <col min="13058" max="13312" width="9.140625" style="272"/>
    <col min="13313" max="13313" width="28.5703125" style="272" bestFit="1" customWidth="1"/>
    <col min="13314" max="13568" width="9.140625" style="272"/>
    <col min="13569" max="13569" width="28.5703125" style="272" bestFit="1" customWidth="1"/>
    <col min="13570" max="13824" width="9.140625" style="272"/>
    <col min="13825" max="13825" width="28.5703125" style="272" bestFit="1" customWidth="1"/>
    <col min="13826" max="14080" width="9.140625" style="272"/>
    <col min="14081" max="14081" width="28.5703125" style="272" bestFit="1" customWidth="1"/>
    <col min="14082" max="14336" width="9.140625" style="272"/>
    <col min="14337" max="14337" width="28.5703125" style="272" bestFit="1" customWidth="1"/>
    <col min="14338" max="14592" width="9.140625" style="272"/>
    <col min="14593" max="14593" width="28.5703125" style="272" bestFit="1" customWidth="1"/>
    <col min="14594" max="14848" width="9.140625" style="272"/>
    <col min="14849" max="14849" width="28.5703125" style="272" bestFit="1" customWidth="1"/>
    <col min="14850" max="15104" width="9.140625" style="272"/>
    <col min="15105" max="15105" width="28.5703125" style="272" bestFit="1" customWidth="1"/>
    <col min="15106" max="15360" width="9.140625" style="272"/>
    <col min="15361" max="15361" width="28.5703125" style="272" bestFit="1" customWidth="1"/>
    <col min="15362" max="15616" width="9.140625" style="272"/>
    <col min="15617" max="15617" width="28.5703125" style="272" bestFit="1" customWidth="1"/>
    <col min="15618" max="15872" width="9.140625" style="272"/>
    <col min="15873" max="15873" width="28.5703125" style="272" bestFit="1" customWidth="1"/>
    <col min="15874" max="16128" width="9.140625" style="272"/>
    <col min="16129" max="16129" width="28.5703125" style="272" bestFit="1" customWidth="1"/>
    <col min="16130" max="16384" width="9.140625" style="272"/>
  </cols>
  <sheetData>
    <row r="1" spans="1:1">
      <c r="A1" s="532" t="s">
        <v>602</v>
      </c>
    </row>
    <row r="2" spans="1:1">
      <c r="A2" s="532" t="s">
        <v>607</v>
      </c>
    </row>
    <row r="3" spans="1:1">
      <c r="A3" s="532" t="s">
        <v>608</v>
      </c>
    </row>
    <row r="4" spans="1:1">
      <c r="A4" s="532" t="s">
        <v>609</v>
      </c>
    </row>
    <row r="5" spans="1:1">
      <c r="A5" s="532" t="s">
        <v>610</v>
      </c>
    </row>
    <row r="6" spans="1:1">
      <c r="A6" s="532" t="s">
        <v>603</v>
      </c>
    </row>
    <row r="7" spans="1:1">
      <c r="A7" s="532" t="s">
        <v>611</v>
      </c>
    </row>
    <row r="8" spans="1:1">
      <c r="A8" s="532" t="s">
        <v>612</v>
      </c>
    </row>
    <row r="9" spans="1:1">
      <c r="A9" s="532" t="s">
        <v>613</v>
      </c>
    </row>
    <row r="10" spans="1:1">
      <c r="A10" s="532" t="s">
        <v>604</v>
      </c>
    </row>
    <row r="11" spans="1:1">
      <c r="A11" s="532" t="s">
        <v>614</v>
      </c>
    </row>
    <row r="12" spans="1:1">
      <c r="A12" s="532" t="s">
        <v>605</v>
      </c>
    </row>
    <row r="13" spans="1:1">
      <c r="A13" s="532" t="s">
        <v>606</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92</vt:i4>
      </vt:variant>
    </vt:vector>
  </HeadingPairs>
  <TitlesOfParts>
    <vt:vector size="94"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Linking_13</vt:lpstr>
      <vt:lpstr>Linking_14</vt:lpstr>
      <vt:lpstr>Linking_2</vt:lpstr>
      <vt:lpstr>Linking_3</vt:lpstr>
      <vt:lpstr>Linking_4</vt:lpstr>
      <vt:lpstr>Linking_5</vt:lpstr>
      <vt:lpstr>Linking_6</vt:lpstr>
      <vt:lpstr>Linking_9</vt:lpstr>
      <vt:lpstr>Linking_Range_15</vt:lpstr>
      <vt:lpstr>Linking_Range_16</vt:lpstr>
      <vt:lpstr>Linking_Range_17</vt:lpstr>
      <vt:lpstr>Linking_Range_3</vt:lpstr>
      <vt:lpstr>Linking_Range_4</vt:lpstr>
      <vt:lpstr>Linking_Range_5</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Cover!Print_Area</vt:lpstr>
      <vt:lpstr>'Financial Statements'!Print_Area</vt:lpstr>
      <vt:lpstr>'Financial Statements'!Print_Titles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2015-06-18T02:17:14Z</dcterms:created>
  <dc:creator>Doctor, Bob (Research)</dc:creator>
  <cp:lastModifiedBy>Falorni, Filippo (Research)</cp:lastModifiedBy>
  <cp:lastPrinted>2017-09-11T20:41:40Z</cp:lastPrinted>
  <dcterms:modified xsi:type="dcterms:W3CDTF">2018-04-19T16:50:44Z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762891</vt:lpwstr>
  </property>
  <property fmtid="{D5CDD505-2E9C-101B-9397-08002B2CF9AE}" name="ERModPubCompanyName" pid="5">
    <vt:lpwstr>Edgewell Personal Care</vt:lpwstr>
  </property>
  <property fmtid="{D5CDD505-2E9C-101B-9397-08002B2CF9AE}" name="ERModPubMaxIterations" pid="6">
    <vt:i4>100</vt:i4>
  </property>
  <property fmtid="{D5CDD505-2E9C-101B-9397-08002B2CF9AE}" name="ERModPubMaxChange" pid="7">
    <vt:r8>0.001</vt:r8>
  </property>
  <property fmtid="{D5CDD505-2E9C-101B-9397-08002B2CF9AE}" name="MSDH34TAG" pid="8">
    <vt:lpwstr>.TEZUF76X5TAHATHESADREYAK-00-INB160+*94600-06=d3a69d3c/-43f1/-11e8/-9695/-5e5c95fbb3b1,MD=20180419125931/-0400,ZZ=000Z-c0e7.</vt:lpwstr>
  </property>
</Properties>
</file>